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0" windowWidth="0" windowHeight="0"/>
  </bookViews>
  <sheets>
    <sheet name="Rekapitulace stavby" sheetId="1" r:id="rId1"/>
    <sheet name="01 - Hřbitovní ulice - op..." sheetId="2" r:id="rId2"/>
  </sheets>
  <definedNames>
    <definedName name="_xlnm.Print_Area" localSheetId="0">'Rekapitulace stavby'!$C$4:$AP$70,'Rekapitulace stavby'!$C$76:$AP$96</definedName>
    <definedName name="_xlnm.Print_Titles" localSheetId="0">'Rekapitulace stavby'!$85:$85</definedName>
    <definedName name="_xlnm.Print_Area" localSheetId="1">'01 - Hřbitovní ulice - op...'!$C$4:$Q$70,'01 - Hřbitovní ulice - op...'!$C$76:$Q$107,'01 - Hřbitovní ulice - op...'!$C$113:$Q$215</definedName>
    <definedName name="_xlnm.Print_Titles" localSheetId="1">'01 - Hřbitovní ulice - op...'!$123:$123</definedName>
  </definedNames>
  <calcPr/>
</workbook>
</file>

<file path=xl/calcChain.xml><?xml version="1.0" encoding="utf-8"?>
<calcChain xmlns="http://schemas.openxmlformats.org/spreadsheetml/2006/main">
  <c i="2" r="N215"/>
  <c i="1" r="AY88"/>
  <c r="AX88"/>
  <c i="2" r="BI214"/>
  <c r="BH214"/>
  <c r="BG214"/>
  <c r="BF214"/>
  <c r="AA214"/>
  <c r="Y214"/>
  <c r="W214"/>
  <c r="BK214"/>
  <c r="N214"/>
  <c r="BE214"/>
  <c r="BI213"/>
  <c r="BH213"/>
  <c r="BG213"/>
  <c r="BF213"/>
  <c r="AA213"/>
  <c r="Y213"/>
  <c r="W213"/>
  <c r="BK213"/>
  <c r="N213"/>
  <c r="BE213"/>
  <c r="BI212"/>
  <c r="BH212"/>
  <c r="BG212"/>
  <c r="BF212"/>
  <c r="AA212"/>
  <c r="AA211"/>
  <c r="Y212"/>
  <c r="Y211"/>
  <c r="W212"/>
  <c r="W211"/>
  <c r="BK212"/>
  <c r="BK211"/>
  <c r="N211"/>
  <c r="N212"/>
  <c r="BE212"/>
  <c r="N97"/>
  <c r="BI208"/>
  <c r="BH208"/>
  <c r="BG208"/>
  <c r="BF208"/>
  <c r="AA208"/>
  <c r="AA207"/>
  <c r="AA206"/>
  <c r="Y208"/>
  <c r="Y207"/>
  <c r="Y206"/>
  <c r="W208"/>
  <c r="W207"/>
  <c r="W206"/>
  <c r="BK208"/>
  <c r="BK207"/>
  <c r="N207"/>
  <c r="BK206"/>
  <c r="N206"/>
  <c r="N208"/>
  <c r="BE208"/>
  <c r="N96"/>
  <c r="N95"/>
  <c r="BI205"/>
  <c r="BH205"/>
  <c r="BG205"/>
  <c r="BF205"/>
  <c r="AA205"/>
  <c r="AA204"/>
  <c r="Y205"/>
  <c r="Y204"/>
  <c r="W205"/>
  <c r="W204"/>
  <c r="BK205"/>
  <c r="BK204"/>
  <c r="N204"/>
  <c r="N205"/>
  <c r="BE205"/>
  <c r="N94"/>
  <c r="BI203"/>
  <c r="BH203"/>
  <c r="BG203"/>
  <c r="BF203"/>
  <c r="AA203"/>
  <c r="Y203"/>
  <c r="W203"/>
  <c r="BK203"/>
  <c r="N203"/>
  <c r="BE203"/>
  <c r="BI200"/>
  <c r="BH200"/>
  <c r="BG200"/>
  <c r="BF200"/>
  <c r="AA200"/>
  <c r="Y200"/>
  <c r="W200"/>
  <c r="BK200"/>
  <c r="N200"/>
  <c r="BE200"/>
  <c r="BI199"/>
  <c r="BH199"/>
  <c r="BG199"/>
  <c r="BF199"/>
  <c r="AA199"/>
  <c r="Y199"/>
  <c r="W199"/>
  <c r="BK199"/>
  <c r="N199"/>
  <c r="BE199"/>
  <c r="BI198"/>
  <c r="BH198"/>
  <c r="BG198"/>
  <c r="BF198"/>
  <c r="AA198"/>
  <c r="Y198"/>
  <c r="W198"/>
  <c r="BK198"/>
  <c r="N198"/>
  <c r="BE198"/>
  <c r="BI195"/>
  <c r="BH195"/>
  <c r="BG195"/>
  <c r="BF195"/>
  <c r="AA195"/>
  <c r="Y195"/>
  <c r="W195"/>
  <c r="BK195"/>
  <c r="N195"/>
  <c r="BE195"/>
  <c r="BI192"/>
  <c r="BH192"/>
  <c r="BG192"/>
  <c r="BF192"/>
  <c r="AA192"/>
  <c r="Y192"/>
  <c r="W192"/>
  <c r="BK192"/>
  <c r="N192"/>
  <c r="BE192"/>
  <c r="BI189"/>
  <c r="BH189"/>
  <c r="BG189"/>
  <c r="BF189"/>
  <c r="AA189"/>
  <c r="Y189"/>
  <c r="W189"/>
  <c r="BK189"/>
  <c r="N189"/>
  <c r="BE189"/>
  <c r="BI186"/>
  <c r="BH186"/>
  <c r="BG186"/>
  <c r="BF186"/>
  <c r="AA186"/>
  <c r="Y186"/>
  <c r="W186"/>
  <c r="BK186"/>
  <c r="N186"/>
  <c r="BE186"/>
  <c r="BI183"/>
  <c r="BH183"/>
  <c r="BG183"/>
  <c r="BF183"/>
  <c r="AA183"/>
  <c r="Y183"/>
  <c r="W183"/>
  <c r="BK183"/>
  <c r="N183"/>
  <c r="BE183"/>
  <c r="BI180"/>
  <c r="BH180"/>
  <c r="BG180"/>
  <c r="BF180"/>
  <c r="AA180"/>
  <c r="Y180"/>
  <c r="W180"/>
  <c r="BK180"/>
  <c r="N180"/>
  <c r="BE180"/>
  <c r="BI177"/>
  <c r="BH177"/>
  <c r="BG177"/>
  <c r="BF177"/>
  <c r="AA177"/>
  <c r="AA176"/>
  <c r="Y177"/>
  <c r="Y176"/>
  <c r="W177"/>
  <c r="W176"/>
  <c r="BK177"/>
  <c r="BK176"/>
  <c r="N176"/>
  <c r="N177"/>
  <c r="BE177"/>
  <c r="N93"/>
  <c r="BI175"/>
  <c r="BH175"/>
  <c r="BG175"/>
  <c r="BF175"/>
  <c r="AA175"/>
  <c r="Y175"/>
  <c r="W175"/>
  <c r="BK175"/>
  <c r="N175"/>
  <c r="BE175"/>
  <c r="BI172"/>
  <c r="BH172"/>
  <c r="BG172"/>
  <c r="BF172"/>
  <c r="AA172"/>
  <c r="Y172"/>
  <c r="W172"/>
  <c r="BK172"/>
  <c r="N172"/>
  <c r="BE172"/>
  <c r="BI166"/>
  <c r="BH166"/>
  <c r="BG166"/>
  <c r="BF166"/>
  <c r="AA166"/>
  <c r="Y166"/>
  <c r="W166"/>
  <c r="BK166"/>
  <c r="N166"/>
  <c r="BE166"/>
  <c r="BI165"/>
  <c r="BH165"/>
  <c r="BG165"/>
  <c r="BF165"/>
  <c r="AA165"/>
  <c r="Y165"/>
  <c r="W165"/>
  <c r="BK165"/>
  <c r="N165"/>
  <c r="BE165"/>
  <c r="BI164"/>
  <c r="BH164"/>
  <c r="BG164"/>
  <c r="BF164"/>
  <c r="AA164"/>
  <c r="Y164"/>
  <c r="W164"/>
  <c r="BK164"/>
  <c r="N164"/>
  <c r="BE164"/>
  <c r="BI163"/>
  <c r="BH163"/>
  <c r="BG163"/>
  <c r="BF163"/>
  <c r="AA163"/>
  <c r="AA162"/>
  <c r="Y163"/>
  <c r="Y162"/>
  <c r="W163"/>
  <c r="W162"/>
  <c r="BK163"/>
  <c r="BK162"/>
  <c r="N162"/>
  <c r="N163"/>
  <c r="BE163"/>
  <c r="N92"/>
  <c r="BI160"/>
  <c r="BH160"/>
  <c r="BG160"/>
  <c r="BF160"/>
  <c r="AA160"/>
  <c r="Y160"/>
  <c r="W160"/>
  <c r="BK160"/>
  <c r="N160"/>
  <c r="BE160"/>
  <c r="BI158"/>
  <c r="BH158"/>
  <c r="BG158"/>
  <c r="BF158"/>
  <c r="AA158"/>
  <c r="Y158"/>
  <c r="W158"/>
  <c r="BK158"/>
  <c r="N158"/>
  <c r="BE158"/>
  <c r="BI155"/>
  <c r="BH155"/>
  <c r="BG155"/>
  <c r="BF155"/>
  <c r="AA155"/>
  <c r="Y155"/>
  <c r="W155"/>
  <c r="BK155"/>
  <c r="N155"/>
  <c r="BE155"/>
  <c r="BI153"/>
  <c r="BH153"/>
  <c r="BG153"/>
  <c r="BF153"/>
  <c r="AA153"/>
  <c r="Y153"/>
  <c r="W153"/>
  <c r="BK153"/>
  <c r="N153"/>
  <c r="BE153"/>
  <c r="BI151"/>
  <c r="BH151"/>
  <c r="BG151"/>
  <c r="BF151"/>
  <c r="AA151"/>
  <c r="Y151"/>
  <c r="W151"/>
  <c r="BK151"/>
  <c r="N151"/>
  <c r="BE151"/>
  <c r="BI150"/>
  <c r="BH150"/>
  <c r="BG150"/>
  <c r="BF150"/>
  <c r="AA150"/>
  <c r="Y150"/>
  <c r="W150"/>
  <c r="BK150"/>
  <c r="N150"/>
  <c r="BE150"/>
  <c r="BI146"/>
  <c r="BH146"/>
  <c r="BG146"/>
  <c r="BF146"/>
  <c r="AA146"/>
  <c r="Y146"/>
  <c r="W146"/>
  <c r="BK146"/>
  <c r="N146"/>
  <c r="BE146"/>
  <c r="BI143"/>
  <c r="BH143"/>
  <c r="BG143"/>
  <c r="BF143"/>
  <c r="AA143"/>
  <c r="Y143"/>
  <c r="W143"/>
  <c r="BK143"/>
  <c r="N143"/>
  <c r="BE143"/>
  <c r="BI140"/>
  <c r="BH140"/>
  <c r="BG140"/>
  <c r="BF140"/>
  <c r="AA140"/>
  <c r="Y140"/>
  <c r="W140"/>
  <c r="BK140"/>
  <c r="N140"/>
  <c r="BE140"/>
  <c r="BI137"/>
  <c r="BH137"/>
  <c r="BG137"/>
  <c r="BF137"/>
  <c r="AA137"/>
  <c r="Y137"/>
  <c r="W137"/>
  <c r="BK137"/>
  <c r="N137"/>
  <c r="BE137"/>
  <c r="BI136"/>
  <c r="BH136"/>
  <c r="BG136"/>
  <c r="BF136"/>
  <c r="AA136"/>
  <c r="Y136"/>
  <c r="W136"/>
  <c r="BK136"/>
  <c r="N136"/>
  <c r="BE136"/>
  <c r="BI131"/>
  <c r="BH131"/>
  <c r="BG131"/>
  <c r="BF131"/>
  <c r="AA131"/>
  <c r="AA130"/>
  <c r="Y131"/>
  <c r="Y130"/>
  <c r="W131"/>
  <c r="W130"/>
  <c r="BK131"/>
  <c r="BK130"/>
  <c r="N130"/>
  <c r="N131"/>
  <c r="BE131"/>
  <c r="N91"/>
  <c r="BI127"/>
  <c r="BH127"/>
  <c r="BG127"/>
  <c r="BF127"/>
  <c r="AA127"/>
  <c r="AA126"/>
  <c r="AA125"/>
  <c r="AA124"/>
  <c r="Y127"/>
  <c r="Y126"/>
  <c r="Y125"/>
  <c r="Y124"/>
  <c r="W127"/>
  <c r="W126"/>
  <c r="W125"/>
  <c r="W124"/>
  <c i="1" r="AU88"/>
  <c i="2" r="BK127"/>
  <c r="BK126"/>
  <c r="N126"/>
  <c r="BK125"/>
  <c r="N125"/>
  <c r="BK124"/>
  <c r="N124"/>
  <c r="N88"/>
  <c r="N127"/>
  <c r="BE127"/>
  <c r="N90"/>
  <c r="N89"/>
  <c r="M121"/>
  <c r="M120"/>
  <c r="F118"/>
  <c r="F116"/>
  <c r="BI105"/>
  <c r="BH105"/>
  <c r="BG105"/>
  <c r="BF105"/>
  <c r="N105"/>
  <c r="BE105"/>
  <c r="BI104"/>
  <c r="BH104"/>
  <c r="BG104"/>
  <c r="BF104"/>
  <c r="N104"/>
  <c r="BE104"/>
  <c r="BI103"/>
  <c r="BH103"/>
  <c r="BG103"/>
  <c r="BF103"/>
  <c r="N103"/>
  <c r="BE103"/>
  <c r="BI102"/>
  <c r="BH102"/>
  <c r="BG102"/>
  <c r="BF102"/>
  <c r="N102"/>
  <c r="BE102"/>
  <c r="BI101"/>
  <c r="BH101"/>
  <c r="BG101"/>
  <c r="BF101"/>
  <c r="N101"/>
  <c r="BE101"/>
  <c r="BI100"/>
  <c r="H36"/>
  <c i="1" r="BD88"/>
  <c i="2" r="BH100"/>
  <c r="H35"/>
  <c i="1" r="BC88"/>
  <c i="2" r="BG100"/>
  <c r="H34"/>
  <c i="1" r="BB88"/>
  <c i="2" r="BF100"/>
  <c r="M33"/>
  <c i="1" r="AW88"/>
  <c i="2" r="H33"/>
  <c i="1" r="BA88"/>
  <c i="2" r="N100"/>
  <c r="N99"/>
  <c r="L107"/>
  <c r="BE100"/>
  <c r="M32"/>
  <c i="1" r="AV88"/>
  <c i="2" r="H32"/>
  <c i="1" r="AZ88"/>
  <c i="2" r="M28"/>
  <c i="1" r="AS88"/>
  <c i="2" r="M27"/>
  <c r="M84"/>
  <c r="M83"/>
  <c r="F81"/>
  <c r="F79"/>
  <c r="M30"/>
  <c i="1" r="AG88"/>
  <c i="2" r="L38"/>
  <c r="O15"/>
  <c r="E15"/>
  <c r="F121"/>
  <c r="F84"/>
  <c r="O14"/>
  <c r="O12"/>
  <c r="E12"/>
  <c r="F120"/>
  <c r="F83"/>
  <c r="O11"/>
  <c r="O9"/>
  <c r="M118"/>
  <c r="M81"/>
  <c r="F6"/>
  <c r="F115"/>
  <c r="F78"/>
  <c i="1" r="CK94"/>
  <c r="CJ94"/>
  <c r="CI94"/>
  <c r="CC94"/>
  <c r="CH94"/>
  <c r="CB94"/>
  <c r="CG94"/>
  <c r="CA94"/>
  <c r="CF94"/>
  <c r="BZ94"/>
  <c r="CE94"/>
  <c r="CK93"/>
  <c r="CJ93"/>
  <c r="CI93"/>
  <c r="CC93"/>
  <c r="CH93"/>
  <c r="CB93"/>
  <c r="CG93"/>
  <c r="CA93"/>
  <c r="CF93"/>
  <c r="BZ93"/>
  <c r="CE93"/>
  <c r="CK92"/>
  <c r="CJ92"/>
  <c r="CI92"/>
  <c r="CC92"/>
  <c r="CH92"/>
  <c r="CB92"/>
  <c r="CG92"/>
  <c r="CA92"/>
  <c r="CF92"/>
  <c r="BZ92"/>
  <c r="CE92"/>
  <c r="CK91"/>
  <c r="CJ91"/>
  <c r="CI91"/>
  <c r="CH91"/>
  <c r="CG91"/>
  <c r="CF91"/>
  <c r="BZ91"/>
  <c r="CE91"/>
  <c r="BD87"/>
  <c r="W35"/>
  <c r="BC87"/>
  <c r="W34"/>
  <c r="BB87"/>
  <c r="W33"/>
  <c r="BA87"/>
  <c r="W32"/>
  <c r="AZ87"/>
  <c r="AY87"/>
  <c r="AX87"/>
  <c r="AW87"/>
  <c r="AK32"/>
  <c r="AV87"/>
  <c r="AU87"/>
  <c r="AT87"/>
  <c r="AS87"/>
  <c r="AG87"/>
  <c r="AK26"/>
  <c r="AG94"/>
  <c r="CD94"/>
  <c r="AV94"/>
  <c r="BY94"/>
  <c r="AN94"/>
  <c r="AG93"/>
  <c r="CD93"/>
  <c r="AV93"/>
  <c r="BY93"/>
  <c r="AN93"/>
  <c r="AG92"/>
  <c r="CD92"/>
  <c r="AV92"/>
  <c r="BY92"/>
  <c r="AN92"/>
  <c r="AG91"/>
  <c r="AG90"/>
  <c r="AK27"/>
  <c r="AG96"/>
  <c r="CD91"/>
  <c r="W31"/>
  <c r="AV91"/>
  <c r="BY91"/>
  <c r="AK31"/>
  <c r="AN91"/>
  <c r="AN90"/>
  <c r="AT88"/>
  <c r="AN88"/>
  <c r="AN87"/>
  <c r="AN96"/>
  <c r="AM83"/>
  <c r="L83"/>
  <c r="AM82"/>
  <c r="L82"/>
  <c r="AM80"/>
  <c r="L80"/>
  <c r="L78"/>
  <c r="L77"/>
  <c r="AK29"/>
  <c r="AK37"/>
</calcChain>
</file>

<file path=xl/sharedStrings.xml><?xml version="1.0" encoding="utf-8"?>
<sst xmlns="http://schemas.openxmlformats.org/spreadsheetml/2006/main">
  <si>
    <t>2012</t>
  </si>
  <si>
    <t>List obsahuje:</t>
  </si>
  <si>
    <t>1) Souhrnný list stavby</t>
  </si>
  <si>
    <t>2) Rekapitulace objektů</t>
  </si>
  <si>
    <t>2.0</t>
  </si>
  <si>
    <t>ZAMOK</t>
  </si>
  <si>
    <t>False</t>
  </si>
  <si>
    <t>optimalizováno pro tisk sestav ve formátu A4 - na výšku</t>
  </si>
  <si>
    <t xml:space="preserve">&gt;&gt;  skryté sloupce  &lt;&lt;</t>
  </si>
  <si>
    <t>0,01</t>
  </si>
  <si>
    <t>21</t>
  </si>
  <si>
    <t>15</t>
  </si>
  <si>
    <t>SOUHRNNÝ LIST STAVBY</t>
  </si>
  <si>
    <t xml:space="preserve">v ---  níže se nacházejí doplnkové a pomocné údaje k sestavám  --- v</t>
  </si>
  <si>
    <t>Návod na vyplnění</t>
  </si>
  <si>
    <t>Kód:</t>
  </si>
  <si>
    <t>SONA6271</t>
  </si>
  <si>
    <t xml:space="preserve">Měnit lze pouze buňky se žlutým podbarvením!_x000d_
_x000d_
1) na prvním listu Rekapitulace stavby vyplňte v sestavě_x000d_
_x000d_
    a) Souhrnný list_x000d_
       - údaje o Zhotoviteli_x000d_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Zhotoviteli, pokud se liší od údajů o Zhotoviteli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případe potřeby poznámku (ta je v skrytém sloupci)</t>
  </si>
  <si>
    <t>Stavba:</t>
  </si>
  <si>
    <t>Karlovy Vary, Drahovice</t>
  </si>
  <si>
    <t>JKSO:</t>
  </si>
  <si>
    <t/>
  </si>
  <si>
    <t>CC-CZ:</t>
  </si>
  <si>
    <t>Místo:</t>
  </si>
  <si>
    <t xml:space="preserve"> </t>
  </si>
  <si>
    <t>Datum:</t>
  </si>
  <si>
    <t>10. 4. 2018</t>
  </si>
  <si>
    <t>Objednatel:</t>
  </si>
  <si>
    <t>IČ:</t>
  </si>
  <si>
    <t>DIČ:</t>
  </si>
  <si>
    <t>Zhotovitel:</t>
  </si>
  <si>
    <t>Vyplň údaj</t>
  </si>
  <si>
    <t>Projektant:</t>
  </si>
  <si>
    <t>Ing.M.Kohout, A.Kuželová, IMK Ostrov</t>
  </si>
  <si>
    <t>True</t>
  </si>
  <si>
    <t>Zpracovatel:</t>
  </si>
  <si>
    <t>Neubauerová Soňa, SK-Projekt Ostrov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</si>
  <si>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</si>
  <si>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</si>
  <si>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</si>
  <si>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</si>
  <si>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</si>
  <si>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</si>
  <si>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</si>
  <si>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</si>
  <si>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</si>
  <si>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</si>
  <si>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</si>
  <si>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</si>
  <si>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</si>
  <si>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</si>
  <si>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</si>
  <si>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</si>
  <si>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</si>
  <si>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</si>
  <si>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</si>
  <si>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</si>
  <si>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</si>
  <si>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</si>
  <si>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</si>
  <si>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</si>
  <si>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</si>
  <si>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</si>
  <si>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</si>
  <si>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</si>
  <si>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</si>
  <si>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</si>
  <si>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</si>
  <si>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</si>
  <si>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</si>
  <si>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</si>
  <si>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</si>
  <si>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</si>
  <si>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</si>
  <si>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</si>
  <si>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1) Náklady z rozpočtů</t>
  </si>
  <si>
    <t>D</t>
  </si>
  <si>
    <t>0</t>
  </si>
  <si>
    <t>###NOIMPORT###</t>
  </si>
  <si>
    <t>IMPORT</t>
  </si>
  <si>
    <t>{dbbf5653-7e5c-41de-9111-e09837587b89}</t>
  </si>
  <si>
    <t>{00000000-0000-0000-0000-000000000000}</t>
  </si>
  <si>
    <t>/</t>
  </si>
  <si>
    <t>01</t>
  </si>
  <si>
    <t>Hřbitovní ulice - oprava chodníku</t>
  </si>
  <si>
    <t>1</t>
  </si>
  <si>
    <t>{ac2ffac6-8985-4b82-9c2c-06d9ef4ec311}</t>
  </si>
  <si>
    <t>2) Ostatní náklady ze souhrnného listu</t>
  </si>
  <si>
    <t>Procent. zadání_x000d_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</si>
  <si>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</si>
  <si>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</si>
  <si>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</si>
  <si>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</si>
  <si>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</si>
  <si>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</si>
  <si>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</si>
  <si>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</si>
  <si>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</si>
  <si>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</si>
  <si>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</si>
  <si>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</si>
  <si>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2</t>
  </si>
  <si>
    <t>KRYCÍ LIST ROZPOČTU</t>
  </si>
  <si>
    <t>Objekt:</t>
  </si>
  <si>
    <t>01 - Hřbitovní ulice - oprava chodníku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</si>
  <si>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</si>
  <si>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</si>
  <si>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</si>
  <si>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</si>
  <si>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</si>
  <si>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</si>
  <si>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</si>
  <si>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1 - Zemní práce</t>
  </si>
  <si>
    <t xml:space="preserve">    11 - Zemní práce - přípravné a přidružené práce</t>
  </si>
  <si>
    <t xml:space="preserve">    5 - Komunikace pozemní</t>
  </si>
  <si>
    <t xml:space="preserve">    91 - Doplňující konstrukce a práce pozemních komunikací, letišť a ploch</t>
  </si>
  <si>
    <t xml:space="preserve">    99 - Přesun hmot a manipulace se sutí</t>
  </si>
  <si>
    <t>M - Práce a dodávky M</t>
  </si>
  <si>
    <t xml:space="preserve">    46-M - Zemní práce při extr.mont.pracích</t>
  </si>
  <si>
    <t>VRN - Vedlejší rozpočtové náklady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</si>
  <si>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</si>
  <si>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</si>
  <si>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</si>
  <si>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</si>
  <si>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</si>
  <si>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</si>
  <si>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</si>
  <si>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činnost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</si>
  <si>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</si>
  <si>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</si>
  <si>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</si>
  <si>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</si>
  <si>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</si>
  <si>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</si>
  <si>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</si>
  <si>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</si>
  <si>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</si>
  <si>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</si>
  <si>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</si>
  <si>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</si>
  <si>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</si>
  <si>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</si>
  <si>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</si>
  <si>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ROZPOCET</t>
  </si>
  <si>
    <t>K</t>
  </si>
  <si>
    <t>181951102</t>
  </si>
  <si>
    <t>Úprava pláně v hornině tř. 1 až 4 se zhutněním</t>
  </si>
  <si>
    <t>m2</t>
  </si>
  <si>
    <t>4</t>
  </si>
  <si>
    <t>1877990684</t>
  </si>
  <si>
    <t>pod zpevnění</t>
  </si>
  <si>
    <t>VV</t>
  </si>
  <si>
    <t>87</t>
  </si>
  <si>
    <t>113106123</t>
  </si>
  <si>
    <t>Rozebrání dlažeb ze zámkových dlaždic komunikací pro pěší ručně</t>
  </si>
  <si>
    <t>-826230299</t>
  </si>
  <si>
    <t>dlžba se očistí a použije zpět</t>
  </si>
  <si>
    <t>cca 10% z této plochy se dokoupí</t>
  </si>
  <si>
    <t>možnost rozbití</t>
  </si>
  <si>
    <t>30</t>
  </si>
  <si>
    <t>3</t>
  </si>
  <si>
    <t>979054451</t>
  </si>
  <si>
    <t>Očištění vybouraných zámkových dlaždic s původním spárováním z kameniva těženého</t>
  </si>
  <si>
    <t>1353312880</t>
  </si>
  <si>
    <t>113107342</t>
  </si>
  <si>
    <t>Odstranění krytu živičného tl 100 mm strojně plochy do 50 m2</t>
  </si>
  <si>
    <t>-167814925</t>
  </si>
  <si>
    <t>pro novou konstrukci chodníku</t>
  </si>
  <si>
    <t>57</t>
  </si>
  <si>
    <t>5</t>
  </si>
  <si>
    <t>113107123</t>
  </si>
  <si>
    <t>Odstranění podkladu z kameniva drceného tl 300 mm ručně</t>
  </si>
  <si>
    <t>-1608725338</t>
  </si>
  <si>
    <t>ručně z důvodu přítomnosti sítí</t>
  </si>
  <si>
    <t>6</t>
  </si>
  <si>
    <t>113154112</t>
  </si>
  <si>
    <t>Frézování živičného krytu tl 40 mm pruh š 0,5 m pochyl do 500 m2 bez překážek v trase</t>
  </si>
  <si>
    <t>-113277977</t>
  </si>
  <si>
    <t>pro navázání na komunikaci</t>
  </si>
  <si>
    <t>1,0*65</t>
  </si>
  <si>
    <t>7</t>
  </si>
  <si>
    <t>113201112</t>
  </si>
  <si>
    <t>Vytrhání obrub silničních ležatých</t>
  </si>
  <si>
    <t>m</t>
  </si>
  <si>
    <t>-826078194</t>
  </si>
  <si>
    <t xml:space="preserve">stávající kamenný obrubník </t>
  </si>
  <si>
    <t>se vybourá, očistí a osadí zpět</t>
  </si>
  <si>
    <t>58</t>
  </si>
  <si>
    <t>8</t>
  </si>
  <si>
    <t>979024443</t>
  </si>
  <si>
    <t>Očištění vybouraných obrubníků a krajníků silničních</t>
  </si>
  <si>
    <t>1854079568</t>
  </si>
  <si>
    <t>9</t>
  </si>
  <si>
    <t>997221551</t>
  </si>
  <si>
    <t>Vodorovná doprava suti ze sypkých materiálů do 1 km</t>
  </si>
  <si>
    <t>t</t>
  </si>
  <si>
    <t>-54370021</t>
  </si>
  <si>
    <t>10</t>
  </si>
  <si>
    <t>997221559</t>
  </si>
  <si>
    <t>Příplatek za každý další 1 km u vodorovné dopravy suti ze sypkých materiálů</t>
  </si>
  <si>
    <t>860303539</t>
  </si>
  <si>
    <t>58*9</t>
  </si>
  <si>
    <t>11</t>
  </si>
  <si>
    <t>997221815</t>
  </si>
  <si>
    <t>Poplatek za uložení na skládce (skládkovné) stavebního odpadu betonového kód odpadu 170 101</t>
  </si>
  <si>
    <t>-1912661127</t>
  </si>
  <si>
    <t>případná rozebraná rozbitá dlažba</t>
  </si>
  <si>
    <t>0,5</t>
  </si>
  <si>
    <t>12</t>
  </si>
  <si>
    <t>997221845</t>
  </si>
  <si>
    <t>Poplatek za uložení na skládce (skládkovné) odpadu asfaltového bez dehtu kód odpadu 170 302</t>
  </si>
  <si>
    <t>-315741117</t>
  </si>
  <si>
    <t>19,2</t>
  </si>
  <si>
    <t>13</t>
  </si>
  <si>
    <t>997221855</t>
  </si>
  <si>
    <t>Poplatek za uložení na skládce (skládkovné) zeminy a kameniva kód odpadu 170 504</t>
  </si>
  <si>
    <t>-1823990400</t>
  </si>
  <si>
    <t>38,3</t>
  </si>
  <si>
    <t>14</t>
  </si>
  <si>
    <t>564831111</t>
  </si>
  <si>
    <t>Podklad ze štěrkodrtě ŠD tl 100 mm</t>
  </si>
  <si>
    <t>-1117762977</t>
  </si>
  <si>
    <t>564952111</t>
  </si>
  <si>
    <t>Podklad z mechanicky zpevněného kameniva MZK tl 150 mm</t>
  </si>
  <si>
    <t>79868735</t>
  </si>
  <si>
    <t>16</t>
  </si>
  <si>
    <t>596211111</t>
  </si>
  <si>
    <t>Kladení zámkové dlažby komunikací pro pěší tl 60 mm skupiny A pl do 100 m2</t>
  </si>
  <si>
    <t>1852521</t>
  </si>
  <si>
    <t>17</t>
  </si>
  <si>
    <t>M</t>
  </si>
  <si>
    <t>59245015</t>
  </si>
  <si>
    <t>dlažba zámková profilová základní 20x16,5x6 cm přírodní</t>
  </si>
  <si>
    <t>-1565935098</t>
  </si>
  <si>
    <t>87*1,03</t>
  </si>
  <si>
    <t>odpočet rozebrané očištěné dlažby</t>
  </si>
  <si>
    <t>cca 90% plochy</t>
  </si>
  <si>
    <t>-30*0,90+0,39</t>
  </si>
  <si>
    <t>Součet</t>
  </si>
  <si>
    <t>18</t>
  </si>
  <si>
    <t>577134111</t>
  </si>
  <si>
    <t>Asfaltový beton vrstva obrusná ACO 11 (ABS) tř. I tl 40 mm š do 3 m z nemodifikovaného asfaltu</t>
  </si>
  <si>
    <t>-1101620485</t>
  </si>
  <si>
    <t>19</t>
  </si>
  <si>
    <t>573211112</t>
  </si>
  <si>
    <t>Postřik živičný spojovací z asfaltu v množství 0,70 kg/m2</t>
  </si>
  <si>
    <t>1110153386</t>
  </si>
  <si>
    <t>20</t>
  </si>
  <si>
    <t>913121111</t>
  </si>
  <si>
    <t>Montáž a demontáž dočasné dopravní značky kompletní základní</t>
  </si>
  <si>
    <t>kus</t>
  </si>
  <si>
    <t>1671243259</t>
  </si>
  <si>
    <t>dočasné dopravní opatření po dobu výstavby</t>
  </si>
  <si>
    <t>913121211</t>
  </si>
  <si>
    <t>Příplatek k dočasné dopravní značce kompletní základní za první a za každý další den použití</t>
  </si>
  <si>
    <t>545475571</t>
  </si>
  <si>
    <t>cca 2 měsíce</t>
  </si>
  <si>
    <t>2*60</t>
  </si>
  <si>
    <t>22</t>
  </si>
  <si>
    <t>913321111</t>
  </si>
  <si>
    <t>Montáž a demontáž dočasné dopravní směrové desky základní</t>
  </si>
  <si>
    <t>575467409</t>
  </si>
  <si>
    <t>23</t>
  </si>
  <si>
    <t>913321211</t>
  </si>
  <si>
    <t>Příplatek k dočasné směrové desce základní za první a za každý další den použití</t>
  </si>
  <si>
    <t>1463178607</t>
  </si>
  <si>
    <t>6*60</t>
  </si>
  <si>
    <t>24</t>
  </si>
  <si>
    <t>913321115</t>
  </si>
  <si>
    <t>Montáž a demontáž dočasné soupravy směrových desek s výstražným světlem 3 desky</t>
  </si>
  <si>
    <t>160912975</t>
  </si>
  <si>
    <t>25</t>
  </si>
  <si>
    <t>913321215</t>
  </si>
  <si>
    <t>Příplatek k dočasné soupravě směrových desek s výstražným světlem 3 desky za 1. a za každý další den použití</t>
  </si>
  <si>
    <t>-1708796759</t>
  </si>
  <si>
    <t>1*60</t>
  </si>
  <si>
    <t>26</t>
  </si>
  <si>
    <t>910000001</t>
  </si>
  <si>
    <t xml:space="preserve">Demontáž, přemístění, dočasné uložení a zpětná montáž svislé dopravní značky </t>
  </si>
  <si>
    <t>KUS</t>
  </si>
  <si>
    <t>1057962981</t>
  </si>
  <si>
    <t>stávající dopravní značky</t>
  </si>
  <si>
    <t>27</t>
  </si>
  <si>
    <t>916331112</t>
  </si>
  <si>
    <t>Osazení zahradního obrubníku betonového do lože z betonu s boční opěrou</t>
  </si>
  <si>
    <t>1763113586</t>
  </si>
  <si>
    <t>28</t>
  </si>
  <si>
    <t>59217012</t>
  </si>
  <si>
    <t>obrubník betonový zahradní 50x8x25 cm</t>
  </si>
  <si>
    <t>-1232439552</t>
  </si>
  <si>
    <t>29</t>
  </si>
  <si>
    <t>916241113</t>
  </si>
  <si>
    <t>Osazení obrubníku kamenného ležatého s boční opěrou do lože z betonu prostého</t>
  </si>
  <si>
    <t>319700359</t>
  </si>
  <si>
    <t>stávající ležatý obrubník</t>
  </si>
  <si>
    <t>64</t>
  </si>
  <si>
    <t>919735112</t>
  </si>
  <si>
    <t>Řezání stávajícího živičného krytu hl do 100 mm</t>
  </si>
  <si>
    <t>-1438338121</t>
  </si>
  <si>
    <t>31</t>
  </si>
  <si>
    <t>998223011</t>
  </si>
  <si>
    <t>Přesun hmot pro pozemní komunikace s krytem dlážděným</t>
  </si>
  <si>
    <t>-1852040394</t>
  </si>
  <si>
    <t>32</t>
  </si>
  <si>
    <t>460510201</t>
  </si>
  <si>
    <t>Prefabrikované betonové žlaby např.typ TK1</t>
  </si>
  <si>
    <t>-454776282</t>
  </si>
  <si>
    <t>chráničky pro kabely - rezerva</t>
  </si>
  <si>
    <t>65*2</t>
  </si>
  <si>
    <t>33</t>
  </si>
  <si>
    <t>012002000</t>
  </si>
  <si>
    <t>Vytýčení stavba a sítí</t>
  </si>
  <si>
    <t>kč</t>
  </si>
  <si>
    <t>1024</t>
  </si>
  <si>
    <t>2045542258</t>
  </si>
  <si>
    <t>34</t>
  </si>
  <si>
    <t>013002000</t>
  </si>
  <si>
    <t>Zaměření skutečného provedení stavby</t>
  </si>
  <si>
    <t>726637767</t>
  </si>
  <si>
    <t>35</t>
  </si>
  <si>
    <t>030001000</t>
  </si>
  <si>
    <t>Zařízení staveniště - vybavení, označení, zabezpečení, zrušení, napojení na inž.sítě, čištění přilehlých komunikací...</t>
  </si>
  <si>
    <t>2087850749</t>
  </si>
  <si>
    <t>VP - Vícepráce</t>
  </si>
  <si>
    <t>PN</t>
  </si>
</sst>
</file>

<file path=xl/styles.xml><?xml version="1.0" encoding="utf-8"?>
<styleSheet xmlns="http://schemas.openxmlformats.org/spreadsheetml/2006/main">
  <numFmts count="3">
    <numFmt numFmtId="164" formatCode="#,##0.00%"/>
    <numFmt numFmtId="165" formatCode="dd\.mm\.yyyy"/>
    <numFmt numFmtId="166" formatCode="#,##0.00000"/>
  </numFmts>
  <fonts count="38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800080"/>
      <name val="Trebuchet MS"/>
    </font>
    <font>
      <sz val="8"/>
      <color rgb="FF505050"/>
      <name val="Trebuchet MS"/>
    </font>
    <font>
      <sz val="8"/>
      <color rgb="FFFF0000"/>
      <name val="Trebuchet MS"/>
    </font>
    <font>
      <sz val="8"/>
      <color rgb="FFFAE682"/>
      <name val="Trebuchet MS"/>
    </font>
    <font>
      <sz val="10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sz val="8"/>
      <color rgb="FF3366FF"/>
      <name val="Trebuchet MS"/>
    </font>
    <font>
      <b/>
      <sz val="16"/>
      <name val="Trebuchet MS"/>
    </font>
    <font>
      <b/>
      <sz val="12"/>
      <color rgb="FF969696"/>
      <name val="Trebuchet MS"/>
    </font>
    <font>
      <sz val="9"/>
      <color rgb="FF969696"/>
      <name val="Trebuchet MS"/>
    </font>
    <font>
      <b/>
      <sz val="8"/>
      <color rgb="FF969696"/>
      <name val="Trebuchet MS"/>
    </font>
    <font>
      <sz val="10"/>
      <color rgb="FF464646"/>
      <name val="Trebuchet MS"/>
    </font>
    <font>
      <b/>
      <sz val="10"/>
      <name val="Trebuchet MS"/>
    </font>
    <font>
      <b/>
      <sz val="10"/>
      <color rgb="FF464646"/>
      <name val="Trebuchet MS"/>
    </font>
    <font>
      <sz val="10"/>
      <color rgb="FF969696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2"/>
      <name val="Trebuchet MS"/>
    </font>
    <font>
      <sz val="18"/>
      <color theme="10"/>
      <name val="Wingdings 2"/>
    </font>
    <font>
      <b/>
      <sz val="11"/>
      <color rgb="FF003366"/>
      <name val="Trebuchet MS"/>
    </font>
    <font>
      <sz val="11"/>
      <color rgb="FF003366"/>
      <name val="Trebuchet MS"/>
    </font>
    <font>
      <sz val="11"/>
      <color rgb="FF969696"/>
      <name val="Trebuchet MS"/>
    </font>
    <font>
      <b/>
      <sz val="12"/>
      <color rgb="FF800000"/>
      <name val="Trebuchet MS"/>
    </font>
    <font>
      <b/>
      <sz val="8"/>
      <color rgb="FF800000"/>
      <name val="Trebuchet MS"/>
    </font>
    <font>
      <sz val="8"/>
      <color rgb="FF960000"/>
      <name val="Trebuchet MS"/>
    </font>
    <font>
      <b/>
      <sz val="8"/>
      <name val="Trebuchet MS"/>
    </font>
    <font>
      <i/>
      <sz val="8"/>
      <color rgb="FF0000FF"/>
      <name val="Trebuchet MS"/>
    </font>
    <font>
      <u/>
      <sz val="11"/>
      <color theme="10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6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7" fillId="0" borderId="0" applyNumberFormat="0" applyFill="0" applyBorder="0" applyAlignment="0" applyProtection="0"/>
  </cellStyleXfs>
  <cellXfs count="269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2" borderId="0" xfId="0" applyFont="1" applyFill="1" applyAlignment="1" applyProtection="1">
      <alignment horizontal="left" vertical="center"/>
    </xf>
    <xf numFmtId="0" fontId="12" fillId="2" borderId="0" xfId="0" applyFont="1" applyFill="1" applyAlignment="1" applyProtection="1">
      <alignment vertical="center"/>
    </xf>
    <xf numFmtId="0" fontId="13" fillId="2" borderId="0" xfId="0" applyFont="1" applyFill="1" applyAlignment="1" applyProtection="1">
      <alignment horizontal="left" vertical="center"/>
    </xf>
    <xf numFmtId="0" fontId="14" fillId="2" borderId="0" xfId="1" applyFont="1" applyFill="1" applyAlignment="1" applyProtection="1">
      <alignment vertical="center"/>
    </xf>
    <xf numFmtId="0" fontId="0" fillId="2" borderId="0" xfId="0" applyFill="1"/>
    <xf numFmtId="0" fontId="11" fillId="2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5" fillId="3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16" fillId="0" borderId="0" xfId="0" applyFont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horizontal="left" vertical="center"/>
    </xf>
    <xf numFmtId="0" fontId="0" fillId="0" borderId="5" xfId="0" applyBorder="1" applyProtection="1"/>
    <xf numFmtId="0" fontId="17" fillId="0" borderId="0" xfId="0" applyFont="1" applyAlignment="1">
      <alignment horizontal="left" vertical="center"/>
    </xf>
    <xf numFmtId="0" fontId="0" fillId="0" borderId="0" xfId="0" applyBorder="1" applyProtection="1"/>
    <xf numFmtId="0" fontId="18" fillId="0" borderId="0" xfId="0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left" vertical="center"/>
    </xf>
    <xf numFmtId="0" fontId="19" fillId="0" borderId="0" xfId="0" applyFont="1" applyAlignment="1">
      <alignment horizontal="left" vertical="center" wrapText="1"/>
    </xf>
    <xf numFmtId="0" fontId="3" fillId="0" borderId="0" xfId="0" applyFont="1" applyBorder="1" applyAlignment="1" applyProtection="1">
      <alignment horizontal="left" vertical="top"/>
    </xf>
    <xf numFmtId="0" fontId="3" fillId="0" borderId="0" xfId="0" applyFont="1" applyBorder="1" applyAlignment="1" applyProtection="1">
      <alignment horizontal="left" vertical="top" wrapText="1"/>
    </xf>
    <xf numFmtId="0" fontId="19" fillId="0" borderId="0" xfId="0" applyFont="1" applyAlignment="1">
      <alignment horizontal="left" vertical="center"/>
    </xf>
    <xf numFmtId="0" fontId="18" fillId="0" borderId="0" xfId="0" applyFont="1" applyBorder="1" applyAlignment="1" applyProtection="1">
      <alignment horizontal="left" vertical="center"/>
    </xf>
    <xf numFmtId="0" fontId="2" fillId="4" borderId="0" xfId="0" applyFont="1" applyFill="1" applyBorder="1" applyAlignment="1" applyProtection="1">
      <alignment horizontal="left" vertical="center"/>
      <protection locked="0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 wrapText="1"/>
    </xf>
    <xf numFmtId="0" fontId="0" fillId="0" borderId="6" xfId="0" applyBorder="1" applyProtection="1"/>
    <xf numFmtId="0" fontId="20" fillId="0" borderId="0" xfId="0" applyFont="1" applyBorder="1" applyAlignment="1" applyProtection="1">
      <alignment horizontal="left" vertical="center"/>
    </xf>
    <xf numFmtId="4" fontId="12" fillId="0" borderId="0" xfId="0" applyNumberFormat="1" applyFont="1" applyBorder="1" applyAlignment="1" applyProtection="1">
      <alignment vertical="center"/>
    </xf>
    <xf numFmtId="0" fontId="0" fillId="0" borderId="4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21" fillId="0" borderId="7" xfId="0" applyFont="1" applyBorder="1" applyAlignment="1" applyProtection="1">
      <alignment horizontal="left" vertical="center"/>
    </xf>
    <xf numFmtId="0" fontId="0" fillId="0" borderId="7" xfId="0" applyFont="1" applyBorder="1" applyAlignment="1" applyProtection="1">
      <alignment vertical="center"/>
    </xf>
    <xf numFmtId="4" fontId="21" fillId="0" borderId="7" xfId="0" applyNumberFormat="1" applyFont="1" applyBorder="1" applyAlignment="1" applyProtection="1">
      <alignment vertical="center"/>
    </xf>
    <xf numFmtId="0" fontId="1" fillId="0" borderId="4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left" vertical="center"/>
    </xf>
    <xf numFmtId="164" fontId="1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center" vertical="center"/>
    </xf>
    <xf numFmtId="4" fontId="19" fillId="0" borderId="0" xfId="0" applyNumberFormat="1" applyFont="1" applyBorder="1" applyAlignment="1" applyProtection="1">
      <alignment vertical="center"/>
    </xf>
    <xf numFmtId="0" fontId="1" fillId="0" borderId="5" xfId="0" applyFont="1" applyBorder="1" applyAlignment="1" applyProtection="1">
      <alignment vertical="center"/>
    </xf>
    <xf numFmtId="0" fontId="0" fillId="5" borderId="0" xfId="0" applyFont="1" applyFill="1" applyBorder="1" applyAlignment="1" applyProtection="1">
      <alignment vertical="center"/>
    </xf>
    <xf numFmtId="0" fontId="3" fillId="5" borderId="8" xfId="0" applyFont="1" applyFill="1" applyBorder="1" applyAlignment="1" applyProtection="1">
      <alignment horizontal="left" vertical="center"/>
    </xf>
    <xf numFmtId="0" fontId="0" fillId="5" borderId="9" xfId="0" applyFont="1" applyFill="1" applyBorder="1" applyAlignment="1" applyProtection="1">
      <alignment vertical="center"/>
    </xf>
    <xf numFmtId="0" fontId="3" fillId="5" borderId="9" xfId="0" applyFont="1" applyFill="1" applyBorder="1" applyAlignment="1" applyProtection="1">
      <alignment horizontal="center" vertical="center"/>
    </xf>
    <xf numFmtId="0" fontId="3" fillId="5" borderId="9" xfId="0" applyFont="1" applyFill="1" applyBorder="1" applyAlignment="1" applyProtection="1">
      <alignment horizontal="left" vertical="center"/>
    </xf>
    <xf numFmtId="4" fontId="3" fillId="5" borderId="9" xfId="0" applyNumberFormat="1" applyFont="1" applyFill="1" applyBorder="1" applyAlignment="1" applyProtection="1">
      <alignment vertical="center"/>
    </xf>
    <xf numFmtId="0" fontId="0" fillId="5" borderId="10" xfId="0" applyFont="1" applyFill="1" applyBorder="1" applyAlignment="1" applyProtection="1">
      <alignment vertical="center"/>
    </xf>
    <xf numFmtId="0" fontId="22" fillId="0" borderId="11" xfId="0" applyFont="1" applyBorder="1" applyAlignment="1" applyProtection="1">
      <alignment horizontal="left"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Border="1" applyProtection="1"/>
    <xf numFmtId="0" fontId="0" fillId="0" borderId="15" xfId="0" applyBorder="1" applyProtection="1"/>
    <xf numFmtId="0" fontId="23" fillId="0" borderId="16" xfId="0" applyFont="1" applyBorder="1" applyAlignment="1" applyProtection="1">
      <alignment horizontal="left" vertical="center"/>
    </xf>
    <xf numFmtId="0" fontId="0" fillId="0" borderId="17" xfId="0" applyFont="1" applyBorder="1" applyAlignment="1" applyProtection="1">
      <alignment vertical="center"/>
    </xf>
    <xf numFmtId="0" fontId="23" fillId="0" borderId="17" xfId="0" applyFont="1" applyBorder="1" applyAlignment="1" applyProtection="1">
      <alignment horizontal="left" vertical="center"/>
    </xf>
    <xf numFmtId="0" fontId="0" fillId="0" borderId="18" xfId="0" applyFont="1" applyBorder="1" applyAlignment="1" applyProtection="1">
      <alignment vertical="center"/>
    </xf>
    <xf numFmtId="0" fontId="0" fillId="0" borderId="19" xfId="0" applyFont="1" applyBorder="1" applyAlignment="1" applyProtection="1">
      <alignment vertical="center"/>
    </xf>
    <xf numFmtId="0" fontId="0" fillId="0" borderId="20" xfId="0" applyFont="1" applyBorder="1" applyAlignment="1" applyProtection="1">
      <alignment vertical="center"/>
    </xf>
    <xf numFmtId="0" fontId="0" fillId="0" borderId="21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vertical="center"/>
    </xf>
    <xf numFmtId="0" fontId="24" fillId="0" borderId="0" xfId="0" applyFont="1" applyBorder="1" applyAlignment="1" applyProtection="1">
      <alignment vertical="center"/>
    </xf>
    <xf numFmtId="165" fontId="2" fillId="0" borderId="0" xfId="0" applyNumberFormat="1" applyFont="1" applyBorder="1" applyAlignment="1" applyProtection="1">
      <alignment horizontal="left" vertical="center"/>
    </xf>
    <xf numFmtId="0" fontId="25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" fillId="0" borderId="14" xfId="0" applyFont="1" applyBorder="1" applyAlignment="1" applyProtection="1">
      <alignment horizontal="left" vertical="center"/>
    </xf>
    <xf numFmtId="0" fontId="0" fillId="0" borderId="15" xfId="0" applyFont="1" applyBorder="1" applyAlignment="1" applyProtection="1">
      <alignment vertical="center"/>
    </xf>
    <xf numFmtId="0" fontId="2" fillId="6" borderId="8" xfId="0" applyFont="1" applyFill="1" applyBorder="1" applyAlignment="1" applyProtection="1">
      <alignment horizontal="center" vertical="center"/>
    </xf>
    <xf numFmtId="0" fontId="2" fillId="6" borderId="9" xfId="0" applyFont="1" applyFill="1" applyBorder="1" applyAlignment="1" applyProtection="1">
      <alignment horizontal="left" vertical="center"/>
    </xf>
    <xf numFmtId="0" fontId="0" fillId="6" borderId="9" xfId="0" applyFont="1" applyFill="1" applyBorder="1" applyAlignment="1" applyProtection="1">
      <alignment vertical="center"/>
    </xf>
    <xf numFmtId="0" fontId="2" fillId="6" borderId="9" xfId="0" applyFont="1" applyFill="1" applyBorder="1" applyAlignment="1" applyProtection="1">
      <alignment horizontal="center" vertical="center"/>
    </xf>
    <xf numFmtId="0" fontId="2" fillId="6" borderId="10" xfId="0" applyFont="1" applyFill="1" applyBorder="1" applyAlignment="1" applyProtection="1">
      <alignment horizontal="left" vertical="center"/>
    </xf>
    <xf numFmtId="0" fontId="18" fillId="0" borderId="22" xfId="0" applyFont="1" applyBorder="1" applyAlignment="1" applyProtection="1">
      <alignment horizontal="center" vertical="center" wrapText="1"/>
    </xf>
    <xf numFmtId="0" fontId="18" fillId="0" borderId="23" xfId="0" applyFont="1" applyBorder="1" applyAlignment="1" applyProtection="1">
      <alignment horizontal="center" vertical="center" wrapText="1"/>
    </xf>
    <xf numFmtId="0" fontId="18" fillId="0" borderId="24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26" fillId="0" borderId="0" xfId="0" applyFont="1" applyBorder="1" applyAlignment="1" applyProtection="1">
      <alignment horizontal="left" vertical="center"/>
    </xf>
    <xf numFmtId="0" fontId="26" fillId="0" borderId="0" xfId="0" applyFont="1" applyBorder="1" applyAlignment="1" applyProtection="1">
      <alignment vertical="center"/>
    </xf>
    <xf numFmtId="4" fontId="26" fillId="0" borderId="0" xfId="0" applyNumberFormat="1" applyFont="1" applyBorder="1" applyAlignment="1" applyProtection="1">
      <alignment horizontal="right" vertical="center"/>
    </xf>
    <xf numFmtId="4" fontId="26" fillId="0" borderId="0" xfId="0" applyNumberFormat="1" applyFont="1" applyBorder="1" applyAlignment="1" applyProtection="1">
      <alignment vertical="center"/>
    </xf>
    <xf numFmtId="4" fontId="25" fillId="0" borderId="14" xfId="0" applyNumberFormat="1" applyFont="1" applyBorder="1" applyAlignment="1" applyProtection="1">
      <alignment vertical="center"/>
    </xf>
    <xf numFmtId="4" fontId="25" fillId="0" borderId="0" xfId="0" applyNumberFormat="1" applyFont="1" applyBorder="1" applyAlignment="1" applyProtection="1">
      <alignment vertical="center"/>
    </xf>
    <xf numFmtId="166" fontId="25" fillId="0" borderId="0" xfId="0" applyNumberFormat="1" applyFont="1" applyBorder="1" applyAlignment="1" applyProtection="1">
      <alignment vertical="center"/>
    </xf>
    <xf numFmtId="4" fontId="25" fillId="0" borderId="15" xfId="0" applyNumberFormat="1" applyFont="1" applyBorder="1" applyAlignment="1" applyProtection="1">
      <alignment vertical="center"/>
    </xf>
    <xf numFmtId="0" fontId="3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1" applyFont="1" applyAlignment="1">
      <alignment horizontal="center" vertical="center"/>
    </xf>
    <xf numFmtId="0" fontId="4" fillId="0" borderId="4" xfId="0" applyFont="1" applyBorder="1" applyAlignment="1" applyProtection="1">
      <alignment vertical="center"/>
    </xf>
    <xf numFmtId="0" fontId="29" fillId="0" borderId="0" xfId="0" applyFont="1" applyBorder="1" applyAlignment="1" applyProtection="1">
      <alignment vertical="center"/>
    </xf>
    <xf numFmtId="0" fontId="29" fillId="0" borderId="0" xfId="0" applyFont="1" applyBorder="1" applyAlignment="1" applyProtection="1">
      <alignment horizontal="left" vertical="center" wrapText="1"/>
    </xf>
    <xf numFmtId="0" fontId="30" fillId="0" borderId="0" xfId="0" applyFont="1" applyBorder="1" applyAlignment="1" applyProtection="1">
      <alignment vertical="center"/>
    </xf>
    <xf numFmtId="4" fontId="30" fillId="0" borderId="0" xfId="0" applyNumberFormat="1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4" fontId="31" fillId="0" borderId="16" xfId="0" applyNumberFormat="1" applyFont="1" applyBorder="1" applyAlignment="1" applyProtection="1">
      <alignment vertical="center"/>
    </xf>
    <xf numFmtId="4" fontId="31" fillId="0" borderId="17" xfId="0" applyNumberFormat="1" applyFont="1" applyBorder="1" applyAlignment="1" applyProtection="1">
      <alignment vertical="center"/>
    </xf>
    <xf numFmtId="166" fontId="31" fillId="0" borderId="17" xfId="0" applyNumberFormat="1" applyFont="1" applyBorder="1" applyAlignment="1" applyProtection="1">
      <alignment vertical="center"/>
    </xf>
    <xf numFmtId="4" fontId="31" fillId="0" borderId="18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6" fillId="0" borderId="0" xfId="0" applyFont="1" applyBorder="1" applyAlignment="1" applyProtection="1">
      <alignment horizontal="left" vertical="center"/>
    </xf>
    <xf numFmtId="4" fontId="6" fillId="4" borderId="0" xfId="0" applyNumberFormat="1" applyFont="1" applyFill="1" applyBorder="1" applyAlignment="1" applyProtection="1">
      <alignment vertical="center"/>
      <protection locked="0"/>
    </xf>
    <xf numFmtId="4" fontId="6" fillId="0" borderId="0" xfId="0" applyNumberFormat="1" applyFont="1" applyBorder="1" applyAlignment="1" applyProtection="1">
      <alignment vertical="center"/>
    </xf>
    <xf numFmtId="164" fontId="23" fillId="4" borderId="11" xfId="0" applyNumberFormat="1" applyFont="1" applyFill="1" applyBorder="1" applyAlignment="1" applyProtection="1">
      <alignment horizontal="center" vertical="center"/>
      <protection locked="0"/>
    </xf>
    <xf numFmtId="0" fontId="23" fillId="4" borderId="12" xfId="0" applyFont="1" applyFill="1" applyBorder="1" applyAlignment="1" applyProtection="1">
      <alignment horizontal="center" vertical="center"/>
      <protection locked="0"/>
    </xf>
    <xf numFmtId="4" fontId="23" fillId="0" borderId="13" xfId="0" applyNumberFormat="1" applyFont="1" applyBorder="1" applyAlignment="1" applyProtection="1">
      <alignment vertical="center"/>
    </xf>
    <xf numFmtId="4" fontId="0" fillId="0" borderId="0" xfId="0" applyNumberFormat="1" applyFont="1" applyAlignment="1">
      <alignment vertical="center"/>
    </xf>
    <xf numFmtId="0" fontId="6" fillId="4" borderId="0" xfId="0" applyFont="1" applyFill="1" applyBorder="1" applyAlignment="1" applyProtection="1">
      <alignment horizontal="left" vertical="center"/>
      <protection locked="0"/>
    </xf>
    <xf numFmtId="164" fontId="23" fillId="4" borderId="14" xfId="0" applyNumberFormat="1" applyFont="1" applyFill="1" applyBorder="1" applyAlignment="1" applyProtection="1">
      <alignment horizontal="center" vertical="center"/>
      <protection locked="0"/>
    </xf>
    <xf numFmtId="0" fontId="23" fillId="4" borderId="0" xfId="0" applyFont="1" applyFill="1" applyBorder="1" applyAlignment="1" applyProtection="1">
      <alignment horizontal="center" vertical="center"/>
      <protection locked="0"/>
    </xf>
    <xf numFmtId="4" fontId="23" fillId="0" borderId="15" xfId="0" applyNumberFormat="1" applyFont="1" applyBorder="1" applyAlignment="1" applyProtection="1">
      <alignment vertical="center"/>
    </xf>
    <xf numFmtId="164" fontId="23" fillId="4" borderId="16" xfId="0" applyNumberFormat="1" applyFont="1" applyFill="1" applyBorder="1" applyAlignment="1" applyProtection="1">
      <alignment horizontal="center" vertical="center"/>
      <protection locked="0"/>
    </xf>
    <xf numFmtId="0" fontId="23" fillId="4" borderId="17" xfId="0" applyFont="1" applyFill="1" applyBorder="1" applyAlignment="1" applyProtection="1">
      <alignment horizontal="center" vertical="center"/>
      <protection locked="0"/>
    </xf>
    <xf numFmtId="4" fontId="23" fillId="0" borderId="18" xfId="0" applyNumberFormat="1" applyFont="1" applyBorder="1" applyAlignment="1" applyProtection="1">
      <alignment vertical="center"/>
    </xf>
    <xf numFmtId="0" fontId="26" fillId="6" borderId="0" xfId="0" applyFont="1" applyFill="1" applyBorder="1" applyAlignment="1" applyProtection="1">
      <alignment horizontal="left" vertical="center"/>
    </xf>
    <xf numFmtId="0" fontId="0" fillId="6" borderId="0" xfId="0" applyFont="1" applyFill="1" applyBorder="1" applyAlignment="1" applyProtection="1">
      <alignment vertical="center"/>
    </xf>
    <xf numFmtId="4" fontId="26" fillId="6" borderId="0" xfId="0" applyNumberFormat="1" applyFont="1" applyFill="1" applyBorder="1" applyAlignment="1" applyProtection="1">
      <alignment vertical="center"/>
    </xf>
    <xf numFmtId="0" fontId="0" fillId="2" borderId="0" xfId="0" applyFill="1" applyProtection="1"/>
    <xf numFmtId="0" fontId="14" fillId="2" borderId="0" xfId="1" applyFont="1" applyFill="1" applyAlignment="1" applyProtection="1">
      <alignment horizontal="center" vertical="center"/>
    </xf>
    <xf numFmtId="0" fontId="18" fillId="0" borderId="0" xfId="0" applyFont="1" applyBorder="1" applyAlignment="1" applyProtection="1">
      <alignment horizontal="left" vertical="center" wrapText="1"/>
    </xf>
    <xf numFmtId="165" fontId="2" fillId="4" borderId="0" xfId="0" applyNumberFormat="1" applyFont="1" applyFill="1" applyBorder="1" applyAlignment="1" applyProtection="1">
      <alignment horizontal="left" vertical="center"/>
      <protection locked="0"/>
    </xf>
    <xf numFmtId="0" fontId="2" fillId="4" borderId="0" xfId="0" applyFont="1" applyFill="1" applyBorder="1" applyAlignment="1" applyProtection="1">
      <alignment horizontal="left" vertical="center"/>
    </xf>
    <xf numFmtId="0" fontId="12" fillId="0" borderId="0" xfId="0" applyFont="1" applyBorder="1" applyAlignment="1" applyProtection="1">
      <alignment horizontal="left" vertical="center"/>
    </xf>
    <xf numFmtId="0" fontId="21" fillId="0" borderId="0" xfId="0" applyFont="1" applyBorder="1" applyAlignment="1" applyProtection="1">
      <alignment horizontal="left" vertical="center"/>
    </xf>
    <xf numFmtId="4" fontId="21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4" fontId="1" fillId="0" borderId="0" xfId="0" applyNumberFormat="1" applyFont="1" applyBorder="1" applyAlignment="1" applyProtection="1">
      <alignment vertical="center"/>
    </xf>
    <xf numFmtId="0" fontId="3" fillId="6" borderId="8" xfId="0" applyFont="1" applyFill="1" applyBorder="1" applyAlignment="1" applyProtection="1">
      <alignment horizontal="left" vertical="center"/>
    </xf>
    <xf numFmtId="0" fontId="3" fillId="6" borderId="9" xfId="0" applyFont="1" applyFill="1" applyBorder="1" applyAlignment="1" applyProtection="1">
      <alignment horizontal="right" vertical="center"/>
    </xf>
    <xf numFmtId="0" fontId="3" fillId="6" borderId="9" xfId="0" applyFont="1" applyFill="1" applyBorder="1" applyAlignment="1" applyProtection="1">
      <alignment horizontal="center" vertical="center"/>
    </xf>
    <xf numFmtId="4" fontId="3" fillId="6" borderId="9" xfId="0" applyNumberFormat="1" applyFont="1" applyFill="1" applyBorder="1" applyAlignment="1" applyProtection="1">
      <alignment vertical="center"/>
    </xf>
    <xf numFmtId="4" fontId="3" fillId="6" borderId="10" xfId="0" applyNumberFormat="1" applyFont="1" applyFill="1" applyBorder="1" applyAlignment="1" applyProtection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0" xfId="0" applyFont="1" applyAlignment="1" applyProtection="1">
      <alignment vertical="center"/>
    </xf>
    <xf numFmtId="0" fontId="2" fillId="6" borderId="0" xfId="0" applyFont="1" applyFill="1" applyBorder="1" applyAlignment="1" applyProtection="1">
      <alignment horizontal="center" vertical="center"/>
    </xf>
    <xf numFmtId="0" fontId="32" fillId="0" borderId="0" xfId="0" applyFont="1" applyBorder="1" applyAlignment="1" applyProtection="1">
      <alignment horizontal="left" vertical="center"/>
    </xf>
    <xf numFmtId="4" fontId="32" fillId="0" borderId="0" xfId="0" applyNumberFormat="1" applyFont="1" applyBorder="1" applyAlignment="1" applyProtection="1">
      <alignment vertical="center"/>
    </xf>
    <xf numFmtId="0" fontId="5" fillId="0" borderId="4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4" fontId="5" fillId="0" borderId="0" xfId="0" applyNumberFormat="1" applyFont="1" applyBorder="1" applyAlignment="1" applyProtection="1">
      <alignment vertical="center"/>
    </xf>
    <xf numFmtId="0" fontId="5" fillId="0" borderId="5" xfId="0" applyFont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6" fillId="0" borderId="4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5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4" fontId="33" fillId="0" borderId="0" xfId="0" applyNumberFormat="1" applyFont="1" applyBorder="1" applyAlignment="1" applyProtection="1">
      <alignment vertical="center"/>
    </xf>
    <xf numFmtId="0" fontId="0" fillId="0" borderId="25" xfId="0" applyFont="1" applyBorder="1" applyAlignment="1" applyProtection="1">
      <alignment vertical="center"/>
    </xf>
    <xf numFmtId="0" fontId="18" fillId="0" borderId="25" xfId="0" applyFont="1" applyBorder="1" applyAlignment="1" applyProtection="1">
      <alignment horizontal="center"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</xf>
    <xf numFmtId="0" fontId="23" fillId="0" borderId="15" xfId="0" applyFont="1" applyBorder="1" applyAlignment="1" applyProtection="1">
      <alignment horizontal="center" vertical="center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16" xfId="0" applyFont="1" applyBorder="1" applyAlignment="1" applyProtection="1">
      <alignment vertical="center"/>
    </xf>
    <xf numFmtId="0" fontId="23" fillId="0" borderId="18" xfId="0" applyFont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horizontal="center" vertical="center" wrapText="1"/>
    </xf>
    <xf numFmtId="0" fontId="2" fillId="6" borderId="22" xfId="0" applyFont="1" applyFill="1" applyBorder="1" applyAlignment="1" applyProtection="1">
      <alignment horizontal="center" vertical="center" wrapText="1"/>
    </xf>
    <xf numFmtId="0" fontId="2" fillId="6" borderId="23" xfId="0" applyFont="1" applyFill="1" applyBorder="1" applyAlignment="1" applyProtection="1">
      <alignment horizontal="center" vertical="center" wrapText="1"/>
    </xf>
    <xf numFmtId="0" fontId="2" fillId="6" borderId="24" xfId="0" applyFont="1" applyFill="1" applyBorder="1" applyAlignment="1" applyProtection="1">
      <alignment horizontal="center" vertical="center" wrapText="1"/>
    </xf>
    <xf numFmtId="0" fontId="0" fillId="0" borderId="5" xfId="0" applyFont="1" applyBorder="1" applyAlignment="1" applyProtection="1">
      <alignment horizontal="center" vertical="center" wrapText="1"/>
    </xf>
    <xf numFmtId="4" fontId="26" fillId="0" borderId="12" xfId="0" applyNumberFormat="1" applyFont="1" applyBorder="1" applyAlignment="1" applyProtection="1"/>
    <xf numFmtId="4" fontId="3" fillId="0" borderId="12" xfId="0" applyNumberFormat="1" applyFont="1" applyBorder="1" applyAlignment="1" applyProtection="1">
      <alignment vertical="center"/>
    </xf>
    <xf numFmtId="166" fontId="34" fillId="0" borderId="12" xfId="0" applyNumberFormat="1" applyFont="1" applyBorder="1" applyAlignment="1" applyProtection="1"/>
    <xf numFmtId="166" fontId="34" fillId="0" borderId="13" xfId="0" applyNumberFormat="1" applyFont="1" applyBorder="1" applyAlignment="1" applyProtection="1"/>
    <xf numFmtId="4" fontId="35" fillId="0" borderId="0" xfId="0" applyNumberFormat="1" applyFont="1" applyAlignment="1">
      <alignment vertical="center"/>
    </xf>
    <xf numFmtId="0" fontId="7" fillId="0" borderId="4" xfId="0" applyFont="1" applyBorder="1" applyAlignment="1" applyProtection="1"/>
    <xf numFmtId="0" fontId="7" fillId="0" borderId="0" xfId="0" applyFont="1" applyBorder="1" applyAlignment="1" applyProtection="1"/>
    <xf numFmtId="0" fontId="5" fillId="0" borderId="0" xfId="0" applyFont="1" applyBorder="1" applyAlignment="1" applyProtection="1">
      <alignment horizontal="left"/>
    </xf>
    <xf numFmtId="4" fontId="5" fillId="0" borderId="0" xfId="0" applyNumberFormat="1" applyFont="1" applyBorder="1" applyAlignment="1" applyProtection="1"/>
    <xf numFmtId="0" fontId="7" fillId="0" borderId="5" xfId="0" applyFont="1" applyBorder="1" applyAlignment="1" applyProtection="1"/>
    <xf numFmtId="0" fontId="7" fillId="0" borderId="14" xfId="0" applyFont="1" applyBorder="1" applyAlignment="1" applyProtection="1"/>
    <xf numFmtId="166" fontId="7" fillId="0" borderId="0" xfId="0" applyNumberFormat="1" applyFont="1" applyBorder="1" applyAlignment="1" applyProtection="1"/>
    <xf numFmtId="166" fontId="7" fillId="0" borderId="15" xfId="0" applyNumberFormat="1" applyFont="1" applyBorder="1" applyAlignment="1" applyProtection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6" fillId="0" borderId="0" xfId="0" applyFont="1" applyBorder="1" applyAlignment="1" applyProtection="1">
      <alignment horizontal="left"/>
    </xf>
    <xf numFmtId="4" fontId="6" fillId="0" borderId="17" xfId="0" applyNumberFormat="1" applyFont="1" applyBorder="1" applyAlignment="1" applyProtection="1"/>
    <xf numFmtId="4" fontId="6" fillId="0" borderId="17" xfId="0" applyNumberFormat="1" applyFont="1" applyBorder="1" applyAlignment="1" applyProtection="1">
      <alignment vertical="center"/>
    </xf>
    <xf numFmtId="0" fontId="0" fillId="0" borderId="25" xfId="0" applyFont="1" applyBorder="1" applyAlignment="1" applyProtection="1">
      <alignment horizontal="center" vertical="center"/>
    </xf>
    <xf numFmtId="49" fontId="0" fillId="0" borderId="25" xfId="0" applyNumberFormat="1" applyFont="1" applyBorder="1" applyAlignment="1" applyProtection="1">
      <alignment horizontal="left" vertical="center" wrapText="1"/>
    </xf>
    <xf numFmtId="0" fontId="0" fillId="0" borderId="25" xfId="0" applyFont="1" applyBorder="1" applyAlignment="1" applyProtection="1">
      <alignment horizontal="left" vertical="center" wrapText="1"/>
    </xf>
    <xf numFmtId="0" fontId="0" fillId="0" borderId="25" xfId="0" applyFont="1" applyBorder="1" applyAlignment="1" applyProtection="1">
      <alignment horizontal="center" vertical="center" wrapText="1"/>
    </xf>
    <xf numFmtId="4" fontId="0" fillId="0" borderId="25" xfId="0" applyNumberFormat="1" applyFont="1" applyBorder="1" applyAlignment="1" applyProtection="1">
      <alignment vertical="center"/>
    </xf>
    <xf numFmtId="4" fontId="0" fillId="4" borderId="25" xfId="0" applyNumberFormat="1" applyFont="1" applyFill="1" applyBorder="1" applyAlignment="1" applyProtection="1">
      <alignment vertical="center"/>
      <protection locked="0"/>
    </xf>
    <xf numFmtId="4" fontId="0" fillId="4" borderId="25" xfId="0" applyNumberFormat="1" applyFont="1" applyFill="1" applyBorder="1" applyAlignment="1" applyProtection="1">
      <alignment vertical="center"/>
    </xf>
    <xf numFmtId="0" fontId="1" fillId="4" borderId="25" xfId="0" applyFont="1" applyFill="1" applyBorder="1" applyAlignment="1" applyProtection="1">
      <alignment horizontal="left" vertical="center"/>
      <protection locked="0"/>
    </xf>
    <xf numFmtId="166" fontId="1" fillId="0" borderId="0" xfId="0" applyNumberFormat="1" applyFont="1" applyBorder="1" applyAlignment="1" applyProtection="1">
      <alignment vertical="center"/>
    </xf>
    <xf numFmtId="166" fontId="1" fillId="0" borderId="15" xfId="0" applyNumberFormat="1" applyFont="1" applyBorder="1" applyAlignment="1" applyProtection="1">
      <alignment vertical="center"/>
    </xf>
    <xf numFmtId="0" fontId="8" fillId="0" borderId="4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left" vertical="center"/>
    </xf>
    <xf numFmtId="0" fontId="8" fillId="0" borderId="12" xfId="0" applyFont="1" applyBorder="1" applyAlignment="1" applyProtection="1">
      <alignment horizontal="left" vertical="center" wrapText="1"/>
    </xf>
    <xf numFmtId="0" fontId="8" fillId="0" borderId="12" xfId="0" applyFont="1" applyBorder="1" applyAlignment="1" applyProtection="1">
      <alignment vertical="center"/>
    </xf>
    <xf numFmtId="0" fontId="8" fillId="0" borderId="5" xfId="0" applyFont="1" applyBorder="1" applyAlignment="1" applyProtection="1">
      <alignment vertical="center"/>
    </xf>
    <xf numFmtId="0" fontId="8" fillId="0" borderId="14" xfId="0" applyFont="1" applyBorder="1" applyAlignment="1" applyProtection="1">
      <alignment vertical="center"/>
    </xf>
    <xf numFmtId="0" fontId="8" fillId="0" borderId="15" xfId="0" applyFont="1" applyBorder="1" applyAlignment="1" applyProtection="1">
      <alignment vertical="center"/>
    </xf>
    <xf numFmtId="0" fontId="8" fillId="0" borderId="0" xfId="0" applyFont="1" applyAlignment="1">
      <alignment horizontal="left" vertical="center"/>
    </xf>
    <xf numFmtId="0" fontId="9" fillId="0" borderId="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horizontal="left" vertical="center"/>
    </xf>
    <xf numFmtId="0" fontId="9" fillId="0" borderId="0" xfId="0" applyFont="1" applyBorder="1" applyAlignment="1" applyProtection="1">
      <alignment horizontal="left" vertical="center" wrapText="1"/>
    </xf>
    <xf numFmtId="4" fontId="9" fillId="0" borderId="0" xfId="0" applyNumberFormat="1" applyFont="1" applyBorder="1" applyAlignment="1" applyProtection="1">
      <alignment vertical="center"/>
    </xf>
    <xf numFmtId="0" fontId="9" fillId="0" borderId="5" xfId="0" applyFont="1" applyBorder="1" applyAlignment="1" applyProtection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8" fillId="0" borderId="0" xfId="0" applyFont="1" applyBorder="1" applyAlignment="1" applyProtection="1">
      <alignment horizontal="left" vertical="center" wrapText="1"/>
    </xf>
    <xf numFmtId="0" fontId="9" fillId="0" borderId="12" xfId="0" applyFont="1" applyBorder="1" applyAlignment="1" applyProtection="1">
      <alignment horizontal="left" vertical="center" wrapText="1"/>
    </xf>
    <xf numFmtId="0" fontId="9" fillId="0" borderId="12" xfId="0" applyFont="1" applyBorder="1" applyAlignment="1" applyProtection="1">
      <alignment vertical="center"/>
    </xf>
    <xf numFmtId="0" fontId="36" fillId="0" borderId="25" xfId="0" applyFont="1" applyBorder="1" applyAlignment="1" applyProtection="1">
      <alignment horizontal="center" vertical="center"/>
    </xf>
    <xf numFmtId="49" fontId="36" fillId="0" borderId="25" xfId="0" applyNumberFormat="1" applyFont="1" applyBorder="1" applyAlignment="1" applyProtection="1">
      <alignment horizontal="left" vertical="center" wrapText="1"/>
    </xf>
    <xf numFmtId="0" fontId="36" fillId="0" borderId="25" xfId="0" applyFont="1" applyBorder="1" applyAlignment="1" applyProtection="1">
      <alignment horizontal="left" vertical="center" wrapText="1"/>
    </xf>
    <xf numFmtId="0" fontId="36" fillId="0" borderId="25" xfId="0" applyFont="1" applyBorder="1" applyAlignment="1" applyProtection="1">
      <alignment horizontal="center" vertical="center" wrapText="1"/>
    </xf>
    <xf numFmtId="4" fontId="36" fillId="0" borderId="25" xfId="0" applyNumberFormat="1" applyFont="1" applyBorder="1" applyAlignment="1" applyProtection="1">
      <alignment vertical="center"/>
    </xf>
    <xf numFmtId="4" fontId="36" fillId="4" borderId="25" xfId="0" applyNumberFormat="1" applyFont="1" applyFill="1" applyBorder="1" applyAlignment="1" applyProtection="1">
      <alignment vertical="center"/>
      <protection locked="0"/>
    </xf>
    <xf numFmtId="4" fontId="36" fillId="4" borderId="25" xfId="0" applyNumberFormat="1" applyFont="1" applyFill="1" applyBorder="1" applyAlignment="1" applyProtection="1">
      <alignment vertical="center"/>
    </xf>
    <xf numFmtId="0" fontId="10" fillId="0" borderId="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horizontal="left" vertical="center"/>
    </xf>
    <xf numFmtId="0" fontId="10" fillId="0" borderId="0" xfId="0" applyFont="1" applyBorder="1" applyAlignment="1" applyProtection="1">
      <alignment horizontal="left" vertical="center" wrapText="1"/>
    </xf>
    <xf numFmtId="4" fontId="10" fillId="0" borderId="0" xfId="0" applyNumberFormat="1" applyFont="1" applyBorder="1" applyAlignment="1" applyProtection="1">
      <alignment vertical="center"/>
    </xf>
    <xf numFmtId="0" fontId="10" fillId="0" borderId="5" xfId="0" applyFont="1" applyBorder="1" applyAlignment="1" applyProtection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4" fontId="6" fillId="0" borderId="23" xfId="0" applyNumberFormat="1" applyFont="1" applyBorder="1" applyAlignment="1" applyProtection="1"/>
    <xf numFmtId="4" fontId="6" fillId="0" borderId="23" xfId="0" applyNumberFormat="1" applyFont="1" applyBorder="1" applyAlignment="1" applyProtection="1">
      <alignment vertical="center"/>
    </xf>
    <xf numFmtId="4" fontId="5" fillId="0" borderId="12" xfId="0" applyNumberFormat="1" applyFont="1" applyBorder="1" applyAlignment="1" applyProtection="1"/>
    <xf numFmtId="4" fontId="5" fillId="0" borderId="12" xfId="0" applyNumberFormat="1" applyFont="1" applyBorder="1" applyAlignment="1" applyProtection="1">
      <alignment vertical="center"/>
    </xf>
    <xf numFmtId="4" fontId="5" fillId="0" borderId="17" xfId="0" applyNumberFormat="1" applyFont="1" applyBorder="1" applyAlignment="1" applyProtection="1"/>
    <xf numFmtId="4" fontId="5" fillId="0" borderId="17" xfId="0" applyNumberFormat="1" applyFont="1" applyBorder="1" applyAlignment="1" applyProtection="1">
      <alignment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theme" Target="theme/theme1.xml" /><Relationship Id="rId5" Type="http://schemas.openxmlformats.org/officeDocument/2006/relationships/calcChain" Target="calcChain.xml" /><Relationship Id="rId6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2.5" customWidth="1"/>
    <col min="5" max="5" width="2.5" customWidth="1"/>
    <col min="6" max="6" width="2.5" customWidth="1"/>
    <col min="7" max="7" width="2.5" customWidth="1"/>
    <col min="8" max="8" width="2.5" customWidth="1"/>
    <col min="9" max="9" width="2.5" customWidth="1"/>
    <col min="10" max="10" width="2.5" customWidth="1"/>
    <col min="11" max="11" width="2.5" customWidth="1"/>
    <col min="12" max="12" width="2.5" customWidth="1"/>
    <col min="13" max="13" width="2.5" customWidth="1"/>
    <col min="14" max="14" width="2.5" customWidth="1"/>
    <col min="15" max="15" width="2.5" customWidth="1"/>
    <col min="16" max="16" width="2.5" customWidth="1"/>
    <col min="17" max="17" width="2.5" customWidth="1"/>
    <col min="18" max="18" width="2.5" customWidth="1"/>
    <col min="19" max="19" width="2.5" customWidth="1"/>
    <col min="20" max="20" width="2.5" customWidth="1"/>
    <col min="21" max="21" width="2.5" customWidth="1"/>
    <col min="22" max="22" width="2.5" customWidth="1"/>
    <col min="23" max="23" width="2.5" customWidth="1"/>
    <col min="24" max="24" width="2.5" customWidth="1"/>
    <col min="25" max="25" width="2.5" customWidth="1"/>
    <col min="26" max="26" width="2.5" customWidth="1"/>
    <col min="27" max="27" width="2.5" customWidth="1"/>
    <col min="28" max="28" width="2.5" customWidth="1"/>
    <col min="29" max="29" width="2.5" customWidth="1"/>
    <col min="30" max="30" width="2.5" customWidth="1"/>
    <col min="31" max="31" width="2.5" customWidth="1"/>
    <col min="32" max="32" width="2.5" customWidth="1"/>
    <col min="33" max="33" width="2.5" customWidth="1"/>
    <col min="34" max="34" width="3.33" customWidth="1"/>
    <col min="35" max="35" width="2.5" customWidth="1"/>
    <col min="36" max="36" width="2.5" customWidth="1"/>
    <col min="37" max="37" width="2.5" customWidth="1"/>
    <col min="38" max="38" width="8.33" customWidth="1"/>
    <col min="39" max="39" width="3.33" customWidth="1"/>
    <col min="40" max="40" width="13.33" customWidth="1"/>
    <col min="41" max="41" width="7.5" customWidth="1"/>
    <col min="42" max="42" width="4.17" customWidth="1"/>
    <col min="43" max="43" width="1.67" customWidth="1"/>
    <col min="44" max="44" width="13.67" customWidth="1"/>
    <col min="45" max="45" width="25.83" hidden="1" customWidth="1"/>
    <col min="46" max="46" width="25.83" hidden="1" customWidth="1"/>
    <col min="47" max="47" width="25" hidden="1" customWidth="1"/>
    <col min="48" max="48" width="21.67" hidden="1" customWidth="1"/>
    <col min="49" max="49" width="21.67" hidden="1" customWidth="1"/>
    <col min="50" max="50" width="21.67" hidden="1" customWidth="1"/>
    <col min="51" max="51" width="21.67" hidden="1" customWidth="1"/>
    <col min="52" max="52" width="21.67" hidden="1" customWidth="1"/>
    <col min="53" max="53" width="19.17" hidden="1" customWidth="1"/>
    <col min="54" max="54" width="25" hidden="1" customWidth="1"/>
    <col min="55" max="55" width="19.17" hidden="1" customWidth="1"/>
    <col min="56" max="56" width="19.17" hidden="1" customWidth="1"/>
    <col min="57" max="57" width="66.5" customWidth="1"/>
    <col min="71" max="71" width="9.33" hidden="1"/>
    <col min="72" max="72" width="9.33" hidden="1"/>
    <col min="73" max="73" width="9.33" hidden="1"/>
    <col min="74" max="74" width="9.33" hidden="1"/>
    <col min="75" max="75" width="9.33" hidden="1"/>
    <col min="76" max="76" width="9.33" hidden="1"/>
    <col min="77" max="77" width="9.33" hidden="1"/>
    <col min="78" max="78" width="9.33" hidden="1"/>
    <col min="79" max="79" width="9.33" hidden="1"/>
    <col min="80" max="80" width="9.33" hidden="1"/>
    <col min="81" max="81" width="9.33" hidden="1"/>
    <col min="82" max="82" width="9.33" hidden="1"/>
    <col min="83" max="83" width="9.33" hidden="1"/>
    <col min="84" max="84" width="9.33" hidden="1"/>
    <col min="85" max="85" width="9.33" hidden="1"/>
    <col min="86" max="86" width="9.33" hidden="1"/>
    <col min="87" max="87" width="9.33" hidden="1"/>
    <col min="88" max="88" width="9.33" hidden="1"/>
    <col min="89" max="89" width="9.33" hidden="1"/>
  </cols>
  <sheetData>
    <row r="1" ht="21.36" customHeight="1">
      <c r="A1" s="13" t="s">
        <v>0</v>
      </c>
      <c r="B1" s="14"/>
      <c r="C1" s="14"/>
      <c r="D1" s="15" t="s">
        <v>1</v>
      </c>
      <c r="E1" s="14"/>
      <c r="F1" s="14"/>
      <c r="G1" s="14"/>
      <c r="H1" s="14"/>
      <c r="I1" s="14"/>
      <c r="J1" s="14"/>
      <c r="K1" s="16" t="s">
        <v>2</v>
      </c>
      <c r="L1" s="16"/>
      <c r="M1" s="16"/>
      <c r="N1" s="16"/>
      <c r="O1" s="16"/>
      <c r="P1" s="16"/>
      <c r="Q1" s="16"/>
      <c r="R1" s="16"/>
      <c r="S1" s="16"/>
      <c r="T1" s="14"/>
      <c r="U1" s="14"/>
      <c r="V1" s="14"/>
      <c r="W1" s="16" t="s">
        <v>3</v>
      </c>
      <c r="X1" s="16"/>
      <c r="Y1" s="16"/>
      <c r="Z1" s="16"/>
      <c r="AA1" s="16"/>
      <c r="AB1" s="16"/>
      <c r="AC1" s="16"/>
      <c r="AD1" s="16"/>
      <c r="AE1" s="16"/>
      <c r="AF1" s="16"/>
      <c r="AG1" s="14"/>
      <c r="AH1" s="14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8" t="s">
        <v>4</v>
      </c>
      <c r="BB1" s="18" t="s">
        <v>5</v>
      </c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T1" s="19" t="s">
        <v>6</v>
      </c>
      <c r="BU1" s="19" t="s">
        <v>6</v>
      </c>
    </row>
    <row r="2" ht="36.96" customHeight="1">
      <c r="C2" s="20" t="s">
        <v>7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R2" s="22" t="s">
        <v>8</v>
      </c>
      <c r="BS2" s="23" t="s">
        <v>9</v>
      </c>
      <c r="BT2" s="23" t="s">
        <v>10</v>
      </c>
    </row>
    <row r="3" ht="6.96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6"/>
      <c r="BS3" s="23" t="s">
        <v>9</v>
      </c>
      <c r="BT3" s="23" t="s">
        <v>11</v>
      </c>
    </row>
    <row r="4" ht="36.96" customHeight="1">
      <c r="B4" s="27"/>
      <c r="C4" s="28" t="s">
        <v>12</v>
      </c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30"/>
      <c r="AS4" s="21" t="s">
        <v>13</v>
      </c>
      <c r="BE4" s="31" t="s">
        <v>14</v>
      </c>
      <c r="BS4" s="23" t="s">
        <v>9</v>
      </c>
    </row>
    <row r="5" ht="14.4" customHeight="1">
      <c r="B5" s="27"/>
      <c r="C5" s="32"/>
      <c r="D5" s="33" t="s">
        <v>15</v>
      </c>
      <c r="E5" s="32"/>
      <c r="F5" s="32"/>
      <c r="G5" s="32"/>
      <c r="H5" s="32"/>
      <c r="I5" s="32"/>
      <c r="J5" s="32"/>
      <c r="K5" s="34" t="s">
        <v>16</v>
      </c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0"/>
      <c r="BE5" s="35" t="s">
        <v>17</v>
      </c>
      <c r="BS5" s="23" t="s">
        <v>9</v>
      </c>
    </row>
    <row r="6" ht="36.96" customHeight="1">
      <c r="B6" s="27"/>
      <c r="C6" s="32"/>
      <c r="D6" s="36" t="s">
        <v>18</v>
      </c>
      <c r="E6" s="32"/>
      <c r="F6" s="32"/>
      <c r="G6" s="32"/>
      <c r="H6" s="32"/>
      <c r="I6" s="32"/>
      <c r="J6" s="32"/>
      <c r="K6" s="37" t="s">
        <v>19</v>
      </c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0"/>
      <c r="BE6" s="38"/>
      <c r="BS6" s="23" t="s">
        <v>9</v>
      </c>
    </row>
    <row r="7" ht="14.4" customHeight="1">
      <c r="B7" s="27"/>
      <c r="C7" s="32"/>
      <c r="D7" s="39" t="s">
        <v>20</v>
      </c>
      <c r="E7" s="32"/>
      <c r="F7" s="32"/>
      <c r="G7" s="32"/>
      <c r="H7" s="32"/>
      <c r="I7" s="32"/>
      <c r="J7" s="32"/>
      <c r="K7" s="34" t="s">
        <v>21</v>
      </c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9" t="s">
        <v>22</v>
      </c>
      <c r="AL7" s="32"/>
      <c r="AM7" s="32"/>
      <c r="AN7" s="34" t="s">
        <v>21</v>
      </c>
      <c r="AO7" s="32"/>
      <c r="AP7" s="32"/>
      <c r="AQ7" s="30"/>
      <c r="BE7" s="38"/>
      <c r="BS7" s="23" t="s">
        <v>9</v>
      </c>
    </row>
    <row r="8" ht="14.4" customHeight="1">
      <c r="B8" s="27"/>
      <c r="C8" s="32"/>
      <c r="D8" s="39" t="s">
        <v>23</v>
      </c>
      <c r="E8" s="32"/>
      <c r="F8" s="32"/>
      <c r="G8" s="32"/>
      <c r="H8" s="32"/>
      <c r="I8" s="32"/>
      <c r="J8" s="32"/>
      <c r="K8" s="34" t="s">
        <v>24</v>
      </c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9" t="s">
        <v>25</v>
      </c>
      <c r="AL8" s="32"/>
      <c r="AM8" s="32"/>
      <c r="AN8" s="40" t="s">
        <v>26</v>
      </c>
      <c r="AO8" s="32"/>
      <c r="AP8" s="32"/>
      <c r="AQ8" s="30"/>
      <c r="BE8" s="38"/>
      <c r="BS8" s="23" t="s">
        <v>9</v>
      </c>
    </row>
    <row r="9" ht="14.4" customHeight="1">
      <c r="B9" s="27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0"/>
      <c r="BE9" s="38"/>
      <c r="BS9" s="23" t="s">
        <v>9</v>
      </c>
    </row>
    <row r="10" ht="14.4" customHeight="1">
      <c r="B10" s="27"/>
      <c r="C10" s="32"/>
      <c r="D10" s="39" t="s">
        <v>27</v>
      </c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9" t="s">
        <v>28</v>
      </c>
      <c r="AL10" s="32"/>
      <c r="AM10" s="32"/>
      <c r="AN10" s="34" t="s">
        <v>21</v>
      </c>
      <c r="AO10" s="32"/>
      <c r="AP10" s="32"/>
      <c r="AQ10" s="30"/>
      <c r="BE10" s="38"/>
      <c r="BS10" s="23" t="s">
        <v>9</v>
      </c>
    </row>
    <row r="11" ht="18.48" customHeight="1">
      <c r="B11" s="27"/>
      <c r="C11" s="32"/>
      <c r="D11" s="32"/>
      <c r="E11" s="34" t="s">
        <v>24</v>
      </c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9" t="s">
        <v>29</v>
      </c>
      <c r="AL11" s="32"/>
      <c r="AM11" s="32"/>
      <c r="AN11" s="34" t="s">
        <v>21</v>
      </c>
      <c r="AO11" s="32"/>
      <c r="AP11" s="32"/>
      <c r="AQ11" s="30"/>
      <c r="BE11" s="38"/>
      <c r="BS11" s="23" t="s">
        <v>9</v>
      </c>
    </row>
    <row r="12" ht="6.96" customHeight="1">
      <c r="B12" s="27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0"/>
      <c r="BE12" s="38"/>
      <c r="BS12" s="23" t="s">
        <v>9</v>
      </c>
    </row>
    <row r="13" ht="14.4" customHeight="1">
      <c r="B13" s="27"/>
      <c r="C13" s="32"/>
      <c r="D13" s="39" t="s">
        <v>30</v>
      </c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9" t="s">
        <v>28</v>
      </c>
      <c r="AL13" s="32"/>
      <c r="AM13" s="32"/>
      <c r="AN13" s="41" t="s">
        <v>31</v>
      </c>
      <c r="AO13" s="32"/>
      <c r="AP13" s="32"/>
      <c r="AQ13" s="30"/>
      <c r="BE13" s="38"/>
      <c r="BS13" s="23" t="s">
        <v>9</v>
      </c>
    </row>
    <row r="14">
      <c r="B14" s="27"/>
      <c r="C14" s="32"/>
      <c r="D14" s="32"/>
      <c r="E14" s="41" t="s">
        <v>31</v>
      </c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39" t="s">
        <v>29</v>
      </c>
      <c r="AL14" s="32"/>
      <c r="AM14" s="32"/>
      <c r="AN14" s="41" t="s">
        <v>31</v>
      </c>
      <c r="AO14" s="32"/>
      <c r="AP14" s="32"/>
      <c r="AQ14" s="30"/>
      <c r="BE14" s="38"/>
      <c r="BS14" s="23" t="s">
        <v>9</v>
      </c>
    </row>
    <row r="15" ht="6.96" customHeight="1">
      <c r="B15" s="27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0"/>
      <c r="BE15" s="38"/>
      <c r="BS15" s="23" t="s">
        <v>6</v>
      </c>
    </row>
    <row r="16" ht="14.4" customHeight="1">
      <c r="B16" s="27"/>
      <c r="C16" s="32"/>
      <c r="D16" s="39" t="s">
        <v>32</v>
      </c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9" t="s">
        <v>28</v>
      </c>
      <c r="AL16" s="32"/>
      <c r="AM16" s="32"/>
      <c r="AN16" s="34" t="s">
        <v>21</v>
      </c>
      <c r="AO16" s="32"/>
      <c r="AP16" s="32"/>
      <c r="AQ16" s="30"/>
      <c r="BE16" s="38"/>
      <c r="BS16" s="23" t="s">
        <v>6</v>
      </c>
    </row>
    <row r="17" ht="18.48" customHeight="1">
      <c r="B17" s="27"/>
      <c r="C17" s="32"/>
      <c r="D17" s="32"/>
      <c r="E17" s="34" t="s">
        <v>33</v>
      </c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9" t="s">
        <v>29</v>
      </c>
      <c r="AL17" s="32"/>
      <c r="AM17" s="32"/>
      <c r="AN17" s="34" t="s">
        <v>21</v>
      </c>
      <c r="AO17" s="32"/>
      <c r="AP17" s="32"/>
      <c r="AQ17" s="30"/>
      <c r="BE17" s="38"/>
      <c r="BS17" s="23" t="s">
        <v>34</v>
      </c>
    </row>
    <row r="18" ht="6.96" customHeight="1">
      <c r="B18" s="27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0"/>
      <c r="BE18" s="38"/>
      <c r="BS18" s="23" t="s">
        <v>9</v>
      </c>
    </row>
    <row r="19" ht="14.4" customHeight="1">
      <c r="B19" s="27"/>
      <c r="C19" s="32"/>
      <c r="D19" s="39" t="s">
        <v>35</v>
      </c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9" t="s">
        <v>28</v>
      </c>
      <c r="AL19" s="32"/>
      <c r="AM19" s="32"/>
      <c r="AN19" s="34" t="s">
        <v>21</v>
      </c>
      <c r="AO19" s="32"/>
      <c r="AP19" s="32"/>
      <c r="AQ19" s="30"/>
      <c r="BE19" s="38"/>
      <c r="BS19" s="23" t="s">
        <v>9</v>
      </c>
    </row>
    <row r="20" ht="18.48" customHeight="1">
      <c r="B20" s="27"/>
      <c r="C20" s="32"/>
      <c r="D20" s="32"/>
      <c r="E20" s="34" t="s">
        <v>36</v>
      </c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9" t="s">
        <v>29</v>
      </c>
      <c r="AL20" s="32"/>
      <c r="AM20" s="32"/>
      <c r="AN20" s="34" t="s">
        <v>21</v>
      </c>
      <c r="AO20" s="32"/>
      <c r="AP20" s="32"/>
      <c r="AQ20" s="30"/>
      <c r="BE20" s="38"/>
    </row>
    <row r="21" ht="6.96" customHeight="1">
      <c r="B21" s="27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0"/>
      <c r="BE21" s="38"/>
    </row>
    <row r="22">
      <c r="B22" s="27"/>
      <c r="C22" s="32"/>
      <c r="D22" s="39" t="s">
        <v>37</v>
      </c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0"/>
      <c r="BE22" s="38"/>
    </row>
    <row r="23" ht="16.5" customHeight="1">
      <c r="B23" s="27"/>
      <c r="C23" s="32"/>
      <c r="D23" s="32"/>
      <c r="E23" s="43" t="s">
        <v>21</v>
      </c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32"/>
      <c r="AP23" s="32"/>
      <c r="AQ23" s="30"/>
      <c r="BE23" s="38"/>
    </row>
    <row r="24" ht="6.96" customHeight="1">
      <c r="B24" s="27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0"/>
      <c r="BE24" s="38"/>
    </row>
    <row r="25" ht="6.96" customHeight="1">
      <c r="B25" s="27"/>
      <c r="C25" s="32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32"/>
      <c r="AQ25" s="30"/>
      <c r="BE25" s="38"/>
    </row>
    <row r="26" ht="14.4" customHeight="1">
      <c r="B26" s="27"/>
      <c r="C26" s="32"/>
      <c r="D26" s="45" t="s">
        <v>38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46">
        <f>ROUND(AG87,2)</f>
        <v>0</v>
      </c>
      <c r="AL26" s="32"/>
      <c r="AM26" s="32"/>
      <c r="AN26" s="32"/>
      <c r="AO26" s="32"/>
      <c r="AP26" s="32"/>
      <c r="AQ26" s="30"/>
      <c r="BE26" s="38"/>
    </row>
    <row r="27" ht="14.4" customHeight="1">
      <c r="B27" s="27"/>
      <c r="C27" s="32"/>
      <c r="D27" s="45" t="s">
        <v>39</v>
      </c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46">
        <f>ROUND(AG90,2)</f>
        <v>0</v>
      </c>
      <c r="AL27" s="46"/>
      <c r="AM27" s="46"/>
      <c r="AN27" s="46"/>
      <c r="AO27" s="46"/>
      <c r="AP27" s="32"/>
      <c r="AQ27" s="30"/>
      <c r="BE27" s="38"/>
    </row>
    <row r="28" s="1" customFormat="1" ht="6.96" customHeight="1">
      <c r="B28" s="47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9"/>
      <c r="BE28" s="38"/>
    </row>
    <row r="29" s="1" customFormat="1" ht="25.92" customHeight="1">
      <c r="B29" s="47"/>
      <c r="C29" s="48"/>
      <c r="D29" s="50" t="s">
        <v>40</v>
      </c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2">
        <f>ROUND(AK26+AK27,2)</f>
        <v>0</v>
      </c>
      <c r="AL29" s="51"/>
      <c r="AM29" s="51"/>
      <c r="AN29" s="51"/>
      <c r="AO29" s="51"/>
      <c r="AP29" s="48"/>
      <c r="AQ29" s="49"/>
      <c r="BE29" s="38"/>
    </row>
    <row r="30" s="1" customFormat="1" ht="6.96" customHeight="1">
      <c r="B30" s="47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9"/>
      <c r="BE30" s="38"/>
    </row>
    <row r="31" s="2" customFormat="1" ht="14.4" customHeight="1">
      <c r="B31" s="53"/>
      <c r="C31" s="54"/>
      <c r="D31" s="55" t="s">
        <v>41</v>
      </c>
      <c r="E31" s="54"/>
      <c r="F31" s="55" t="s">
        <v>42</v>
      </c>
      <c r="G31" s="54"/>
      <c r="H31" s="54"/>
      <c r="I31" s="54"/>
      <c r="J31" s="54"/>
      <c r="K31" s="54"/>
      <c r="L31" s="56">
        <v>0.20999999999999999</v>
      </c>
      <c r="M31" s="54"/>
      <c r="N31" s="54"/>
      <c r="O31" s="54"/>
      <c r="P31" s="54"/>
      <c r="Q31" s="54"/>
      <c r="R31" s="54"/>
      <c r="S31" s="54"/>
      <c r="T31" s="57" t="s">
        <v>43</v>
      </c>
      <c r="U31" s="54"/>
      <c r="V31" s="54"/>
      <c r="W31" s="58">
        <f>ROUND(AZ87+SUM(CD91:CD95),2)</f>
        <v>0</v>
      </c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8">
        <f>ROUND(AV87+SUM(BY91:BY95),2)</f>
        <v>0</v>
      </c>
      <c r="AL31" s="54"/>
      <c r="AM31" s="54"/>
      <c r="AN31" s="54"/>
      <c r="AO31" s="54"/>
      <c r="AP31" s="54"/>
      <c r="AQ31" s="59"/>
      <c r="BE31" s="38"/>
    </row>
    <row r="32" s="2" customFormat="1" ht="14.4" customHeight="1">
      <c r="B32" s="53"/>
      <c r="C32" s="54"/>
      <c r="D32" s="54"/>
      <c r="E32" s="54"/>
      <c r="F32" s="55" t="s">
        <v>44</v>
      </c>
      <c r="G32" s="54"/>
      <c r="H32" s="54"/>
      <c r="I32" s="54"/>
      <c r="J32" s="54"/>
      <c r="K32" s="54"/>
      <c r="L32" s="56">
        <v>0.14999999999999999</v>
      </c>
      <c r="M32" s="54"/>
      <c r="N32" s="54"/>
      <c r="O32" s="54"/>
      <c r="P32" s="54"/>
      <c r="Q32" s="54"/>
      <c r="R32" s="54"/>
      <c r="S32" s="54"/>
      <c r="T32" s="57" t="s">
        <v>43</v>
      </c>
      <c r="U32" s="54"/>
      <c r="V32" s="54"/>
      <c r="W32" s="58">
        <f>ROUND(BA87+SUM(CE91:CE95),2)</f>
        <v>0</v>
      </c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8">
        <f>ROUND(AW87+SUM(BZ91:BZ95),2)</f>
        <v>0</v>
      </c>
      <c r="AL32" s="54"/>
      <c r="AM32" s="54"/>
      <c r="AN32" s="54"/>
      <c r="AO32" s="54"/>
      <c r="AP32" s="54"/>
      <c r="AQ32" s="59"/>
      <c r="BE32" s="38"/>
    </row>
    <row r="33" hidden="1" s="2" customFormat="1" ht="14.4" customHeight="1">
      <c r="B33" s="53"/>
      <c r="C33" s="54"/>
      <c r="D33" s="54"/>
      <c r="E33" s="54"/>
      <c r="F33" s="55" t="s">
        <v>45</v>
      </c>
      <c r="G33" s="54"/>
      <c r="H33" s="54"/>
      <c r="I33" s="54"/>
      <c r="J33" s="54"/>
      <c r="K33" s="54"/>
      <c r="L33" s="56">
        <v>0.20999999999999999</v>
      </c>
      <c r="M33" s="54"/>
      <c r="N33" s="54"/>
      <c r="O33" s="54"/>
      <c r="P33" s="54"/>
      <c r="Q33" s="54"/>
      <c r="R33" s="54"/>
      <c r="S33" s="54"/>
      <c r="T33" s="57" t="s">
        <v>43</v>
      </c>
      <c r="U33" s="54"/>
      <c r="V33" s="54"/>
      <c r="W33" s="58">
        <f>ROUND(BB87+SUM(CF91:CF95),2)</f>
        <v>0</v>
      </c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8">
        <v>0</v>
      </c>
      <c r="AL33" s="54"/>
      <c r="AM33" s="54"/>
      <c r="AN33" s="54"/>
      <c r="AO33" s="54"/>
      <c r="AP33" s="54"/>
      <c r="AQ33" s="59"/>
      <c r="BE33" s="38"/>
    </row>
    <row r="34" hidden="1" s="2" customFormat="1" ht="14.4" customHeight="1">
      <c r="B34" s="53"/>
      <c r="C34" s="54"/>
      <c r="D34" s="54"/>
      <c r="E34" s="54"/>
      <c r="F34" s="55" t="s">
        <v>46</v>
      </c>
      <c r="G34" s="54"/>
      <c r="H34" s="54"/>
      <c r="I34" s="54"/>
      <c r="J34" s="54"/>
      <c r="K34" s="54"/>
      <c r="L34" s="56">
        <v>0.14999999999999999</v>
      </c>
      <c r="M34" s="54"/>
      <c r="N34" s="54"/>
      <c r="O34" s="54"/>
      <c r="P34" s="54"/>
      <c r="Q34" s="54"/>
      <c r="R34" s="54"/>
      <c r="S34" s="54"/>
      <c r="T34" s="57" t="s">
        <v>43</v>
      </c>
      <c r="U34" s="54"/>
      <c r="V34" s="54"/>
      <c r="W34" s="58">
        <f>ROUND(BC87+SUM(CG91:CG95),2)</f>
        <v>0</v>
      </c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8">
        <v>0</v>
      </c>
      <c r="AL34" s="54"/>
      <c r="AM34" s="54"/>
      <c r="AN34" s="54"/>
      <c r="AO34" s="54"/>
      <c r="AP34" s="54"/>
      <c r="AQ34" s="59"/>
      <c r="BE34" s="38"/>
    </row>
    <row r="35" hidden="1" s="2" customFormat="1" ht="14.4" customHeight="1">
      <c r="B35" s="53"/>
      <c r="C35" s="54"/>
      <c r="D35" s="54"/>
      <c r="E35" s="54"/>
      <c r="F35" s="55" t="s">
        <v>47</v>
      </c>
      <c r="G35" s="54"/>
      <c r="H35" s="54"/>
      <c r="I35" s="54"/>
      <c r="J35" s="54"/>
      <c r="K35" s="54"/>
      <c r="L35" s="56">
        <v>0</v>
      </c>
      <c r="M35" s="54"/>
      <c r="N35" s="54"/>
      <c r="O35" s="54"/>
      <c r="P35" s="54"/>
      <c r="Q35" s="54"/>
      <c r="R35" s="54"/>
      <c r="S35" s="54"/>
      <c r="T35" s="57" t="s">
        <v>43</v>
      </c>
      <c r="U35" s="54"/>
      <c r="V35" s="54"/>
      <c r="W35" s="58">
        <f>ROUND(BD87+SUM(CH91:CH95),2)</f>
        <v>0</v>
      </c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8">
        <v>0</v>
      </c>
      <c r="AL35" s="54"/>
      <c r="AM35" s="54"/>
      <c r="AN35" s="54"/>
      <c r="AO35" s="54"/>
      <c r="AP35" s="54"/>
      <c r="AQ35" s="59"/>
    </row>
    <row r="36" s="1" customFormat="1" ht="6.96" customHeight="1">
      <c r="B36" s="47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9"/>
    </row>
    <row r="37" s="1" customFormat="1" ht="25.92" customHeight="1">
      <c r="B37" s="47"/>
      <c r="C37" s="60"/>
      <c r="D37" s="61" t="s">
        <v>48</v>
      </c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3" t="s">
        <v>49</v>
      </c>
      <c r="U37" s="62"/>
      <c r="V37" s="62"/>
      <c r="W37" s="62"/>
      <c r="X37" s="64" t="s">
        <v>50</v>
      </c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5">
        <f>SUM(AK29:AK35)</f>
        <v>0</v>
      </c>
      <c r="AL37" s="62"/>
      <c r="AM37" s="62"/>
      <c r="AN37" s="62"/>
      <c r="AO37" s="66"/>
      <c r="AP37" s="60"/>
      <c r="AQ37" s="49"/>
    </row>
    <row r="38" s="1" customFormat="1" ht="14.4" customHeight="1">
      <c r="B38" s="47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9"/>
    </row>
    <row r="39">
      <c r="B39" s="27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0"/>
    </row>
    <row r="40">
      <c r="B40" s="27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0"/>
    </row>
    <row r="41">
      <c r="B41" s="27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0"/>
    </row>
    <row r="42">
      <c r="B42" s="27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0"/>
    </row>
    <row r="43">
      <c r="B43" s="27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0"/>
    </row>
    <row r="44">
      <c r="B44" s="27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0"/>
    </row>
    <row r="45">
      <c r="B45" s="27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0"/>
    </row>
    <row r="46">
      <c r="B46" s="27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0"/>
    </row>
    <row r="47">
      <c r="B47" s="27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0"/>
    </row>
    <row r="48">
      <c r="B48" s="27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0"/>
    </row>
    <row r="49" s="1" customFormat="1">
      <c r="B49" s="47"/>
      <c r="C49" s="48"/>
      <c r="D49" s="67" t="s">
        <v>51</v>
      </c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9"/>
      <c r="AA49" s="48"/>
      <c r="AB49" s="48"/>
      <c r="AC49" s="67" t="s">
        <v>52</v>
      </c>
      <c r="AD49" s="68"/>
      <c r="AE49" s="68"/>
      <c r="AF49" s="68"/>
      <c r="AG49" s="68"/>
      <c r="AH49" s="68"/>
      <c r="AI49" s="68"/>
      <c r="AJ49" s="68"/>
      <c r="AK49" s="68"/>
      <c r="AL49" s="68"/>
      <c r="AM49" s="68"/>
      <c r="AN49" s="68"/>
      <c r="AO49" s="69"/>
      <c r="AP49" s="48"/>
      <c r="AQ49" s="49"/>
    </row>
    <row r="50">
      <c r="B50" s="27"/>
      <c r="C50" s="32"/>
      <c r="D50" s="70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71"/>
      <c r="AA50" s="32"/>
      <c r="AB50" s="32"/>
      <c r="AC50" s="70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71"/>
      <c r="AP50" s="32"/>
      <c r="AQ50" s="30"/>
    </row>
    <row r="51">
      <c r="B51" s="27"/>
      <c r="C51" s="32"/>
      <c r="D51" s="70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71"/>
      <c r="AA51" s="32"/>
      <c r="AB51" s="32"/>
      <c r="AC51" s="70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71"/>
      <c r="AP51" s="32"/>
      <c r="AQ51" s="30"/>
    </row>
    <row r="52">
      <c r="B52" s="27"/>
      <c r="C52" s="32"/>
      <c r="D52" s="70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71"/>
      <c r="AA52" s="32"/>
      <c r="AB52" s="32"/>
      <c r="AC52" s="70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71"/>
      <c r="AP52" s="32"/>
      <c r="AQ52" s="30"/>
    </row>
    <row r="53">
      <c r="B53" s="27"/>
      <c r="C53" s="32"/>
      <c r="D53" s="70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71"/>
      <c r="AA53" s="32"/>
      <c r="AB53" s="32"/>
      <c r="AC53" s="70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71"/>
      <c r="AP53" s="32"/>
      <c r="AQ53" s="30"/>
    </row>
    <row r="54">
      <c r="B54" s="27"/>
      <c r="C54" s="32"/>
      <c r="D54" s="70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71"/>
      <c r="AA54" s="32"/>
      <c r="AB54" s="32"/>
      <c r="AC54" s="70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71"/>
      <c r="AP54" s="32"/>
      <c r="AQ54" s="30"/>
    </row>
    <row r="55">
      <c r="B55" s="27"/>
      <c r="C55" s="32"/>
      <c r="D55" s="70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71"/>
      <c r="AA55" s="32"/>
      <c r="AB55" s="32"/>
      <c r="AC55" s="70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71"/>
      <c r="AP55" s="32"/>
      <c r="AQ55" s="30"/>
    </row>
    <row r="56">
      <c r="B56" s="27"/>
      <c r="C56" s="32"/>
      <c r="D56" s="70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71"/>
      <c r="AA56" s="32"/>
      <c r="AB56" s="32"/>
      <c r="AC56" s="70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71"/>
      <c r="AP56" s="32"/>
      <c r="AQ56" s="30"/>
    </row>
    <row r="57">
      <c r="B57" s="27"/>
      <c r="C57" s="32"/>
      <c r="D57" s="70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71"/>
      <c r="AA57" s="32"/>
      <c r="AB57" s="32"/>
      <c r="AC57" s="70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71"/>
      <c r="AP57" s="32"/>
      <c r="AQ57" s="30"/>
    </row>
    <row r="58" s="1" customFormat="1">
      <c r="B58" s="47"/>
      <c r="C58" s="48"/>
      <c r="D58" s="72" t="s">
        <v>53</v>
      </c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4" t="s">
        <v>54</v>
      </c>
      <c r="S58" s="73"/>
      <c r="T58" s="73"/>
      <c r="U58" s="73"/>
      <c r="V58" s="73"/>
      <c r="W58" s="73"/>
      <c r="X58" s="73"/>
      <c r="Y58" s="73"/>
      <c r="Z58" s="75"/>
      <c r="AA58" s="48"/>
      <c r="AB58" s="48"/>
      <c r="AC58" s="72" t="s">
        <v>53</v>
      </c>
      <c r="AD58" s="73"/>
      <c r="AE58" s="73"/>
      <c r="AF58" s="73"/>
      <c r="AG58" s="73"/>
      <c r="AH58" s="73"/>
      <c r="AI58" s="73"/>
      <c r="AJ58" s="73"/>
      <c r="AK58" s="73"/>
      <c r="AL58" s="73"/>
      <c r="AM58" s="74" t="s">
        <v>54</v>
      </c>
      <c r="AN58" s="73"/>
      <c r="AO58" s="75"/>
      <c r="AP58" s="48"/>
      <c r="AQ58" s="49"/>
    </row>
    <row r="59">
      <c r="B59" s="27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0"/>
    </row>
    <row r="60" s="1" customFormat="1">
      <c r="B60" s="47"/>
      <c r="C60" s="48"/>
      <c r="D60" s="67" t="s">
        <v>55</v>
      </c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9"/>
      <c r="AA60" s="48"/>
      <c r="AB60" s="48"/>
      <c r="AC60" s="67" t="s">
        <v>56</v>
      </c>
      <c r="AD60" s="68"/>
      <c r="AE60" s="68"/>
      <c r="AF60" s="68"/>
      <c r="AG60" s="68"/>
      <c r="AH60" s="68"/>
      <c r="AI60" s="68"/>
      <c r="AJ60" s="68"/>
      <c r="AK60" s="68"/>
      <c r="AL60" s="68"/>
      <c r="AM60" s="68"/>
      <c r="AN60" s="68"/>
      <c r="AO60" s="69"/>
      <c r="AP60" s="48"/>
      <c r="AQ60" s="49"/>
    </row>
    <row r="61">
      <c r="B61" s="27"/>
      <c r="C61" s="32"/>
      <c r="D61" s="70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71"/>
      <c r="AA61" s="32"/>
      <c r="AB61" s="32"/>
      <c r="AC61" s="70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71"/>
      <c r="AP61" s="32"/>
      <c r="AQ61" s="30"/>
    </row>
    <row r="62">
      <c r="B62" s="27"/>
      <c r="C62" s="32"/>
      <c r="D62" s="70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71"/>
      <c r="AA62" s="32"/>
      <c r="AB62" s="32"/>
      <c r="AC62" s="70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71"/>
      <c r="AP62" s="32"/>
      <c r="AQ62" s="30"/>
    </row>
    <row r="63">
      <c r="B63" s="27"/>
      <c r="C63" s="32"/>
      <c r="D63" s="70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71"/>
      <c r="AA63" s="32"/>
      <c r="AB63" s="32"/>
      <c r="AC63" s="70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71"/>
      <c r="AP63" s="32"/>
      <c r="AQ63" s="30"/>
    </row>
    <row r="64">
      <c r="B64" s="27"/>
      <c r="C64" s="32"/>
      <c r="D64" s="70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71"/>
      <c r="AA64" s="32"/>
      <c r="AB64" s="32"/>
      <c r="AC64" s="70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71"/>
      <c r="AP64" s="32"/>
      <c r="AQ64" s="30"/>
    </row>
    <row r="65">
      <c r="B65" s="27"/>
      <c r="C65" s="32"/>
      <c r="D65" s="70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71"/>
      <c r="AA65" s="32"/>
      <c r="AB65" s="32"/>
      <c r="AC65" s="70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71"/>
      <c r="AP65" s="32"/>
      <c r="AQ65" s="30"/>
    </row>
    <row r="66">
      <c r="B66" s="27"/>
      <c r="C66" s="32"/>
      <c r="D66" s="70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71"/>
      <c r="AA66" s="32"/>
      <c r="AB66" s="32"/>
      <c r="AC66" s="70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71"/>
      <c r="AP66" s="32"/>
      <c r="AQ66" s="30"/>
    </row>
    <row r="67">
      <c r="B67" s="27"/>
      <c r="C67" s="32"/>
      <c r="D67" s="70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71"/>
      <c r="AA67" s="32"/>
      <c r="AB67" s="32"/>
      <c r="AC67" s="70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71"/>
      <c r="AP67" s="32"/>
      <c r="AQ67" s="30"/>
    </row>
    <row r="68">
      <c r="B68" s="27"/>
      <c r="C68" s="32"/>
      <c r="D68" s="70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71"/>
      <c r="AA68" s="32"/>
      <c r="AB68" s="32"/>
      <c r="AC68" s="70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71"/>
      <c r="AP68" s="32"/>
      <c r="AQ68" s="30"/>
    </row>
    <row r="69" s="1" customFormat="1">
      <c r="B69" s="47"/>
      <c r="C69" s="48"/>
      <c r="D69" s="72" t="s">
        <v>53</v>
      </c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4" t="s">
        <v>54</v>
      </c>
      <c r="S69" s="73"/>
      <c r="T69" s="73"/>
      <c r="U69" s="73"/>
      <c r="V69" s="73"/>
      <c r="W69" s="73"/>
      <c r="X69" s="73"/>
      <c r="Y69" s="73"/>
      <c r="Z69" s="75"/>
      <c r="AA69" s="48"/>
      <c r="AB69" s="48"/>
      <c r="AC69" s="72" t="s">
        <v>53</v>
      </c>
      <c r="AD69" s="73"/>
      <c r="AE69" s="73"/>
      <c r="AF69" s="73"/>
      <c r="AG69" s="73"/>
      <c r="AH69" s="73"/>
      <c r="AI69" s="73"/>
      <c r="AJ69" s="73"/>
      <c r="AK69" s="73"/>
      <c r="AL69" s="73"/>
      <c r="AM69" s="74" t="s">
        <v>54</v>
      </c>
      <c r="AN69" s="73"/>
      <c r="AO69" s="75"/>
      <c r="AP69" s="48"/>
      <c r="AQ69" s="49"/>
    </row>
    <row r="70" s="1" customFormat="1" ht="6.96" customHeight="1">
      <c r="B70" s="47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9"/>
    </row>
    <row r="71" s="1" customFormat="1" ht="6.96" customHeight="1">
      <c r="B71" s="76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7"/>
      <c r="Z71" s="77"/>
      <c r="AA71" s="77"/>
      <c r="AB71" s="77"/>
      <c r="AC71" s="77"/>
      <c r="AD71" s="77"/>
      <c r="AE71" s="77"/>
      <c r="AF71" s="77"/>
      <c r="AG71" s="77"/>
      <c r="AH71" s="77"/>
      <c r="AI71" s="77"/>
      <c r="AJ71" s="77"/>
      <c r="AK71" s="77"/>
      <c r="AL71" s="77"/>
      <c r="AM71" s="77"/>
      <c r="AN71" s="77"/>
      <c r="AO71" s="77"/>
      <c r="AP71" s="77"/>
      <c r="AQ71" s="78"/>
    </row>
    <row r="75" s="1" customFormat="1" ht="6.96" customHeight="1">
      <c r="B75" s="79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80"/>
      <c r="AD75" s="80"/>
      <c r="AE75" s="80"/>
      <c r="AF75" s="80"/>
      <c r="AG75" s="80"/>
      <c r="AH75" s="80"/>
      <c r="AI75" s="80"/>
      <c r="AJ75" s="80"/>
      <c r="AK75" s="80"/>
      <c r="AL75" s="80"/>
      <c r="AM75" s="80"/>
      <c r="AN75" s="80"/>
      <c r="AO75" s="80"/>
      <c r="AP75" s="80"/>
      <c r="AQ75" s="81"/>
    </row>
    <row r="76" s="1" customFormat="1" ht="36.96" customHeight="1">
      <c r="B76" s="47"/>
      <c r="C76" s="28" t="s">
        <v>57</v>
      </c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49"/>
    </row>
    <row r="77" s="3" customFormat="1" ht="14.4" customHeight="1">
      <c r="B77" s="82"/>
      <c r="C77" s="39" t="s">
        <v>15</v>
      </c>
      <c r="D77" s="83"/>
      <c r="E77" s="83"/>
      <c r="F77" s="83"/>
      <c r="G77" s="83"/>
      <c r="H77" s="83"/>
      <c r="I77" s="83"/>
      <c r="J77" s="83"/>
      <c r="K77" s="83"/>
      <c r="L77" s="83" t="str">
        <f>K5</f>
        <v>SONA6271</v>
      </c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3"/>
      <c r="Z77" s="83"/>
      <c r="AA77" s="83"/>
      <c r="AB77" s="83"/>
      <c r="AC77" s="83"/>
      <c r="AD77" s="83"/>
      <c r="AE77" s="83"/>
      <c r="AF77" s="83"/>
      <c r="AG77" s="83"/>
      <c r="AH77" s="83"/>
      <c r="AI77" s="83"/>
      <c r="AJ77" s="83"/>
      <c r="AK77" s="83"/>
      <c r="AL77" s="83"/>
      <c r="AM77" s="83"/>
      <c r="AN77" s="83"/>
      <c r="AO77" s="83"/>
      <c r="AP77" s="83"/>
      <c r="AQ77" s="84"/>
    </row>
    <row r="78" s="4" customFormat="1" ht="36.96" customHeight="1">
      <c r="B78" s="85"/>
      <c r="C78" s="86" t="s">
        <v>18</v>
      </c>
      <c r="D78" s="87"/>
      <c r="E78" s="87"/>
      <c r="F78" s="87"/>
      <c r="G78" s="87"/>
      <c r="H78" s="87"/>
      <c r="I78" s="87"/>
      <c r="J78" s="87"/>
      <c r="K78" s="87"/>
      <c r="L78" s="88" t="str">
        <f>K6</f>
        <v>Karlovy Vary, Drahovice</v>
      </c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7"/>
      <c r="Z78" s="87"/>
      <c r="AA78" s="87"/>
      <c r="AB78" s="87"/>
      <c r="AC78" s="87"/>
      <c r="AD78" s="87"/>
      <c r="AE78" s="87"/>
      <c r="AF78" s="87"/>
      <c r="AG78" s="87"/>
      <c r="AH78" s="87"/>
      <c r="AI78" s="87"/>
      <c r="AJ78" s="87"/>
      <c r="AK78" s="87"/>
      <c r="AL78" s="87"/>
      <c r="AM78" s="87"/>
      <c r="AN78" s="87"/>
      <c r="AO78" s="87"/>
      <c r="AP78" s="87"/>
      <c r="AQ78" s="89"/>
    </row>
    <row r="79" s="1" customFormat="1" ht="6.96" customHeight="1">
      <c r="B79" s="47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9"/>
    </row>
    <row r="80" s="1" customFormat="1">
      <c r="B80" s="47"/>
      <c r="C80" s="39" t="s">
        <v>23</v>
      </c>
      <c r="D80" s="48"/>
      <c r="E80" s="48"/>
      <c r="F80" s="48"/>
      <c r="G80" s="48"/>
      <c r="H80" s="48"/>
      <c r="I80" s="48"/>
      <c r="J80" s="48"/>
      <c r="K80" s="48"/>
      <c r="L80" s="90" t="str">
        <f>IF(K8="","",K8)</f>
        <v xml:space="preserve"> </v>
      </c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39" t="s">
        <v>25</v>
      </c>
      <c r="AJ80" s="48"/>
      <c r="AK80" s="48"/>
      <c r="AL80" s="48"/>
      <c r="AM80" s="91" t="str">
        <f> IF(AN8= "","",AN8)</f>
        <v>10. 4. 2018</v>
      </c>
      <c r="AN80" s="48"/>
      <c r="AO80" s="48"/>
      <c r="AP80" s="48"/>
      <c r="AQ80" s="49"/>
    </row>
    <row r="81" s="1" customFormat="1" ht="6.96" customHeight="1">
      <c r="B81" s="47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9"/>
    </row>
    <row r="82" s="1" customFormat="1">
      <c r="B82" s="47"/>
      <c r="C82" s="39" t="s">
        <v>27</v>
      </c>
      <c r="D82" s="48"/>
      <c r="E82" s="48"/>
      <c r="F82" s="48"/>
      <c r="G82" s="48"/>
      <c r="H82" s="48"/>
      <c r="I82" s="48"/>
      <c r="J82" s="48"/>
      <c r="K82" s="48"/>
      <c r="L82" s="83" t="str">
        <f>IF(E11= "","",E11)</f>
        <v xml:space="preserve"> </v>
      </c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39" t="s">
        <v>32</v>
      </c>
      <c r="AJ82" s="48"/>
      <c r="AK82" s="48"/>
      <c r="AL82" s="48"/>
      <c r="AM82" s="83" t="str">
        <f>IF(E17="","",E17)</f>
        <v>Ing.M.Kohout, A.Kuželová, IMK Ostrov</v>
      </c>
      <c r="AN82" s="83"/>
      <c r="AO82" s="83"/>
      <c r="AP82" s="83"/>
      <c r="AQ82" s="49"/>
      <c r="AS82" s="92" t="s">
        <v>58</v>
      </c>
      <c r="AT82" s="93"/>
      <c r="AU82" s="94"/>
      <c r="AV82" s="94"/>
      <c r="AW82" s="94"/>
      <c r="AX82" s="94"/>
      <c r="AY82" s="94"/>
      <c r="AZ82" s="94"/>
      <c r="BA82" s="94"/>
      <c r="BB82" s="94"/>
      <c r="BC82" s="94"/>
      <c r="BD82" s="95"/>
    </row>
    <row r="83" s="1" customFormat="1">
      <c r="B83" s="47"/>
      <c r="C83" s="39" t="s">
        <v>30</v>
      </c>
      <c r="D83" s="48"/>
      <c r="E83" s="48"/>
      <c r="F83" s="48"/>
      <c r="G83" s="48"/>
      <c r="H83" s="48"/>
      <c r="I83" s="48"/>
      <c r="J83" s="48"/>
      <c r="K83" s="48"/>
      <c r="L83" s="83" t="str">
        <f>IF(E14= "Vyplň údaj","",E14)</f>
        <v/>
      </c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39" t="s">
        <v>35</v>
      </c>
      <c r="AJ83" s="48"/>
      <c r="AK83" s="48"/>
      <c r="AL83" s="48"/>
      <c r="AM83" s="83" t="str">
        <f>IF(E20="","",E20)</f>
        <v>Neubauerová Soňa, SK-Projekt Ostrov</v>
      </c>
      <c r="AN83" s="83"/>
      <c r="AO83" s="83"/>
      <c r="AP83" s="83"/>
      <c r="AQ83" s="49"/>
      <c r="AS83" s="96"/>
      <c r="AT83" s="97"/>
      <c r="AU83" s="98"/>
      <c r="AV83" s="98"/>
      <c r="AW83" s="98"/>
      <c r="AX83" s="98"/>
      <c r="AY83" s="98"/>
      <c r="AZ83" s="98"/>
      <c r="BA83" s="98"/>
      <c r="BB83" s="98"/>
      <c r="BC83" s="98"/>
      <c r="BD83" s="99"/>
    </row>
    <row r="84" s="1" customFormat="1" ht="10.8" customHeight="1">
      <c r="B84" s="47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48"/>
      <c r="AO84" s="48"/>
      <c r="AP84" s="48"/>
      <c r="AQ84" s="49"/>
      <c r="AS84" s="100"/>
      <c r="AT84" s="55"/>
      <c r="AU84" s="48"/>
      <c r="AV84" s="48"/>
      <c r="AW84" s="48"/>
      <c r="AX84" s="48"/>
      <c r="AY84" s="48"/>
      <c r="AZ84" s="48"/>
      <c r="BA84" s="48"/>
      <c r="BB84" s="48"/>
      <c r="BC84" s="48"/>
      <c r="BD84" s="101"/>
    </row>
    <row r="85" s="1" customFormat="1" ht="29.28" customHeight="1">
      <c r="B85" s="47"/>
      <c r="C85" s="102" t="s">
        <v>59</v>
      </c>
      <c r="D85" s="103"/>
      <c r="E85" s="103"/>
      <c r="F85" s="103"/>
      <c r="G85" s="103"/>
      <c r="H85" s="104"/>
      <c r="I85" s="105" t="s">
        <v>60</v>
      </c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5" t="s">
        <v>61</v>
      </c>
      <c r="AH85" s="103"/>
      <c r="AI85" s="103"/>
      <c r="AJ85" s="103"/>
      <c r="AK85" s="103"/>
      <c r="AL85" s="103"/>
      <c r="AM85" s="103"/>
      <c r="AN85" s="105" t="s">
        <v>62</v>
      </c>
      <c r="AO85" s="103"/>
      <c r="AP85" s="106"/>
      <c r="AQ85" s="49"/>
      <c r="AS85" s="107" t="s">
        <v>63</v>
      </c>
      <c r="AT85" s="108" t="s">
        <v>64</v>
      </c>
      <c r="AU85" s="108" t="s">
        <v>65</v>
      </c>
      <c r="AV85" s="108" t="s">
        <v>66</v>
      </c>
      <c r="AW85" s="108" t="s">
        <v>67</v>
      </c>
      <c r="AX85" s="108" t="s">
        <v>68</v>
      </c>
      <c r="AY85" s="108" t="s">
        <v>69</v>
      </c>
      <c r="AZ85" s="108" t="s">
        <v>70</v>
      </c>
      <c r="BA85" s="108" t="s">
        <v>71</v>
      </c>
      <c r="BB85" s="108" t="s">
        <v>72</v>
      </c>
      <c r="BC85" s="108" t="s">
        <v>73</v>
      </c>
      <c r="BD85" s="109" t="s">
        <v>74</v>
      </c>
    </row>
    <row r="86" s="1" customFormat="1" ht="10.8" customHeight="1">
      <c r="B86" s="47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  <c r="AP86" s="48"/>
      <c r="AQ86" s="49"/>
      <c r="AS86" s="110"/>
      <c r="AT86" s="68"/>
      <c r="AU86" s="68"/>
      <c r="AV86" s="68"/>
      <c r="AW86" s="68"/>
      <c r="AX86" s="68"/>
      <c r="AY86" s="68"/>
      <c r="AZ86" s="68"/>
      <c r="BA86" s="68"/>
      <c r="BB86" s="68"/>
      <c r="BC86" s="68"/>
      <c r="BD86" s="69"/>
    </row>
    <row r="87" s="4" customFormat="1" ht="32.4" customHeight="1">
      <c r="B87" s="85"/>
      <c r="C87" s="111" t="s">
        <v>75</v>
      </c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112"/>
      <c r="Q87" s="112"/>
      <c r="R87" s="112"/>
      <c r="S87" s="112"/>
      <c r="T87" s="112"/>
      <c r="U87" s="112"/>
      <c r="V87" s="112"/>
      <c r="W87" s="112"/>
      <c r="X87" s="112"/>
      <c r="Y87" s="112"/>
      <c r="Z87" s="112"/>
      <c r="AA87" s="112"/>
      <c r="AB87" s="112"/>
      <c r="AC87" s="112"/>
      <c r="AD87" s="112"/>
      <c r="AE87" s="112"/>
      <c r="AF87" s="112"/>
      <c r="AG87" s="113">
        <f>ROUND(AG88,2)</f>
        <v>0</v>
      </c>
      <c r="AH87" s="113"/>
      <c r="AI87" s="113"/>
      <c r="AJ87" s="113"/>
      <c r="AK87" s="113"/>
      <c r="AL87" s="113"/>
      <c r="AM87" s="113"/>
      <c r="AN87" s="114">
        <f>SUM(AG87,AT87)</f>
        <v>0</v>
      </c>
      <c r="AO87" s="114"/>
      <c r="AP87" s="114"/>
      <c r="AQ87" s="89"/>
      <c r="AS87" s="115">
        <f>ROUND(AS88,2)</f>
        <v>0</v>
      </c>
      <c r="AT87" s="116">
        <f>ROUND(SUM(AV87:AW87),2)</f>
        <v>0</v>
      </c>
      <c r="AU87" s="117">
        <f>ROUND(AU88,5)</f>
        <v>0</v>
      </c>
      <c r="AV87" s="116">
        <f>ROUND(AZ87*L31,2)</f>
        <v>0</v>
      </c>
      <c r="AW87" s="116">
        <f>ROUND(BA87*L32,2)</f>
        <v>0</v>
      </c>
      <c r="AX87" s="116">
        <f>ROUND(BB87*L31,2)</f>
        <v>0</v>
      </c>
      <c r="AY87" s="116">
        <f>ROUND(BC87*L32,2)</f>
        <v>0</v>
      </c>
      <c r="AZ87" s="116">
        <f>ROUND(AZ88,2)</f>
        <v>0</v>
      </c>
      <c r="BA87" s="116">
        <f>ROUND(BA88,2)</f>
        <v>0</v>
      </c>
      <c r="BB87" s="116">
        <f>ROUND(BB88,2)</f>
        <v>0</v>
      </c>
      <c r="BC87" s="116">
        <f>ROUND(BC88,2)</f>
        <v>0</v>
      </c>
      <c r="BD87" s="118">
        <f>ROUND(BD88,2)</f>
        <v>0</v>
      </c>
      <c r="BS87" s="119" t="s">
        <v>76</v>
      </c>
      <c r="BT87" s="119" t="s">
        <v>77</v>
      </c>
      <c r="BU87" s="120" t="s">
        <v>78</v>
      </c>
      <c r="BV87" s="119" t="s">
        <v>79</v>
      </c>
      <c r="BW87" s="119" t="s">
        <v>80</v>
      </c>
      <c r="BX87" s="119" t="s">
        <v>81</v>
      </c>
    </row>
    <row r="88" s="5" customFormat="1" ht="16.5" customHeight="1">
      <c r="A88" s="121" t="s">
        <v>82</v>
      </c>
      <c r="B88" s="122"/>
      <c r="C88" s="123"/>
      <c r="D88" s="124" t="s">
        <v>83</v>
      </c>
      <c r="E88" s="124"/>
      <c r="F88" s="124"/>
      <c r="G88" s="124"/>
      <c r="H88" s="124"/>
      <c r="I88" s="125"/>
      <c r="J88" s="124" t="s">
        <v>84</v>
      </c>
      <c r="K88" s="124"/>
      <c r="L88" s="124"/>
      <c r="M88" s="124"/>
      <c r="N88" s="124"/>
      <c r="O88" s="124"/>
      <c r="P88" s="124"/>
      <c r="Q88" s="124"/>
      <c r="R88" s="124"/>
      <c r="S88" s="124"/>
      <c r="T88" s="124"/>
      <c r="U88" s="124"/>
      <c r="V88" s="124"/>
      <c r="W88" s="124"/>
      <c r="X88" s="124"/>
      <c r="Y88" s="124"/>
      <c r="Z88" s="124"/>
      <c r="AA88" s="124"/>
      <c r="AB88" s="124"/>
      <c r="AC88" s="124"/>
      <c r="AD88" s="124"/>
      <c r="AE88" s="124"/>
      <c r="AF88" s="124"/>
      <c r="AG88" s="126">
        <f>'01 - Hřbitovní ulice - op...'!M30</f>
        <v>0</v>
      </c>
      <c r="AH88" s="125"/>
      <c r="AI88" s="125"/>
      <c r="AJ88" s="125"/>
      <c r="AK88" s="125"/>
      <c r="AL88" s="125"/>
      <c r="AM88" s="125"/>
      <c r="AN88" s="126">
        <f>SUM(AG88,AT88)</f>
        <v>0</v>
      </c>
      <c r="AO88" s="125"/>
      <c r="AP88" s="125"/>
      <c r="AQ88" s="127"/>
      <c r="AS88" s="128">
        <f>'01 - Hřbitovní ulice - op...'!M28</f>
        <v>0</v>
      </c>
      <c r="AT88" s="129">
        <f>ROUND(SUM(AV88:AW88),2)</f>
        <v>0</v>
      </c>
      <c r="AU88" s="130">
        <f>'01 - Hřbitovní ulice - op...'!W124</f>
        <v>0</v>
      </c>
      <c r="AV88" s="129">
        <f>'01 - Hřbitovní ulice - op...'!M32</f>
        <v>0</v>
      </c>
      <c r="AW88" s="129">
        <f>'01 - Hřbitovní ulice - op...'!M33</f>
        <v>0</v>
      </c>
      <c r="AX88" s="129">
        <f>'01 - Hřbitovní ulice - op...'!M34</f>
        <v>0</v>
      </c>
      <c r="AY88" s="129">
        <f>'01 - Hřbitovní ulice - op...'!M35</f>
        <v>0</v>
      </c>
      <c r="AZ88" s="129">
        <f>'01 - Hřbitovní ulice - op...'!H32</f>
        <v>0</v>
      </c>
      <c r="BA88" s="129">
        <f>'01 - Hřbitovní ulice - op...'!H33</f>
        <v>0</v>
      </c>
      <c r="BB88" s="129">
        <f>'01 - Hřbitovní ulice - op...'!H34</f>
        <v>0</v>
      </c>
      <c r="BC88" s="129">
        <f>'01 - Hřbitovní ulice - op...'!H35</f>
        <v>0</v>
      </c>
      <c r="BD88" s="131">
        <f>'01 - Hřbitovní ulice - op...'!H36</f>
        <v>0</v>
      </c>
      <c r="BT88" s="132" t="s">
        <v>85</v>
      </c>
      <c r="BV88" s="132" t="s">
        <v>79</v>
      </c>
      <c r="BW88" s="132" t="s">
        <v>86</v>
      </c>
      <c r="BX88" s="132" t="s">
        <v>80</v>
      </c>
    </row>
    <row r="89">
      <c r="B89" s="27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0"/>
    </row>
    <row r="90" s="1" customFormat="1" ht="30" customHeight="1">
      <c r="B90" s="47"/>
      <c r="C90" s="111" t="s">
        <v>87</v>
      </c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114">
        <f>ROUND(SUM(AG91:AG94),2)</f>
        <v>0</v>
      </c>
      <c r="AH90" s="114"/>
      <c r="AI90" s="114"/>
      <c r="AJ90" s="114"/>
      <c r="AK90" s="114"/>
      <c r="AL90" s="114"/>
      <c r="AM90" s="114"/>
      <c r="AN90" s="114">
        <f>ROUND(SUM(AN91:AN94),2)</f>
        <v>0</v>
      </c>
      <c r="AO90" s="114"/>
      <c r="AP90" s="114"/>
      <c r="AQ90" s="49"/>
      <c r="AS90" s="107" t="s">
        <v>88</v>
      </c>
      <c r="AT90" s="108" t="s">
        <v>89</v>
      </c>
      <c r="AU90" s="108" t="s">
        <v>41</v>
      </c>
      <c r="AV90" s="109" t="s">
        <v>64</v>
      </c>
    </row>
    <row r="91" s="1" customFormat="1" ht="19.92" customHeight="1">
      <c r="B91" s="47"/>
      <c r="C91" s="48"/>
      <c r="D91" s="133" t="s">
        <v>90</v>
      </c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134">
        <f>ROUND(AG87*AS91,2)</f>
        <v>0</v>
      </c>
      <c r="AH91" s="135"/>
      <c r="AI91" s="135"/>
      <c r="AJ91" s="135"/>
      <c r="AK91" s="135"/>
      <c r="AL91" s="135"/>
      <c r="AM91" s="135"/>
      <c r="AN91" s="135">
        <f>ROUND(AG91+AV91,2)</f>
        <v>0</v>
      </c>
      <c r="AO91" s="135"/>
      <c r="AP91" s="135"/>
      <c r="AQ91" s="49"/>
      <c r="AS91" s="136">
        <v>0</v>
      </c>
      <c r="AT91" s="137" t="s">
        <v>91</v>
      </c>
      <c r="AU91" s="137" t="s">
        <v>42</v>
      </c>
      <c r="AV91" s="138">
        <f>ROUND(IF(AU91="základní",AG91*L31,IF(AU91="snížená",AG91*L32,0)),2)</f>
        <v>0</v>
      </c>
      <c r="BV91" s="23" t="s">
        <v>92</v>
      </c>
      <c r="BY91" s="139">
        <f>IF(AU91="základní",AV91,0)</f>
        <v>0</v>
      </c>
      <c r="BZ91" s="139">
        <f>IF(AU91="snížená",AV91,0)</f>
        <v>0</v>
      </c>
      <c r="CA91" s="139">
        <v>0</v>
      </c>
      <c r="CB91" s="139">
        <v>0</v>
      </c>
      <c r="CC91" s="139">
        <v>0</v>
      </c>
      <c r="CD91" s="139">
        <f>IF(AU91="základní",AG91,0)</f>
        <v>0</v>
      </c>
      <c r="CE91" s="139">
        <f>IF(AU91="snížená",AG91,0)</f>
        <v>0</v>
      </c>
      <c r="CF91" s="139">
        <f>IF(AU91="zákl. přenesená",AG91,0)</f>
        <v>0</v>
      </c>
      <c r="CG91" s="139">
        <f>IF(AU91="sníž. přenesená",AG91,0)</f>
        <v>0</v>
      </c>
      <c r="CH91" s="139">
        <f>IF(AU91="nulová",AG91,0)</f>
        <v>0</v>
      </c>
      <c r="CI91" s="23">
        <f>IF(AU91="základní",1,IF(AU91="snížená",2,IF(AU91="zákl. přenesená",4,IF(AU91="sníž. přenesená",5,3))))</f>
        <v>1</v>
      </c>
      <c r="CJ91" s="23">
        <f>IF(AT91="stavební čast",1,IF(8891="investiční čast",2,3))</f>
        <v>1</v>
      </c>
      <c r="CK91" s="23" t="str">
        <f>IF(D91="Vyplň vlastní","","x")</f>
        <v>x</v>
      </c>
    </row>
    <row r="92" s="1" customFormat="1" ht="19.92" customHeight="1">
      <c r="B92" s="47"/>
      <c r="C92" s="48"/>
      <c r="D92" s="140" t="s">
        <v>93</v>
      </c>
      <c r="E92" s="133"/>
      <c r="F92" s="133"/>
      <c r="G92" s="133"/>
      <c r="H92" s="133"/>
      <c r="I92" s="133"/>
      <c r="J92" s="133"/>
      <c r="K92" s="133"/>
      <c r="L92" s="133"/>
      <c r="M92" s="133"/>
      <c r="N92" s="133"/>
      <c r="O92" s="133"/>
      <c r="P92" s="133"/>
      <c r="Q92" s="133"/>
      <c r="R92" s="133"/>
      <c r="S92" s="133"/>
      <c r="T92" s="133"/>
      <c r="U92" s="133"/>
      <c r="V92" s="133"/>
      <c r="W92" s="133"/>
      <c r="X92" s="133"/>
      <c r="Y92" s="133"/>
      <c r="Z92" s="133"/>
      <c r="AA92" s="133"/>
      <c r="AB92" s="133"/>
      <c r="AC92" s="48"/>
      <c r="AD92" s="48"/>
      <c r="AE92" s="48"/>
      <c r="AF92" s="48"/>
      <c r="AG92" s="134">
        <f>AG87*AS92</f>
        <v>0</v>
      </c>
      <c r="AH92" s="135"/>
      <c r="AI92" s="135"/>
      <c r="AJ92" s="135"/>
      <c r="AK92" s="135"/>
      <c r="AL92" s="135"/>
      <c r="AM92" s="135"/>
      <c r="AN92" s="135">
        <f>AG92+AV92</f>
        <v>0</v>
      </c>
      <c r="AO92" s="135"/>
      <c r="AP92" s="135"/>
      <c r="AQ92" s="49"/>
      <c r="AS92" s="141">
        <v>0</v>
      </c>
      <c r="AT92" s="142" t="s">
        <v>91</v>
      </c>
      <c r="AU92" s="142" t="s">
        <v>42</v>
      </c>
      <c r="AV92" s="143">
        <f>ROUND(IF(AU92="nulová",0,IF(OR(AU92="základní",AU92="zákl. přenesená"),AG92*L31,AG92*L32)),2)</f>
        <v>0</v>
      </c>
      <c r="BV92" s="23" t="s">
        <v>94</v>
      </c>
      <c r="BY92" s="139">
        <f>IF(AU92="základní",AV92,0)</f>
        <v>0</v>
      </c>
      <c r="BZ92" s="139">
        <f>IF(AU92="snížená",AV92,0)</f>
        <v>0</v>
      </c>
      <c r="CA92" s="139">
        <f>IF(AU92="zákl. přenesená",AV92,0)</f>
        <v>0</v>
      </c>
      <c r="CB92" s="139">
        <f>IF(AU92="sníž. přenesená",AV92,0)</f>
        <v>0</v>
      </c>
      <c r="CC92" s="139">
        <f>IF(AU92="nulová",AV92,0)</f>
        <v>0</v>
      </c>
      <c r="CD92" s="139">
        <f>IF(AU92="základní",AG92,0)</f>
        <v>0</v>
      </c>
      <c r="CE92" s="139">
        <f>IF(AU92="snížená",AG92,0)</f>
        <v>0</v>
      </c>
      <c r="CF92" s="139">
        <f>IF(AU92="zákl. přenesená",AG92,0)</f>
        <v>0</v>
      </c>
      <c r="CG92" s="139">
        <f>IF(AU92="sníž. přenesená",AG92,0)</f>
        <v>0</v>
      </c>
      <c r="CH92" s="139">
        <f>IF(AU92="nulová",AG92,0)</f>
        <v>0</v>
      </c>
      <c r="CI92" s="23">
        <f>IF(AU92="základní",1,IF(AU92="snížená",2,IF(AU92="zákl. přenesená",4,IF(AU92="sníž. přenesená",5,3))))</f>
        <v>1</v>
      </c>
      <c r="CJ92" s="23">
        <f>IF(AT92="stavební čast",1,IF(8892="investiční čast",2,3))</f>
        <v>1</v>
      </c>
      <c r="CK92" s="23" t="str">
        <f>IF(D92="Vyplň vlastní","","x")</f>
        <v/>
      </c>
    </row>
    <row r="93" s="1" customFormat="1" ht="19.92" customHeight="1">
      <c r="B93" s="47"/>
      <c r="C93" s="48"/>
      <c r="D93" s="140" t="s">
        <v>93</v>
      </c>
      <c r="E93" s="133"/>
      <c r="F93" s="133"/>
      <c r="G93" s="133"/>
      <c r="H93" s="133"/>
      <c r="I93" s="133"/>
      <c r="J93" s="133"/>
      <c r="K93" s="133"/>
      <c r="L93" s="133"/>
      <c r="M93" s="133"/>
      <c r="N93" s="133"/>
      <c r="O93" s="133"/>
      <c r="P93" s="133"/>
      <c r="Q93" s="133"/>
      <c r="R93" s="133"/>
      <c r="S93" s="133"/>
      <c r="T93" s="133"/>
      <c r="U93" s="133"/>
      <c r="V93" s="133"/>
      <c r="W93" s="133"/>
      <c r="X93" s="133"/>
      <c r="Y93" s="133"/>
      <c r="Z93" s="133"/>
      <c r="AA93" s="133"/>
      <c r="AB93" s="133"/>
      <c r="AC93" s="48"/>
      <c r="AD93" s="48"/>
      <c r="AE93" s="48"/>
      <c r="AF93" s="48"/>
      <c r="AG93" s="134">
        <f>AG87*AS93</f>
        <v>0</v>
      </c>
      <c r="AH93" s="135"/>
      <c r="AI93" s="135"/>
      <c r="AJ93" s="135"/>
      <c r="AK93" s="135"/>
      <c r="AL93" s="135"/>
      <c r="AM93" s="135"/>
      <c r="AN93" s="135">
        <f>AG93+AV93</f>
        <v>0</v>
      </c>
      <c r="AO93" s="135"/>
      <c r="AP93" s="135"/>
      <c r="AQ93" s="49"/>
      <c r="AS93" s="141">
        <v>0</v>
      </c>
      <c r="AT93" s="142" t="s">
        <v>91</v>
      </c>
      <c r="AU93" s="142" t="s">
        <v>42</v>
      </c>
      <c r="AV93" s="143">
        <f>ROUND(IF(AU93="nulová",0,IF(OR(AU93="základní",AU93="zákl. přenesená"),AG93*L31,AG93*L32)),2)</f>
        <v>0</v>
      </c>
      <c r="BV93" s="23" t="s">
        <v>94</v>
      </c>
      <c r="BY93" s="139">
        <f>IF(AU93="základní",AV93,0)</f>
        <v>0</v>
      </c>
      <c r="BZ93" s="139">
        <f>IF(AU93="snížená",AV93,0)</f>
        <v>0</v>
      </c>
      <c r="CA93" s="139">
        <f>IF(AU93="zákl. přenesená",AV93,0)</f>
        <v>0</v>
      </c>
      <c r="CB93" s="139">
        <f>IF(AU93="sníž. přenesená",AV93,0)</f>
        <v>0</v>
      </c>
      <c r="CC93" s="139">
        <f>IF(AU93="nulová",AV93,0)</f>
        <v>0</v>
      </c>
      <c r="CD93" s="139">
        <f>IF(AU93="základní",AG93,0)</f>
        <v>0</v>
      </c>
      <c r="CE93" s="139">
        <f>IF(AU93="snížená",AG93,0)</f>
        <v>0</v>
      </c>
      <c r="CF93" s="139">
        <f>IF(AU93="zákl. přenesená",AG93,0)</f>
        <v>0</v>
      </c>
      <c r="CG93" s="139">
        <f>IF(AU93="sníž. přenesená",AG93,0)</f>
        <v>0</v>
      </c>
      <c r="CH93" s="139">
        <f>IF(AU93="nulová",AG93,0)</f>
        <v>0</v>
      </c>
      <c r="CI93" s="23">
        <f>IF(AU93="základní",1,IF(AU93="snížená",2,IF(AU93="zákl. přenesená",4,IF(AU93="sníž. přenesená",5,3))))</f>
        <v>1</v>
      </c>
      <c r="CJ93" s="23">
        <f>IF(AT93="stavební čast",1,IF(8893="investiční čast",2,3))</f>
        <v>1</v>
      </c>
      <c r="CK93" s="23" t="str">
        <f>IF(D93="Vyplň vlastní","","x")</f>
        <v/>
      </c>
    </row>
    <row r="94" s="1" customFormat="1" ht="19.92" customHeight="1">
      <c r="B94" s="47"/>
      <c r="C94" s="48"/>
      <c r="D94" s="140" t="s">
        <v>93</v>
      </c>
      <c r="E94" s="133"/>
      <c r="F94" s="133"/>
      <c r="G94" s="133"/>
      <c r="H94" s="133"/>
      <c r="I94" s="133"/>
      <c r="J94" s="133"/>
      <c r="K94" s="133"/>
      <c r="L94" s="133"/>
      <c r="M94" s="133"/>
      <c r="N94" s="133"/>
      <c r="O94" s="133"/>
      <c r="P94" s="133"/>
      <c r="Q94" s="133"/>
      <c r="R94" s="133"/>
      <c r="S94" s="133"/>
      <c r="T94" s="133"/>
      <c r="U94" s="133"/>
      <c r="V94" s="133"/>
      <c r="W94" s="133"/>
      <c r="X94" s="133"/>
      <c r="Y94" s="133"/>
      <c r="Z94" s="133"/>
      <c r="AA94" s="133"/>
      <c r="AB94" s="133"/>
      <c r="AC94" s="48"/>
      <c r="AD94" s="48"/>
      <c r="AE94" s="48"/>
      <c r="AF94" s="48"/>
      <c r="AG94" s="134">
        <f>AG87*AS94</f>
        <v>0</v>
      </c>
      <c r="AH94" s="135"/>
      <c r="AI94" s="135"/>
      <c r="AJ94" s="135"/>
      <c r="AK94" s="135"/>
      <c r="AL94" s="135"/>
      <c r="AM94" s="135"/>
      <c r="AN94" s="135">
        <f>AG94+AV94</f>
        <v>0</v>
      </c>
      <c r="AO94" s="135"/>
      <c r="AP94" s="135"/>
      <c r="AQ94" s="49"/>
      <c r="AS94" s="144">
        <v>0</v>
      </c>
      <c r="AT94" s="145" t="s">
        <v>91</v>
      </c>
      <c r="AU94" s="145" t="s">
        <v>42</v>
      </c>
      <c r="AV94" s="146">
        <f>ROUND(IF(AU94="nulová",0,IF(OR(AU94="základní",AU94="zákl. přenesená"),AG94*L31,AG94*L32)),2)</f>
        <v>0</v>
      </c>
      <c r="BV94" s="23" t="s">
        <v>94</v>
      </c>
      <c r="BY94" s="139">
        <f>IF(AU94="základní",AV94,0)</f>
        <v>0</v>
      </c>
      <c r="BZ94" s="139">
        <f>IF(AU94="snížená",AV94,0)</f>
        <v>0</v>
      </c>
      <c r="CA94" s="139">
        <f>IF(AU94="zákl. přenesená",AV94,0)</f>
        <v>0</v>
      </c>
      <c r="CB94" s="139">
        <f>IF(AU94="sníž. přenesená",AV94,0)</f>
        <v>0</v>
      </c>
      <c r="CC94" s="139">
        <f>IF(AU94="nulová",AV94,0)</f>
        <v>0</v>
      </c>
      <c r="CD94" s="139">
        <f>IF(AU94="základní",AG94,0)</f>
        <v>0</v>
      </c>
      <c r="CE94" s="139">
        <f>IF(AU94="snížená",AG94,0)</f>
        <v>0</v>
      </c>
      <c r="CF94" s="139">
        <f>IF(AU94="zákl. přenesená",AG94,0)</f>
        <v>0</v>
      </c>
      <c r="CG94" s="139">
        <f>IF(AU94="sníž. přenesená",AG94,0)</f>
        <v>0</v>
      </c>
      <c r="CH94" s="139">
        <f>IF(AU94="nulová",AG94,0)</f>
        <v>0</v>
      </c>
      <c r="CI94" s="23">
        <f>IF(AU94="základní",1,IF(AU94="snížená",2,IF(AU94="zákl. přenesená",4,IF(AU94="sníž. přenesená",5,3))))</f>
        <v>1</v>
      </c>
      <c r="CJ94" s="23">
        <f>IF(AT94="stavební čast",1,IF(8894="investiční čast",2,3))</f>
        <v>1</v>
      </c>
      <c r="CK94" s="23" t="str">
        <f>IF(D94="Vyplň vlastní","","x")</f>
        <v/>
      </c>
    </row>
    <row r="95" s="1" customFormat="1" ht="10.8" customHeight="1">
      <c r="B95" s="47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48"/>
      <c r="AH95" s="48"/>
      <c r="AI95" s="48"/>
      <c r="AJ95" s="48"/>
      <c r="AK95" s="48"/>
      <c r="AL95" s="48"/>
      <c r="AM95" s="48"/>
      <c r="AN95" s="48"/>
      <c r="AO95" s="48"/>
      <c r="AP95" s="48"/>
      <c r="AQ95" s="49"/>
    </row>
    <row r="96" s="1" customFormat="1" ht="30" customHeight="1">
      <c r="B96" s="47"/>
      <c r="C96" s="147" t="s">
        <v>95</v>
      </c>
      <c r="D96" s="148"/>
      <c r="E96" s="148"/>
      <c r="F96" s="148"/>
      <c r="G96" s="148"/>
      <c r="H96" s="148"/>
      <c r="I96" s="148"/>
      <c r="J96" s="148"/>
      <c r="K96" s="148"/>
      <c r="L96" s="148"/>
      <c r="M96" s="148"/>
      <c r="N96" s="148"/>
      <c r="O96" s="148"/>
      <c r="P96" s="148"/>
      <c r="Q96" s="148"/>
      <c r="R96" s="148"/>
      <c r="S96" s="148"/>
      <c r="T96" s="148"/>
      <c r="U96" s="148"/>
      <c r="V96" s="148"/>
      <c r="W96" s="148"/>
      <c r="X96" s="148"/>
      <c r="Y96" s="148"/>
      <c r="Z96" s="148"/>
      <c r="AA96" s="148"/>
      <c r="AB96" s="148"/>
      <c r="AC96" s="148"/>
      <c r="AD96" s="148"/>
      <c r="AE96" s="148"/>
      <c r="AF96" s="148"/>
      <c r="AG96" s="149">
        <f>ROUND(AG87+AG90,2)</f>
        <v>0</v>
      </c>
      <c r="AH96" s="149"/>
      <c r="AI96" s="149"/>
      <c r="AJ96" s="149"/>
      <c r="AK96" s="149"/>
      <c r="AL96" s="149"/>
      <c r="AM96" s="149"/>
      <c r="AN96" s="149">
        <f>AN87+AN90</f>
        <v>0</v>
      </c>
      <c r="AO96" s="149"/>
      <c r="AP96" s="149"/>
      <c r="AQ96" s="49"/>
    </row>
    <row r="97" s="1" customFormat="1" ht="6.96" customHeight="1">
      <c r="B97" s="76"/>
      <c r="C97" s="77"/>
      <c r="D97" s="77"/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  <c r="Y97" s="77"/>
      <c r="Z97" s="77"/>
      <c r="AA97" s="77"/>
      <c r="AB97" s="77"/>
      <c r="AC97" s="77"/>
      <c r="AD97" s="77"/>
      <c r="AE97" s="77"/>
      <c r="AF97" s="77"/>
      <c r="AG97" s="77"/>
      <c r="AH97" s="77"/>
      <c r="AI97" s="77"/>
      <c r="AJ97" s="77"/>
      <c r="AK97" s="77"/>
      <c r="AL97" s="77"/>
      <c r="AM97" s="77"/>
      <c r="AN97" s="77"/>
      <c r="AO97" s="77"/>
      <c r="AP97" s="77"/>
      <c r="AQ97" s="78"/>
    </row>
  </sheetData>
  <sheetProtection sheet="1" formatColumns="0" formatRows="0" objects="1" scenarios="1" spinCount="10" saltValue="G962YlKuPO9MhWdk9JEOWtGaDyGoT90zhM3iz/5O2vnjiOxDG65agpVIE7vpbv+Vo5d0VehdwJ8y/tmbKE9N3Q==" hashValue="URcIubUJwar+eX6wxR5oiVya8QKUw3C5b89d2i7fOEPLGU10sJVacC1QUGSQ7lKwRD52dSIreyiVZKnI484+Ug==" algorithmName="SHA-512" password="CC35"/>
  <mergeCells count="58"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  <mergeCell ref="L33:O33"/>
    <mergeCell ref="W33:AE33"/>
    <mergeCell ref="AK33:AO33"/>
    <mergeCell ref="L34:O34"/>
    <mergeCell ref="W34:AE34"/>
    <mergeCell ref="AK34:AO34"/>
    <mergeCell ref="L35:O35"/>
    <mergeCell ref="W35:AE35"/>
    <mergeCell ref="AK35:AO35"/>
    <mergeCell ref="X37:AB37"/>
    <mergeCell ref="AK37:AO37"/>
    <mergeCell ref="C76:AP76"/>
    <mergeCell ref="L78:AO78"/>
    <mergeCell ref="AM82:AP82"/>
    <mergeCell ref="AS82:AT84"/>
    <mergeCell ref="AM83:AP83"/>
    <mergeCell ref="C85:G85"/>
    <mergeCell ref="I85:AF85"/>
    <mergeCell ref="AG85:AM85"/>
    <mergeCell ref="AN85:AP85"/>
    <mergeCell ref="AN88:AP88"/>
    <mergeCell ref="AG88:AM88"/>
    <mergeCell ref="D88:H88"/>
    <mergeCell ref="J88:AF88"/>
    <mergeCell ref="AG91:AM91"/>
    <mergeCell ref="AN91:AP91"/>
    <mergeCell ref="D92:AB92"/>
    <mergeCell ref="AG92:AM92"/>
    <mergeCell ref="AN92:AP92"/>
    <mergeCell ref="D93:AB93"/>
    <mergeCell ref="AG93:AM93"/>
    <mergeCell ref="AN93:AP93"/>
    <mergeCell ref="D94:AB94"/>
    <mergeCell ref="AG94:AM94"/>
    <mergeCell ref="AN94:AP94"/>
    <mergeCell ref="AG87:AM87"/>
    <mergeCell ref="AN87:AP87"/>
    <mergeCell ref="AG90:AM90"/>
    <mergeCell ref="AN90:AP90"/>
    <mergeCell ref="AG96:AM96"/>
    <mergeCell ref="AN96:AP96"/>
    <mergeCell ref="AR2:BE2"/>
  </mergeCells>
  <dataValidations count="2">
    <dataValidation type="list" allowBlank="1" showInputMessage="1" showErrorMessage="1" error="Povoleny jsou hodnoty základní, snížená, zákl. přenesená, sníž. přenesená, nulová." sqref="AU91:AU95">
      <formula1>"základní, snížená, zákl. přenesená, sníž. přenesená, nulová"</formula1>
    </dataValidation>
    <dataValidation type="list" allowBlank="1" showInputMessage="1" showErrorMessage="1" error="Povoleny jsou hodnoty stavební čast, technologická čast, investiční čast." sqref="AT91:AT95">
      <formula1>"stavební čast, technologická čast, investiční čast"</formula1>
    </dataValidation>
  </dataValidations>
  <hyperlinks>
    <hyperlink ref="K1:S1" location="C2" display="1) Souhrnný list stavby"/>
    <hyperlink ref="W1:AF1" location="C87" display="2) Rekapitulace objektů"/>
    <hyperlink ref="A88" location="'01 - Hřbitovní ulice - op...'!C2" display="/"/>
  </hyperlinks>
  <pageMargins left="0.5833333" right="0.5833333" top="0.5" bottom="0.4666667" header="0" footer="0"/>
  <pageSetup paperSize="9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11.17" customWidth="1"/>
    <col min="7" max="7" width="11.17" customWidth="1"/>
    <col min="8" max="8" width="12.5" customWidth="1"/>
    <col min="9" max="9" width="7" customWidth="1"/>
    <col min="10" max="10" width="5.17" customWidth="1"/>
    <col min="11" max="11" width="11.5" customWidth="1"/>
    <col min="12" max="12" width="12" customWidth="1"/>
    <col min="13" max="13" width="6" customWidth="1"/>
    <col min="14" max="14" width="6" customWidth="1"/>
    <col min="15" max="15" width="2" customWidth="1"/>
    <col min="16" max="16" width="12.5" customWidth="1"/>
    <col min="17" max="17" width="4.17" customWidth="1"/>
    <col min="18" max="18" width="1.67" customWidth="1"/>
    <col min="19" max="19" width="8.17" customWidth="1"/>
    <col min="20" max="20" width="29.67" hidden="1" customWidth="1"/>
    <col min="21" max="21" width="16.33" hidden="1" customWidth="1"/>
    <col min="22" max="22" width="12.33" hidden="1" customWidth="1"/>
    <col min="23" max="23" width="16.33" hidden="1" customWidth="1"/>
    <col min="24" max="24" width="12.17" hidden="1" customWidth="1"/>
    <col min="25" max="25" width="15" hidden="1" customWidth="1"/>
    <col min="26" max="26" width="11" hidden="1" customWidth="1"/>
    <col min="27" max="27" width="15" hidden="1" customWidth="1"/>
    <col min="28" max="28" width="16.33" hidden="1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150"/>
      <c r="B1" s="14"/>
      <c r="C1" s="14"/>
      <c r="D1" s="15" t="s">
        <v>1</v>
      </c>
      <c r="E1" s="14"/>
      <c r="F1" s="16" t="s">
        <v>96</v>
      </c>
      <c r="G1" s="16"/>
      <c r="H1" s="151" t="s">
        <v>97</v>
      </c>
      <c r="I1" s="151"/>
      <c r="J1" s="151"/>
      <c r="K1" s="151"/>
      <c r="L1" s="16" t="s">
        <v>98</v>
      </c>
      <c r="M1" s="14"/>
      <c r="N1" s="14"/>
      <c r="O1" s="15" t="s">
        <v>99</v>
      </c>
      <c r="P1" s="14"/>
      <c r="Q1" s="14"/>
      <c r="R1" s="14"/>
      <c r="S1" s="16" t="s">
        <v>100</v>
      </c>
      <c r="T1" s="16"/>
      <c r="U1" s="150"/>
      <c r="V1" s="150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</row>
    <row r="2" ht="36.96" customHeight="1">
      <c r="C2" s="20" t="s">
        <v>7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S2" s="22" t="s">
        <v>8</v>
      </c>
      <c r="AT2" s="23" t="s">
        <v>86</v>
      </c>
    </row>
    <row r="3" ht="6.96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6"/>
      <c r="AT3" s="23" t="s">
        <v>101</v>
      </c>
    </row>
    <row r="4" ht="36.96" customHeight="1">
      <c r="B4" s="27"/>
      <c r="C4" s="28" t="s">
        <v>102</v>
      </c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30"/>
      <c r="T4" s="21" t="s">
        <v>13</v>
      </c>
      <c r="AT4" s="23" t="s">
        <v>6</v>
      </c>
    </row>
    <row r="5" ht="6.96" customHeight="1">
      <c r="B5" s="27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0"/>
    </row>
    <row r="6" ht="25.44" customHeight="1">
      <c r="B6" s="27"/>
      <c r="C6" s="32"/>
      <c r="D6" s="39" t="s">
        <v>18</v>
      </c>
      <c r="E6" s="32"/>
      <c r="F6" s="152" t="str">
        <f>'Rekapitulace stavby'!K6</f>
        <v>Karlovy Vary, Drahovice</v>
      </c>
      <c r="G6" s="39"/>
      <c r="H6" s="39"/>
      <c r="I6" s="39"/>
      <c r="J6" s="39"/>
      <c r="K6" s="39"/>
      <c r="L6" s="39"/>
      <c r="M6" s="39"/>
      <c r="N6" s="39"/>
      <c r="O6" s="39"/>
      <c r="P6" s="39"/>
      <c r="Q6" s="32"/>
      <c r="R6" s="30"/>
    </row>
    <row r="7" s="1" customFormat="1" ht="32.88" customHeight="1">
      <c r="B7" s="47"/>
      <c r="C7" s="48"/>
      <c r="D7" s="36" t="s">
        <v>103</v>
      </c>
      <c r="E7" s="48"/>
      <c r="F7" s="37" t="s">
        <v>104</v>
      </c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9"/>
    </row>
    <row r="8" s="1" customFormat="1" ht="14.4" customHeight="1">
      <c r="B8" s="47"/>
      <c r="C8" s="48"/>
      <c r="D8" s="39" t="s">
        <v>20</v>
      </c>
      <c r="E8" s="48"/>
      <c r="F8" s="34" t="s">
        <v>21</v>
      </c>
      <c r="G8" s="48"/>
      <c r="H8" s="48"/>
      <c r="I8" s="48"/>
      <c r="J8" s="48"/>
      <c r="K8" s="48"/>
      <c r="L8" s="48"/>
      <c r="M8" s="39" t="s">
        <v>22</v>
      </c>
      <c r="N8" s="48"/>
      <c r="O8" s="34" t="s">
        <v>21</v>
      </c>
      <c r="P8" s="48"/>
      <c r="Q8" s="48"/>
      <c r="R8" s="49"/>
    </row>
    <row r="9" s="1" customFormat="1" ht="14.4" customHeight="1">
      <c r="B9" s="47"/>
      <c r="C9" s="48"/>
      <c r="D9" s="39" t="s">
        <v>23</v>
      </c>
      <c r="E9" s="48"/>
      <c r="F9" s="34" t="s">
        <v>24</v>
      </c>
      <c r="G9" s="48"/>
      <c r="H9" s="48"/>
      <c r="I9" s="48"/>
      <c r="J9" s="48"/>
      <c r="K9" s="48"/>
      <c r="L9" s="48"/>
      <c r="M9" s="39" t="s">
        <v>25</v>
      </c>
      <c r="N9" s="48"/>
      <c r="O9" s="153" t="str">
        <f>'Rekapitulace stavby'!AN8</f>
        <v>10. 4. 2018</v>
      </c>
      <c r="P9" s="91"/>
      <c r="Q9" s="48"/>
      <c r="R9" s="49"/>
    </row>
    <row r="10" s="1" customFormat="1" ht="10.8" customHeight="1">
      <c r="B10" s="47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9"/>
    </row>
    <row r="11" s="1" customFormat="1" ht="14.4" customHeight="1">
      <c r="B11" s="47"/>
      <c r="C11" s="48"/>
      <c r="D11" s="39" t="s">
        <v>27</v>
      </c>
      <c r="E11" s="48"/>
      <c r="F11" s="48"/>
      <c r="G11" s="48"/>
      <c r="H11" s="48"/>
      <c r="I11" s="48"/>
      <c r="J11" s="48"/>
      <c r="K11" s="48"/>
      <c r="L11" s="48"/>
      <c r="M11" s="39" t="s">
        <v>28</v>
      </c>
      <c r="N11" s="48"/>
      <c r="O11" s="34" t="str">
        <f>IF('Rekapitulace stavby'!AN10="","",'Rekapitulace stavby'!AN10)</f>
        <v/>
      </c>
      <c r="P11" s="34"/>
      <c r="Q11" s="48"/>
      <c r="R11" s="49"/>
    </row>
    <row r="12" s="1" customFormat="1" ht="18" customHeight="1">
      <c r="B12" s="47"/>
      <c r="C12" s="48"/>
      <c r="D12" s="48"/>
      <c r="E12" s="34" t="str">
        <f>IF('Rekapitulace stavby'!E11="","",'Rekapitulace stavby'!E11)</f>
        <v xml:space="preserve"> </v>
      </c>
      <c r="F12" s="48"/>
      <c r="G12" s="48"/>
      <c r="H12" s="48"/>
      <c r="I12" s="48"/>
      <c r="J12" s="48"/>
      <c r="K12" s="48"/>
      <c r="L12" s="48"/>
      <c r="M12" s="39" t="s">
        <v>29</v>
      </c>
      <c r="N12" s="48"/>
      <c r="O12" s="34" t="str">
        <f>IF('Rekapitulace stavby'!AN11="","",'Rekapitulace stavby'!AN11)</f>
        <v/>
      </c>
      <c r="P12" s="34"/>
      <c r="Q12" s="48"/>
      <c r="R12" s="49"/>
    </row>
    <row r="13" s="1" customFormat="1" ht="6.96" customHeight="1">
      <c r="B13" s="47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9"/>
    </row>
    <row r="14" s="1" customFormat="1" ht="14.4" customHeight="1">
      <c r="B14" s="47"/>
      <c r="C14" s="48"/>
      <c r="D14" s="39" t="s">
        <v>30</v>
      </c>
      <c r="E14" s="48"/>
      <c r="F14" s="48"/>
      <c r="G14" s="48"/>
      <c r="H14" s="48"/>
      <c r="I14" s="48"/>
      <c r="J14" s="48"/>
      <c r="K14" s="48"/>
      <c r="L14" s="48"/>
      <c r="M14" s="39" t="s">
        <v>28</v>
      </c>
      <c r="N14" s="48"/>
      <c r="O14" s="40" t="str">
        <f>IF('Rekapitulace stavby'!AN13="","",'Rekapitulace stavby'!AN13)</f>
        <v>Vyplň údaj</v>
      </c>
      <c r="P14" s="34"/>
      <c r="Q14" s="48"/>
      <c r="R14" s="49"/>
    </row>
    <row r="15" s="1" customFormat="1" ht="18" customHeight="1">
      <c r="B15" s="47"/>
      <c r="C15" s="48"/>
      <c r="D15" s="48"/>
      <c r="E15" s="40" t="str">
        <f>IF('Rekapitulace stavby'!E14="","",'Rekapitulace stavby'!E14)</f>
        <v>Vyplň údaj</v>
      </c>
      <c r="F15" s="154"/>
      <c r="G15" s="154"/>
      <c r="H15" s="154"/>
      <c r="I15" s="154"/>
      <c r="J15" s="154"/>
      <c r="K15" s="154"/>
      <c r="L15" s="154"/>
      <c r="M15" s="39" t="s">
        <v>29</v>
      </c>
      <c r="N15" s="48"/>
      <c r="O15" s="40" t="str">
        <f>IF('Rekapitulace stavby'!AN14="","",'Rekapitulace stavby'!AN14)</f>
        <v>Vyplň údaj</v>
      </c>
      <c r="P15" s="34"/>
      <c r="Q15" s="48"/>
      <c r="R15" s="49"/>
    </row>
    <row r="16" s="1" customFormat="1" ht="6.96" customHeight="1">
      <c r="B16" s="47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9"/>
    </row>
    <row r="17" s="1" customFormat="1" ht="14.4" customHeight="1">
      <c r="B17" s="47"/>
      <c r="C17" s="48"/>
      <c r="D17" s="39" t="s">
        <v>32</v>
      </c>
      <c r="E17" s="48"/>
      <c r="F17" s="48"/>
      <c r="G17" s="48"/>
      <c r="H17" s="48"/>
      <c r="I17" s="48"/>
      <c r="J17" s="48"/>
      <c r="K17" s="48"/>
      <c r="L17" s="48"/>
      <c r="M17" s="39" t="s">
        <v>28</v>
      </c>
      <c r="N17" s="48"/>
      <c r="O17" s="34" t="s">
        <v>21</v>
      </c>
      <c r="P17" s="34"/>
      <c r="Q17" s="48"/>
      <c r="R17" s="49"/>
    </row>
    <row r="18" s="1" customFormat="1" ht="18" customHeight="1">
      <c r="B18" s="47"/>
      <c r="C18" s="48"/>
      <c r="D18" s="48"/>
      <c r="E18" s="34" t="s">
        <v>33</v>
      </c>
      <c r="F18" s="48"/>
      <c r="G18" s="48"/>
      <c r="H18" s="48"/>
      <c r="I18" s="48"/>
      <c r="J18" s="48"/>
      <c r="K18" s="48"/>
      <c r="L18" s="48"/>
      <c r="M18" s="39" t="s">
        <v>29</v>
      </c>
      <c r="N18" s="48"/>
      <c r="O18" s="34" t="s">
        <v>21</v>
      </c>
      <c r="P18" s="34"/>
      <c r="Q18" s="48"/>
      <c r="R18" s="49"/>
    </row>
    <row r="19" s="1" customFormat="1" ht="6.96" customHeight="1">
      <c r="B19" s="47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9"/>
    </row>
    <row r="20" s="1" customFormat="1" ht="14.4" customHeight="1">
      <c r="B20" s="47"/>
      <c r="C20" s="48"/>
      <c r="D20" s="39" t="s">
        <v>35</v>
      </c>
      <c r="E20" s="48"/>
      <c r="F20" s="48"/>
      <c r="G20" s="48"/>
      <c r="H20" s="48"/>
      <c r="I20" s="48"/>
      <c r="J20" s="48"/>
      <c r="K20" s="48"/>
      <c r="L20" s="48"/>
      <c r="M20" s="39" t="s">
        <v>28</v>
      </c>
      <c r="N20" s="48"/>
      <c r="O20" s="34" t="s">
        <v>21</v>
      </c>
      <c r="P20" s="34"/>
      <c r="Q20" s="48"/>
      <c r="R20" s="49"/>
    </row>
    <row r="21" s="1" customFormat="1" ht="18" customHeight="1">
      <c r="B21" s="47"/>
      <c r="C21" s="48"/>
      <c r="D21" s="48"/>
      <c r="E21" s="34" t="s">
        <v>36</v>
      </c>
      <c r="F21" s="48"/>
      <c r="G21" s="48"/>
      <c r="H21" s="48"/>
      <c r="I21" s="48"/>
      <c r="J21" s="48"/>
      <c r="K21" s="48"/>
      <c r="L21" s="48"/>
      <c r="M21" s="39" t="s">
        <v>29</v>
      </c>
      <c r="N21" s="48"/>
      <c r="O21" s="34" t="s">
        <v>21</v>
      </c>
      <c r="P21" s="34"/>
      <c r="Q21" s="48"/>
      <c r="R21" s="49"/>
    </row>
    <row r="22" s="1" customFormat="1" ht="6.96" customHeight="1">
      <c r="B22" s="47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9"/>
    </row>
    <row r="23" s="1" customFormat="1" ht="14.4" customHeight="1">
      <c r="B23" s="47"/>
      <c r="C23" s="48"/>
      <c r="D23" s="39" t="s">
        <v>37</v>
      </c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9"/>
    </row>
    <row r="24" s="1" customFormat="1" ht="16.5" customHeight="1">
      <c r="B24" s="47"/>
      <c r="C24" s="48"/>
      <c r="D24" s="48"/>
      <c r="E24" s="43" t="s">
        <v>21</v>
      </c>
      <c r="F24" s="43"/>
      <c r="G24" s="43"/>
      <c r="H24" s="43"/>
      <c r="I24" s="43"/>
      <c r="J24" s="43"/>
      <c r="K24" s="43"/>
      <c r="L24" s="43"/>
      <c r="M24" s="48"/>
      <c r="N24" s="48"/>
      <c r="O24" s="48"/>
      <c r="P24" s="48"/>
      <c r="Q24" s="48"/>
      <c r="R24" s="49"/>
    </row>
    <row r="25" s="1" customFormat="1" ht="6.96" customHeight="1">
      <c r="B25" s="47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9"/>
    </row>
    <row r="26" s="1" customFormat="1" ht="6.96" customHeight="1">
      <c r="B26" s="47"/>
      <c r="C26" s="4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48"/>
      <c r="R26" s="49"/>
    </row>
    <row r="27" s="1" customFormat="1" ht="14.4" customHeight="1">
      <c r="B27" s="47"/>
      <c r="C27" s="48"/>
      <c r="D27" s="155" t="s">
        <v>105</v>
      </c>
      <c r="E27" s="48"/>
      <c r="F27" s="48"/>
      <c r="G27" s="48"/>
      <c r="H27" s="48"/>
      <c r="I27" s="48"/>
      <c r="J27" s="48"/>
      <c r="K27" s="48"/>
      <c r="L27" s="48"/>
      <c r="M27" s="46">
        <f>N88</f>
        <v>0</v>
      </c>
      <c r="N27" s="46"/>
      <c r="O27" s="46"/>
      <c r="P27" s="46"/>
      <c r="Q27" s="48"/>
      <c r="R27" s="49"/>
    </row>
    <row r="28" s="1" customFormat="1" ht="14.4" customHeight="1">
      <c r="B28" s="47"/>
      <c r="C28" s="48"/>
      <c r="D28" s="45" t="s">
        <v>90</v>
      </c>
      <c r="E28" s="48"/>
      <c r="F28" s="48"/>
      <c r="G28" s="48"/>
      <c r="H28" s="48"/>
      <c r="I28" s="48"/>
      <c r="J28" s="48"/>
      <c r="K28" s="48"/>
      <c r="L28" s="48"/>
      <c r="M28" s="46">
        <f>N99</f>
        <v>0</v>
      </c>
      <c r="N28" s="46"/>
      <c r="O28" s="46"/>
      <c r="P28" s="46"/>
      <c r="Q28" s="48"/>
      <c r="R28" s="49"/>
    </row>
    <row r="29" s="1" customFormat="1" ht="6.96" customHeight="1">
      <c r="B29" s="47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9"/>
    </row>
    <row r="30" s="1" customFormat="1" ht="25.44" customHeight="1">
      <c r="B30" s="47"/>
      <c r="C30" s="48"/>
      <c r="D30" s="156" t="s">
        <v>40</v>
      </c>
      <c r="E30" s="48"/>
      <c r="F30" s="48"/>
      <c r="G30" s="48"/>
      <c r="H30" s="48"/>
      <c r="I30" s="48"/>
      <c r="J30" s="48"/>
      <c r="K30" s="48"/>
      <c r="L30" s="48"/>
      <c r="M30" s="157">
        <f>ROUND(M27+M28,2)</f>
        <v>0</v>
      </c>
      <c r="N30" s="48"/>
      <c r="O30" s="48"/>
      <c r="P30" s="48"/>
      <c r="Q30" s="48"/>
      <c r="R30" s="49"/>
    </row>
    <row r="31" s="1" customFormat="1" ht="6.96" customHeight="1">
      <c r="B31" s="47"/>
      <c r="C31" s="4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48"/>
      <c r="R31" s="49"/>
    </row>
    <row r="32" s="1" customFormat="1" ht="14.4" customHeight="1">
      <c r="B32" s="47"/>
      <c r="C32" s="48"/>
      <c r="D32" s="55" t="s">
        <v>41</v>
      </c>
      <c r="E32" s="55" t="s">
        <v>42</v>
      </c>
      <c r="F32" s="56">
        <v>0.20999999999999999</v>
      </c>
      <c r="G32" s="158" t="s">
        <v>43</v>
      </c>
      <c r="H32" s="159">
        <f>(SUM(BE99:BE106)+SUM(BE124:BE214))</f>
        <v>0</v>
      </c>
      <c r="I32" s="48"/>
      <c r="J32" s="48"/>
      <c r="K32" s="48"/>
      <c r="L32" s="48"/>
      <c r="M32" s="159">
        <f>ROUND((SUM(BE99:BE106)+SUM(BE124:BE214)), 2)*F32</f>
        <v>0</v>
      </c>
      <c r="N32" s="48"/>
      <c r="O32" s="48"/>
      <c r="P32" s="48"/>
      <c r="Q32" s="48"/>
      <c r="R32" s="49"/>
    </row>
    <row r="33" s="1" customFormat="1" ht="14.4" customHeight="1">
      <c r="B33" s="47"/>
      <c r="C33" s="48"/>
      <c r="D33" s="48"/>
      <c r="E33" s="55" t="s">
        <v>44</v>
      </c>
      <c r="F33" s="56">
        <v>0.14999999999999999</v>
      </c>
      <c r="G33" s="158" t="s">
        <v>43</v>
      </c>
      <c r="H33" s="159">
        <f>(SUM(BF99:BF106)+SUM(BF124:BF214))</f>
        <v>0</v>
      </c>
      <c r="I33" s="48"/>
      <c r="J33" s="48"/>
      <c r="K33" s="48"/>
      <c r="L33" s="48"/>
      <c r="M33" s="159">
        <f>ROUND((SUM(BF99:BF106)+SUM(BF124:BF214)), 2)*F33</f>
        <v>0</v>
      </c>
      <c r="N33" s="48"/>
      <c r="O33" s="48"/>
      <c r="P33" s="48"/>
      <c r="Q33" s="48"/>
      <c r="R33" s="49"/>
    </row>
    <row r="34" hidden="1" s="1" customFormat="1" ht="14.4" customHeight="1">
      <c r="B34" s="47"/>
      <c r="C34" s="48"/>
      <c r="D34" s="48"/>
      <c r="E34" s="55" t="s">
        <v>45</v>
      </c>
      <c r="F34" s="56">
        <v>0.20999999999999999</v>
      </c>
      <c r="G34" s="158" t="s">
        <v>43</v>
      </c>
      <c r="H34" s="159">
        <f>(SUM(BG99:BG106)+SUM(BG124:BG214))</f>
        <v>0</v>
      </c>
      <c r="I34" s="48"/>
      <c r="J34" s="48"/>
      <c r="K34" s="48"/>
      <c r="L34" s="48"/>
      <c r="M34" s="159">
        <v>0</v>
      </c>
      <c r="N34" s="48"/>
      <c r="O34" s="48"/>
      <c r="P34" s="48"/>
      <c r="Q34" s="48"/>
      <c r="R34" s="49"/>
    </row>
    <row r="35" hidden="1" s="1" customFormat="1" ht="14.4" customHeight="1">
      <c r="B35" s="47"/>
      <c r="C35" s="48"/>
      <c r="D35" s="48"/>
      <c r="E35" s="55" t="s">
        <v>46</v>
      </c>
      <c r="F35" s="56">
        <v>0.14999999999999999</v>
      </c>
      <c r="G35" s="158" t="s">
        <v>43</v>
      </c>
      <c r="H35" s="159">
        <f>(SUM(BH99:BH106)+SUM(BH124:BH214))</f>
        <v>0</v>
      </c>
      <c r="I35" s="48"/>
      <c r="J35" s="48"/>
      <c r="K35" s="48"/>
      <c r="L35" s="48"/>
      <c r="M35" s="159">
        <v>0</v>
      </c>
      <c r="N35" s="48"/>
      <c r="O35" s="48"/>
      <c r="P35" s="48"/>
      <c r="Q35" s="48"/>
      <c r="R35" s="49"/>
    </row>
    <row r="36" hidden="1" s="1" customFormat="1" ht="14.4" customHeight="1">
      <c r="B36" s="47"/>
      <c r="C36" s="48"/>
      <c r="D36" s="48"/>
      <c r="E36" s="55" t="s">
        <v>47</v>
      </c>
      <c r="F36" s="56">
        <v>0</v>
      </c>
      <c r="G36" s="158" t="s">
        <v>43</v>
      </c>
      <c r="H36" s="159">
        <f>(SUM(BI99:BI106)+SUM(BI124:BI214))</f>
        <v>0</v>
      </c>
      <c r="I36" s="48"/>
      <c r="J36" s="48"/>
      <c r="K36" s="48"/>
      <c r="L36" s="48"/>
      <c r="M36" s="159">
        <v>0</v>
      </c>
      <c r="N36" s="48"/>
      <c r="O36" s="48"/>
      <c r="P36" s="48"/>
      <c r="Q36" s="48"/>
      <c r="R36" s="49"/>
    </row>
    <row r="37" s="1" customFormat="1" ht="6.96" customHeight="1">
      <c r="B37" s="47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9"/>
    </row>
    <row r="38" s="1" customFormat="1" ht="25.44" customHeight="1">
      <c r="B38" s="47"/>
      <c r="C38" s="148"/>
      <c r="D38" s="160" t="s">
        <v>48</v>
      </c>
      <c r="E38" s="104"/>
      <c r="F38" s="104"/>
      <c r="G38" s="161" t="s">
        <v>49</v>
      </c>
      <c r="H38" s="162" t="s">
        <v>50</v>
      </c>
      <c r="I38" s="104"/>
      <c r="J38" s="104"/>
      <c r="K38" s="104"/>
      <c r="L38" s="163">
        <f>SUM(M30:M36)</f>
        <v>0</v>
      </c>
      <c r="M38" s="163"/>
      <c r="N38" s="163"/>
      <c r="O38" s="163"/>
      <c r="P38" s="164"/>
      <c r="Q38" s="148"/>
      <c r="R38" s="49"/>
    </row>
    <row r="39" s="1" customFormat="1" ht="14.4" customHeight="1">
      <c r="B39" s="47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9"/>
    </row>
    <row r="40" s="1" customFormat="1" ht="14.4" customHeight="1">
      <c r="B40" s="47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9"/>
    </row>
    <row r="41">
      <c r="B41" s="27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0"/>
    </row>
    <row r="42">
      <c r="B42" s="27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0"/>
    </row>
    <row r="43">
      <c r="B43" s="27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0"/>
    </row>
    <row r="44">
      <c r="B44" s="27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0"/>
    </row>
    <row r="45">
      <c r="B45" s="27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0"/>
    </row>
    <row r="46">
      <c r="B46" s="27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0"/>
    </row>
    <row r="47">
      <c r="B47" s="27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0"/>
    </row>
    <row r="48">
      <c r="B48" s="27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0"/>
    </row>
    <row r="49">
      <c r="B49" s="27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0"/>
    </row>
    <row r="50" s="1" customFormat="1">
      <c r="B50" s="47"/>
      <c r="C50" s="48"/>
      <c r="D50" s="67" t="s">
        <v>51</v>
      </c>
      <c r="E50" s="68"/>
      <c r="F50" s="68"/>
      <c r="G50" s="68"/>
      <c r="H50" s="69"/>
      <c r="I50" s="48"/>
      <c r="J50" s="67" t="s">
        <v>52</v>
      </c>
      <c r="K50" s="68"/>
      <c r="L50" s="68"/>
      <c r="M50" s="68"/>
      <c r="N50" s="68"/>
      <c r="O50" s="68"/>
      <c r="P50" s="69"/>
      <c r="Q50" s="48"/>
      <c r="R50" s="49"/>
    </row>
    <row r="51">
      <c r="B51" s="27"/>
      <c r="C51" s="32"/>
      <c r="D51" s="70"/>
      <c r="E51" s="32"/>
      <c r="F51" s="32"/>
      <c r="G51" s="32"/>
      <c r="H51" s="71"/>
      <c r="I51" s="32"/>
      <c r="J51" s="70"/>
      <c r="K51" s="32"/>
      <c r="L51" s="32"/>
      <c r="M51" s="32"/>
      <c r="N51" s="32"/>
      <c r="O51" s="32"/>
      <c r="P51" s="71"/>
      <c r="Q51" s="32"/>
      <c r="R51" s="30"/>
    </row>
    <row r="52">
      <c r="B52" s="27"/>
      <c r="C52" s="32"/>
      <c r="D52" s="70"/>
      <c r="E52" s="32"/>
      <c r="F52" s="32"/>
      <c r="G52" s="32"/>
      <c r="H52" s="71"/>
      <c r="I52" s="32"/>
      <c r="J52" s="70"/>
      <c r="K52" s="32"/>
      <c r="L52" s="32"/>
      <c r="M52" s="32"/>
      <c r="N52" s="32"/>
      <c r="O52" s="32"/>
      <c r="P52" s="71"/>
      <c r="Q52" s="32"/>
      <c r="R52" s="30"/>
    </row>
    <row r="53">
      <c r="B53" s="27"/>
      <c r="C53" s="32"/>
      <c r="D53" s="70"/>
      <c r="E53" s="32"/>
      <c r="F53" s="32"/>
      <c r="G53" s="32"/>
      <c r="H53" s="71"/>
      <c r="I53" s="32"/>
      <c r="J53" s="70"/>
      <c r="K53" s="32"/>
      <c r="L53" s="32"/>
      <c r="M53" s="32"/>
      <c r="N53" s="32"/>
      <c r="O53" s="32"/>
      <c r="P53" s="71"/>
      <c r="Q53" s="32"/>
      <c r="R53" s="30"/>
    </row>
    <row r="54">
      <c r="B54" s="27"/>
      <c r="C54" s="32"/>
      <c r="D54" s="70"/>
      <c r="E54" s="32"/>
      <c r="F54" s="32"/>
      <c r="G54" s="32"/>
      <c r="H54" s="71"/>
      <c r="I54" s="32"/>
      <c r="J54" s="70"/>
      <c r="K54" s="32"/>
      <c r="L54" s="32"/>
      <c r="M54" s="32"/>
      <c r="N54" s="32"/>
      <c r="O54" s="32"/>
      <c r="P54" s="71"/>
      <c r="Q54" s="32"/>
      <c r="R54" s="30"/>
    </row>
    <row r="55">
      <c r="B55" s="27"/>
      <c r="C55" s="32"/>
      <c r="D55" s="70"/>
      <c r="E55" s="32"/>
      <c r="F55" s="32"/>
      <c r="G55" s="32"/>
      <c r="H55" s="71"/>
      <c r="I55" s="32"/>
      <c r="J55" s="70"/>
      <c r="K55" s="32"/>
      <c r="L55" s="32"/>
      <c r="M55" s="32"/>
      <c r="N55" s="32"/>
      <c r="O55" s="32"/>
      <c r="P55" s="71"/>
      <c r="Q55" s="32"/>
      <c r="R55" s="30"/>
    </row>
    <row r="56">
      <c r="B56" s="27"/>
      <c r="C56" s="32"/>
      <c r="D56" s="70"/>
      <c r="E56" s="32"/>
      <c r="F56" s="32"/>
      <c r="G56" s="32"/>
      <c r="H56" s="71"/>
      <c r="I56" s="32"/>
      <c r="J56" s="70"/>
      <c r="K56" s="32"/>
      <c r="L56" s="32"/>
      <c r="M56" s="32"/>
      <c r="N56" s="32"/>
      <c r="O56" s="32"/>
      <c r="P56" s="71"/>
      <c r="Q56" s="32"/>
      <c r="R56" s="30"/>
    </row>
    <row r="57">
      <c r="B57" s="27"/>
      <c r="C57" s="32"/>
      <c r="D57" s="70"/>
      <c r="E57" s="32"/>
      <c r="F57" s="32"/>
      <c r="G57" s="32"/>
      <c r="H57" s="71"/>
      <c r="I57" s="32"/>
      <c r="J57" s="70"/>
      <c r="K57" s="32"/>
      <c r="L57" s="32"/>
      <c r="M57" s="32"/>
      <c r="N57" s="32"/>
      <c r="O57" s="32"/>
      <c r="P57" s="71"/>
      <c r="Q57" s="32"/>
      <c r="R57" s="30"/>
    </row>
    <row r="58">
      <c r="B58" s="27"/>
      <c r="C58" s="32"/>
      <c r="D58" s="70"/>
      <c r="E58" s="32"/>
      <c r="F58" s="32"/>
      <c r="G58" s="32"/>
      <c r="H58" s="71"/>
      <c r="I58" s="32"/>
      <c r="J58" s="70"/>
      <c r="K58" s="32"/>
      <c r="L58" s="32"/>
      <c r="M58" s="32"/>
      <c r="N58" s="32"/>
      <c r="O58" s="32"/>
      <c r="P58" s="71"/>
      <c r="Q58" s="32"/>
      <c r="R58" s="30"/>
    </row>
    <row r="59" s="1" customFormat="1">
      <c r="B59" s="47"/>
      <c r="C59" s="48"/>
      <c r="D59" s="72" t="s">
        <v>53</v>
      </c>
      <c r="E59" s="73"/>
      <c r="F59" s="73"/>
      <c r="G59" s="74" t="s">
        <v>54</v>
      </c>
      <c r="H59" s="75"/>
      <c r="I59" s="48"/>
      <c r="J59" s="72" t="s">
        <v>53</v>
      </c>
      <c r="K59" s="73"/>
      <c r="L59" s="73"/>
      <c r="M59" s="73"/>
      <c r="N59" s="74" t="s">
        <v>54</v>
      </c>
      <c r="O59" s="73"/>
      <c r="P59" s="75"/>
      <c r="Q59" s="48"/>
      <c r="R59" s="49"/>
    </row>
    <row r="60">
      <c r="B60" s="27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0"/>
    </row>
    <row r="61" s="1" customFormat="1">
      <c r="B61" s="47"/>
      <c r="C61" s="48"/>
      <c r="D61" s="67" t="s">
        <v>55</v>
      </c>
      <c r="E61" s="68"/>
      <c r="F61" s="68"/>
      <c r="G61" s="68"/>
      <c r="H61" s="69"/>
      <c r="I61" s="48"/>
      <c r="J61" s="67" t="s">
        <v>56</v>
      </c>
      <c r="K61" s="68"/>
      <c r="L61" s="68"/>
      <c r="M61" s="68"/>
      <c r="N61" s="68"/>
      <c r="O61" s="68"/>
      <c r="P61" s="69"/>
      <c r="Q61" s="48"/>
      <c r="R61" s="49"/>
    </row>
    <row r="62">
      <c r="B62" s="27"/>
      <c r="C62" s="32"/>
      <c r="D62" s="70"/>
      <c r="E62" s="32"/>
      <c r="F62" s="32"/>
      <c r="G62" s="32"/>
      <c r="H62" s="71"/>
      <c r="I62" s="32"/>
      <c r="J62" s="70"/>
      <c r="K62" s="32"/>
      <c r="L62" s="32"/>
      <c r="M62" s="32"/>
      <c r="N62" s="32"/>
      <c r="O62" s="32"/>
      <c r="P62" s="71"/>
      <c r="Q62" s="32"/>
      <c r="R62" s="30"/>
    </row>
    <row r="63">
      <c r="B63" s="27"/>
      <c r="C63" s="32"/>
      <c r="D63" s="70"/>
      <c r="E63" s="32"/>
      <c r="F63" s="32"/>
      <c r="G63" s="32"/>
      <c r="H63" s="71"/>
      <c r="I63" s="32"/>
      <c r="J63" s="70"/>
      <c r="K63" s="32"/>
      <c r="L63" s="32"/>
      <c r="M63" s="32"/>
      <c r="N63" s="32"/>
      <c r="O63" s="32"/>
      <c r="P63" s="71"/>
      <c r="Q63" s="32"/>
      <c r="R63" s="30"/>
    </row>
    <row r="64">
      <c r="B64" s="27"/>
      <c r="C64" s="32"/>
      <c r="D64" s="70"/>
      <c r="E64" s="32"/>
      <c r="F64" s="32"/>
      <c r="G64" s="32"/>
      <c r="H64" s="71"/>
      <c r="I64" s="32"/>
      <c r="J64" s="70"/>
      <c r="K64" s="32"/>
      <c r="L64" s="32"/>
      <c r="M64" s="32"/>
      <c r="N64" s="32"/>
      <c r="O64" s="32"/>
      <c r="P64" s="71"/>
      <c r="Q64" s="32"/>
      <c r="R64" s="30"/>
    </row>
    <row r="65">
      <c r="B65" s="27"/>
      <c r="C65" s="32"/>
      <c r="D65" s="70"/>
      <c r="E65" s="32"/>
      <c r="F65" s="32"/>
      <c r="G65" s="32"/>
      <c r="H65" s="71"/>
      <c r="I65" s="32"/>
      <c r="J65" s="70"/>
      <c r="K65" s="32"/>
      <c r="L65" s="32"/>
      <c r="M65" s="32"/>
      <c r="N65" s="32"/>
      <c r="O65" s="32"/>
      <c r="P65" s="71"/>
      <c r="Q65" s="32"/>
      <c r="R65" s="30"/>
    </row>
    <row r="66">
      <c r="B66" s="27"/>
      <c r="C66" s="32"/>
      <c r="D66" s="70"/>
      <c r="E66" s="32"/>
      <c r="F66" s="32"/>
      <c r="G66" s="32"/>
      <c r="H66" s="71"/>
      <c r="I66" s="32"/>
      <c r="J66" s="70"/>
      <c r="K66" s="32"/>
      <c r="L66" s="32"/>
      <c r="M66" s="32"/>
      <c r="N66" s="32"/>
      <c r="O66" s="32"/>
      <c r="P66" s="71"/>
      <c r="Q66" s="32"/>
      <c r="R66" s="30"/>
    </row>
    <row r="67">
      <c r="B67" s="27"/>
      <c r="C67" s="32"/>
      <c r="D67" s="70"/>
      <c r="E67" s="32"/>
      <c r="F67" s="32"/>
      <c r="G67" s="32"/>
      <c r="H67" s="71"/>
      <c r="I67" s="32"/>
      <c r="J67" s="70"/>
      <c r="K67" s="32"/>
      <c r="L67" s="32"/>
      <c r="M67" s="32"/>
      <c r="N67" s="32"/>
      <c r="O67" s="32"/>
      <c r="P67" s="71"/>
      <c r="Q67" s="32"/>
      <c r="R67" s="30"/>
    </row>
    <row r="68">
      <c r="B68" s="27"/>
      <c r="C68" s="32"/>
      <c r="D68" s="70"/>
      <c r="E68" s="32"/>
      <c r="F68" s="32"/>
      <c r="G68" s="32"/>
      <c r="H68" s="71"/>
      <c r="I68" s="32"/>
      <c r="J68" s="70"/>
      <c r="K68" s="32"/>
      <c r="L68" s="32"/>
      <c r="M68" s="32"/>
      <c r="N68" s="32"/>
      <c r="O68" s="32"/>
      <c r="P68" s="71"/>
      <c r="Q68" s="32"/>
      <c r="R68" s="30"/>
    </row>
    <row r="69">
      <c r="B69" s="27"/>
      <c r="C69" s="32"/>
      <c r="D69" s="70"/>
      <c r="E69" s="32"/>
      <c r="F69" s="32"/>
      <c r="G69" s="32"/>
      <c r="H69" s="71"/>
      <c r="I69" s="32"/>
      <c r="J69" s="70"/>
      <c r="K69" s="32"/>
      <c r="L69" s="32"/>
      <c r="M69" s="32"/>
      <c r="N69" s="32"/>
      <c r="O69" s="32"/>
      <c r="P69" s="71"/>
      <c r="Q69" s="32"/>
      <c r="R69" s="30"/>
    </row>
    <row r="70" s="1" customFormat="1">
      <c r="B70" s="47"/>
      <c r="C70" s="48"/>
      <c r="D70" s="72" t="s">
        <v>53</v>
      </c>
      <c r="E70" s="73"/>
      <c r="F70" s="73"/>
      <c r="G70" s="74" t="s">
        <v>54</v>
      </c>
      <c r="H70" s="75"/>
      <c r="I70" s="48"/>
      <c r="J70" s="72" t="s">
        <v>53</v>
      </c>
      <c r="K70" s="73"/>
      <c r="L70" s="73"/>
      <c r="M70" s="73"/>
      <c r="N70" s="74" t="s">
        <v>54</v>
      </c>
      <c r="O70" s="73"/>
      <c r="P70" s="75"/>
      <c r="Q70" s="48"/>
      <c r="R70" s="49"/>
    </row>
    <row r="71" s="1" customFormat="1" ht="14.4" customHeight="1">
      <c r="B71" s="76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8"/>
    </row>
    <row r="75" s="1" customFormat="1" ht="6.96" customHeight="1">
      <c r="B75" s="165"/>
      <c r="C75" s="166"/>
      <c r="D75" s="166"/>
      <c r="E75" s="166"/>
      <c r="F75" s="166"/>
      <c r="G75" s="166"/>
      <c r="H75" s="166"/>
      <c r="I75" s="166"/>
      <c r="J75" s="166"/>
      <c r="K75" s="166"/>
      <c r="L75" s="166"/>
      <c r="M75" s="166"/>
      <c r="N75" s="166"/>
      <c r="O75" s="166"/>
      <c r="P75" s="166"/>
      <c r="Q75" s="166"/>
      <c r="R75" s="167"/>
    </row>
    <row r="76" s="1" customFormat="1" ht="36.96" customHeight="1">
      <c r="B76" s="47"/>
      <c r="C76" s="28" t="s">
        <v>106</v>
      </c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49"/>
      <c r="T76" s="168"/>
      <c r="U76" s="168"/>
    </row>
    <row r="77" s="1" customFormat="1" ht="6.96" customHeight="1"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9"/>
      <c r="T77" s="168"/>
      <c r="U77" s="168"/>
    </row>
    <row r="78" s="1" customFormat="1" ht="30" customHeight="1">
      <c r="B78" s="47"/>
      <c r="C78" s="39" t="s">
        <v>18</v>
      </c>
      <c r="D78" s="48"/>
      <c r="E78" s="48"/>
      <c r="F78" s="152" t="str">
        <f>F6</f>
        <v>Karlovy Vary, Drahovice</v>
      </c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48"/>
      <c r="R78" s="49"/>
      <c r="T78" s="168"/>
      <c r="U78" s="168"/>
    </row>
    <row r="79" s="1" customFormat="1" ht="36.96" customHeight="1">
      <c r="B79" s="47"/>
      <c r="C79" s="86" t="s">
        <v>103</v>
      </c>
      <c r="D79" s="48"/>
      <c r="E79" s="48"/>
      <c r="F79" s="88" t="str">
        <f>F7</f>
        <v>01 - Hřbitovní ulice - oprava chodníku</v>
      </c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9"/>
      <c r="T79" s="168"/>
      <c r="U79" s="168"/>
    </row>
    <row r="80" s="1" customFormat="1" ht="6.96" customHeight="1">
      <c r="B80" s="47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9"/>
      <c r="T80" s="168"/>
      <c r="U80" s="168"/>
    </row>
    <row r="81" s="1" customFormat="1" ht="18" customHeight="1">
      <c r="B81" s="47"/>
      <c r="C81" s="39" t="s">
        <v>23</v>
      </c>
      <c r="D81" s="48"/>
      <c r="E81" s="48"/>
      <c r="F81" s="34" t="str">
        <f>F9</f>
        <v xml:space="preserve"> </v>
      </c>
      <c r="G81" s="48"/>
      <c r="H81" s="48"/>
      <c r="I81" s="48"/>
      <c r="J81" s="48"/>
      <c r="K81" s="39" t="s">
        <v>25</v>
      </c>
      <c r="L81" s="48"/>
      <c r="M81" s="91" t="str">
        <f>IF(O9="","",O9)</f>
        <v>10. 4. 2018</v>
      </c>
      <c r="N81" s="91"/>
      <c r="O81" s="91"/>
      <c r="P81" s="91"/>
      <c r="Q81" s="48"/>
      <c r="R81" s="49"/>
      <c r="T81" s="168"/>
      <c r="U81" s="168"/>
    </row>
    <row r="82" s="1" customFormat="1" ht="6.96" customHeight="1">
      <c r="B82" s="47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9"/>
      <c r="T82" s="168"/>
      <c r="U82" s="168"/>
    </row>
    <row r="83" s="1" customFormat="1">
      <c r="B83" s="47"/>
      <c r="C83" s="39" t="s">
        <v>27</v>
      </c>
      <c r="D83" s="48"/>
      <c r="E83" s="48"/>
      <c r="F83" s="34" t="str">
        <f>E12</f>
        <v xml:space="preserve"> </v>
      </c>
      <c r="G83" s="48"/>
      <c r="H83" s="48"/>
      <c r="I83" s="48"/>
      <c r="J83" s="48"/>
      <c r="K83" s="39" t="s">
        <v>32</v>
      </c>
      <c r="L83" s="48"/>
      <c r="M83" s="34" t="str">
        <f>E18</f>
        <v>Ing.M.Kohout, A.Kuželová, IMK Ostrov</v>
      </c>
      <c r="N83" s="34"/>
      <c r="O83" s="34"/>
      <c r="P83" s="34"/>
      <c r="Q83" s="34"/>
      <c r="R83" s="49"/>
      <c r="T83" s="168"/>
      <c r="U83" s="168"/>
    </row>
    <row r="84" s="1" customFormat="1" ht="14.4" customHeight="1">
      <c r="B84" s="47"/>
      <c r="C84" s="39" t="s">
        <v>30</v>
      </c>
      <c r="D84" s="48"/>
      <c r="E84" s="48"/>
      <c r="F84" s="34" t="str">
        <f>IF(E15="","",E15)</f>
        <v>Vyplň údaj</v>
      </c>
      <c r="G84" s="48"/>
      <c r="H84" s="48"/>
      <c r="I84" s="48"/>
      <c r="J84" s="48"/>
      <c r="K84" s="39" t="s">
        <v>35</v>
      </c>
      <c r="L84" s="48"/>
      <c r="M84" s="34" t="str">
        <f>E21</f>
        <v>Neubauerová Soňa, SK-Projekt Ostrov</v>
      </c>
      <c r="N84" s="34"/>
      <c r="O84" s="34"/>
      <c r="P84" s="34"/>
      <c r="Q84" s="34"/>
      <c r="R84" s="49"/>
      <c r="T84" s="168"/>
      <c r="U84" s="168"/>
    </row>
    <row r="85" s="1" customFormat="1" ht="10.32" customHeight="1">
      <c r="B85" s="47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9"/>
      <c r="T85" s="168"/>
      <c r="U85" s="168"/>
    </row>
    <row r="86" s="1" customFormat="1" ht="29.28" customHeight="1">
      <c r="B86" s="47"/>
      <c r="C86" s="169" t="s">
        <v>107</v>
      </c>
      <c r="D86" s="148"/>
      <c r="E86" s="148"/>
      <c r="F86" s="148"/>
      <c r="G86" s="148"/>
      <c r="H86" s="148"/>
      <c r="I86" s="148"/>
      <c r="J86" s="148"/>
      <c r="K86" s="148"/>
      <c r="L86" s="148"/>
      <c r="M86" s="148"/>
      <c r="N86" s="169" t="s">
        <v>108</v>
      </c>
      <c r="O86" s="148"/>
      <c r="P86" s="148"/>
      <c r="Q86" s="148"/>
      <c r="R86" s="49"/>
      <c r="T86" s="168"/>
      <c r="U86" s="168"/>
    </row>
    <row r="87" s="1" customFormat="1" ht="10.32" customHeight="1">
      <c r="B87" s="47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9"/>
      <c r="T87" s="168"/>
      <c r="U87" s="168"/>
    </row>
    <row r="88" s="1" customFormat="1" ht="29.28" customHeight="1">
      <c r="B88" s="47"/>
      <c r="C88" s="170" t="s">
        <v>109</v>
      </c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114">
        <f>N124</f>
        <v>0</v>
      </c>
      <c r="O88" s="171"/>
      <c r="P88" s="171"/>
      <c r="Q88" s="171"/>
      <c r="R88" s="49"/>
      <c r="T88" s="168"/>
      <c r="U88" s="168"/>
      <c r="AU88" s="23" t="s">
        <v>110</v>
      </c>
    </row>
    <row r="89" s="6" customFormat="1" ht="24.96" customHeight="1">
      <c r="B89" s="172"/>
      <c r="C89" s="173"/>
      <c r="D89" s="174" t="s">
        <v>111</v>
      </c>
      <c r="E89" s="173"/>
      <c r="F89" s="173"/>
      <c r="G89" s="173"/>
      <c r="H89" s="173"/>
      <c r="I89" s="173"/>
      <c r="J89" s="173"/>
      <c r="K89" s="173"/>
      <c r="L89" s="173"/>
      <c r="M89" s="173"/>
      <c r="N89" s="175">
        <f>N125</f>
        <v>0</v>
      </c>
      <c r="O89" s="173"/>
      <c r="P89" s="173"/>
      <c r="Q89" s="173"/>
      <c r="R89" s="176"/>
      <c r="T89" s="177"/>
      <c r="U89" s="177"/>
    </row>
    <row r="90" s="7" customFormat="1" ht="19.92" customHeight="1">
      <c r="B90" s="178"/>
      <c r="C90" s="179"/>
      <c r="D90" s="133" t="s">
        <v>112</v>
      </c>
      <c r="E90" s="179"/>
      <c r="F90" s="179"/>
      <c r="G90" s="179"/>
      <c r="H90" s="179"/>
      <c r="I90" s="179"/>
      <c r="J90" s="179"/>
      <c r="K90" s="179"/>
      <c r="L90" s="179"/>
      <c r="M90" s="179"/>
      <c r="N90" s="135">
        <f>N126</f>
        <v>0</v>
      </c>
      <c r="O90" s="179"/>
      <c r="P90" s="179"/>
      <c r="Q90" s="179"/>
      <c r="R90" s="180"/>
      <c r="T90" s="181"/>
      <c r="U90" s="181"/>
    </row>
    <row r="91" s="7" customFormat="1" ht="19.92" customHeight="1">
      <c r="B91" s="178"/>
      <c r="C91" s="179"/>
      <c r="D91" s="133" t="s">
        <v>113</v>
      </c>
      <c r="E91" s="179"/>
      <c r="F91" s="179"/>
      <c r="G91" s="179"/>
      <c r="H91" s="179"/>
      <c r="I91" s="179"/>
      <c r="J91" s="179"/>
      <c r="K91" s="179"/>
      <c r="L91" s="179"/>
      <c r="M91" s="179"/>
      <c r="N91" s="135">
        <f>N130</f>
        <v>0</v>
      </c>
      <c r="O91" s="179"/>
      <c r="P91" s="179"/>
      <c r="Q91" s="179"/>
      <c r="R91" s="180"/>
      <c r="T91" s="181"/>
      <c r="U91" s="181"/>
    </row>
    <row r="92" s="7" customFormat="1" ht="19.92" customHeight="1">
      <c r="B92" s="178"/>
      <c r="C92" s="179"/>
      <c r="D92" s="133" t="s">
        <v>114</v>
      </c>
      <c r="E92" s="179"/>
      <c r="F92" s="179"/>
      <c r="G92" s="179"/>
      <c r="H92" s="179"/>
      <c r="I92" s="179"/>
      <c r="J92" s="179"/>
      <c r="K92" s="179"/>
      <c r="L92" s="179"/>
      <c r="M92" s="179"/>
      <c r="N92" s="135">
        <f>N162</f>
        <v>0</v>
      </c>
      <c r="O92" s="179"/>
      <c r="P92" s="179"/>
      <c r="Q92" s="179"/>
      <c r="R92" s="180"/>
      <c r="T92" s="181"/>
      <c r="U92" s="181"/>
    </row>
    <row r="93" s="7" customFormat="1" ht="19.92" customHeight="1">
      <c r="B93" s="178"/>
      <c r="C93" s="179"/>
      <c r="D93" s="133" t="s">
        <v>115</v>
      </c>
      <c r="E93" s="179"/>
      <c r="F93" s="179"/>
      <c r="G93" s="179"/>
      <c r="H93" s="179"/>
      <c r="I93" s="179"/>
      <c r="J93" s="179"/>
      <c r="K93" s="179"/>
      <c r="L93" s="179"/>
      <c r="M93" s="179"/>
      <c r="N93" s="135">
        <f>N176</f>
        <v>0</v>
      </c>
      <c r="O93" s="179"/>
      <c r="P93" s="179"/>
      <c r="Q93" s="179"/>
      <c r="R93" s="180"/>
      <c r="T93" s="181"/>
      <c r="U93" s="181"/>
    </row>
    <row r="94" s="7" customFormat="1" ht="19.92" customHeight="1">
      <c r="B94" s="178"/>
      <c r="C94" s="179"/>
      <c r="D94" s="133" t="s">
        <v>116</v>
      </c>
      <c r="E94" s="179"/>
      <c r="F94" s="179"/>
      <c r="G94" s="179"/>
      <c r="H94" s="179"/>
      <c r="I94" s="179"/>
      <c r="J94" s="179"/>
      <c r="K94" s="179"/>
      <c r="L94" s="179"/>
      <c r="M94" s="179"/>
      <c r="N94" s="135">
        <f>N204</f>
        <v>0</v>
      </c>
      <c r="O94" s="179"/>
      <c r="P94" s="179"/>
      <c r="Q94" s="179"/>
      <c r="R94" s="180"/>
      <c r="T94" s="181"/>
      <c r="U94" s="181"/>
    </row>
    <row r="95" s="6" customFormat="1" ht="24.96" customHeight="1">
      <c r="B95" s="172"/>
      <c r="C95" s="173"/>
      <c r="D95" s="174" t="s">
        <v>117</v>
      </c>
      <c r="E95" s="173"/>
      <c r="F95" s="173"/>
      <c r="G95" s="173"/>
      <c r="H95" s="173"/>
      <c r="I95" s="173"/>
      <c r="J95" s="173"/>
      <c r="K95" s="173"/>
      <c r="L95" s="173"/>
      <c r="M95" s="173"/>
      <c r="N95" s="175">
        <f>N206</f>
        <v>0</v>
      </c>
      <c r="O95" s="173"/>
      <c r="P95" s="173"/>
      <c r="Q95" s="173"/>
      <c r="R95" s="176"/>
      <c r="T95" s="177"/>
      <c r="U95" s="177"/>
    </row>
    <row r="96" s="7" customFormat="1" ht="19.92" customHeight="1">
      <c r="B96" s="178"/>
      <c r="C96" s="179"/>
      <c r="D96" s="133" t="s">
        <v>118</v>
      </c>
      <c r="E96" s="179"/>
      <c r="F96" s="179"/>
      <c r="G96" s="179"/>
      <c r="H96" s="179"/>
      <c r="I96" s="179"/>
      <c r="J96" s="179"/>
      <c r="K96" s="179"/>
      <c r="L96" s="179"/>
      <c r="M96" s="179"/>
      <c r="N96" s="135">
        <f>N207</f>
        <v>0</v>
      </c>
      <c r="O96" s="179"/>
      <c r="P96" s="179"/>
      <c r="Q96" s="179"/>
      <c r="R96" s="180"/>
      <c r="T96" s="181"/>
      <c r="U96" s="181"/>
    </row>
    <row r="97" s="6" customFormat="1" ht="24.96" customHeight="1">
      <c r="B97" s="172"/>
      <c r="C97" s="173"/>
      <c r="D97" s="174" t="s">
        <v>119</v>
      </c>
      <c r="E97" s="173"/>
      <c r="F97" s="173"/>
      <c r="G97" s="173"/>
      <c r="H97" s="173"/>
      <c r="I97" s="173"/>
      <c r="J97" s="173"/>
      <c r="K97" s="173"/>
      <c r="L97" s="173"/>
      <c r="M97" s="173"/>
      <c r="N97" s="175">
        <f>N211</f>
        <v>0</v>
      </c>
      <c r="O97" s="173"/>
      <c r="P97" s="173"/>
      <c r="Q97" s="173"/>
      <c r="R97" s="176"/>
      <c r="T97" s="177"/>
      <c r="U97" s="177"/>
    </row>
    <row r="98" s="1" customFormat="1" ht="21.84" customHeight="1">
      <c r="B98" s="47"/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9"/>
      <c r="T98" s="168"/>
      <c r="U98" s="168"/>
    </row>
    <row r="99" s="1" customFormat="1" ht="29.28" customHeight="1">
      <c r="B99" s="47"/>
      <c r="C99" s="170" t="s">
        <v>120</v>
      </c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171">
        <f>ROUND(N100+N101+N102+N103+N104+N105,2)</f>
        <v>0</v>
      </c>
      <c r="O99" s="182"/>
      <c r="P99" s="182"/>
      <c r="Q99" s="182"/>
      <c r="R99" s="49"/>
      <c r="T99" s="183"/>
      <c r="U99" s="184" t="s">
        <v>41</v>
      </c>
    </row>
    <row r="100" s="1" customFormat="1" ht="18" customHeight="1">
      <c r="B100" s="47"/>
      <c r="C100" s="48"/>
      <c r="D100" s="140" t="s">
        <v>121</v>
      </c>
      <c r="E100" s="133"/>
      <c r="F100" s="133"/>
      <c r="G100" s="133"/>
      <c r="H100" s="133"/>
      <c r="I100" s="48"/>
      <c r="J100" s="48"/>
      <c r="K100" s="48"/>
      <c r="L100" s="48"/>
      <c r="M100" s="48"/>
      <c r="N100" s="134">
        <f>ROUND(N88*T100,2)</f>
        <v>0</v>
      </c>
      <c r="O100" s="135"/>
      <c r="P100" s="135"/>
      <c r="Q100" s="135"/>
      <c r="R100" s="49"/>
      <c r="S100" s="185"/>
      <c r="T100" s="186"/>
      <c r="U100" s="187" t="s">
        <v>42</v>
      </c>
      <c r="V100" s="185"/>
      <c r="W100" s="185"/>
      <c r="X100" s="185"/>
      <c r="Y100" s="185"/>
      <c r="Z100" s="185"/>
      <c r="AA100" s="185"/>
      <c r="AB100" s="185"/>
      <c r="AC100" s="185"/>
      <c r="AD100" s="185"/>
      <c r="AE100" s="185"/>
      <c r="AF100" s="185"/>
      <c r="AG100" s="185"/>
      <c r="AH100" s="185"/>
      <c r="AI100" s="185"/>
      <c r="AJ100" s="185"/>
      <c r="AK100" s="185"/>
      <c r="AL100" s="185"/>
      <c r="AM100" s="185"/>
      <c r="AN100" s="185"/>
      <c r="AO100" s="185"/>
      <c r="AP100" s="185"/>
      <c r="AQ100" s="185"/>
      <c r="AR100" s="185"/>
      <c r="AS100" s="185"/>
      <c r="AT100" s="185"/>
      <c r="AU100" s="185"/>
      <c r="AV100" s="185"/>
      <c r="AW100" s="185"/>
      <c r="AX100" s="185"/>
      <c r="AY100" s="188" t="s">
        <v>122</v>
      </c>
      <c r="AZ100" s="185"/>
      <c r="BA100" s="185"/>
      <c r="BB100" s="185"/>
      <c r="BC100" s="185"/>
      <c r="BD100" s="185"/>
      <c r="BE100" s="189">
        <f>IF(U100="základní",N100,0)</f>
        <v>0</v>
      </c>
      <c r="BF100" s="189">
        <f>IF(U100="snížená",N100,0)</f>
        <v>0</v>
      </c>
      <c r="BG100" s="189">
        <f>IF(U100="zákl. přenesená",N100,0)</f>
        <v>0</v>
      </c>
      <c r="BH100" s="189">
        <f>IF(U100="sníž. přenesená",N100,0)</f>
        <v>0</v>
      </c>
      <c r="BI100" s="189">
        <f>IF(U100="nulová",N100,0)</f>
        <v>0</v>
      </c>
      <c r="BJ100" s="188" t="s">
        <v>85</v>
      </c>
      <c r="BK100" s="185"/>
      <c r="BL100" s="185"/>
      <c r="BM100" s="185"/>
    </row>
    <row r="101" s="1" customFormat="1" ht="18" customHeight="1">
      <c r="B101" s="47"/>
      <c r="C101" s="48"/>
      <c r="D101" s="140" t="s">
        <v>123</v>
      </c>
      <c r="E101" s="133"/>
      <c r="F101" s="133"/>
      <c r="G101" s="133"/>
      <c r="H101" s="133"/>
      <c r="I101" s="48"/>
      <c r="J101" s="48"/>
      <c r="K101" s="48"/>
      <c r="L101" s="48"/>
      <c r="M101" s="48"/>
      <c r="N101" s="134">
        <f>ROUND(N88*T101,2)</f>
        <v>0</v>
      </c>
      <c r="O101" s="135"/>
      <c r="P101" s="135"/>
      <c r="Q101" s="135"/>
      <c r="R101" s="49"/>
      <c r="S101" s="185"/>
      <c r="T101" s="186"/>
      <c r="U101" s="187" t="s">
        <v>42</v>
      </c>
      <c r="V101" s="185"/>
      <c r="W101" s="185"/>
      <c r="X101" s="185"/>
      <c r="Y101" s="185"/>
      <c r="Z101" s="185"/>
      <c r="AA101" s="185"/>
      <c r="AB101" s="185"/>
      <c r="AC101" s="185"/>
      <c r="AD101" s="185"/>
      <c r="AE101" s="185"/>
      <c r="AF101" s="185"/>
      <c r="AG101" s="185"/>
      <c r="AH101" s="185"/>
      <c r="AI101" s="185"/>
      <c r="AJ101" s="185"/>
      <c r="AK101" s="185"/>
      <c r="AL101" s="185"/>
      <c r="AM101" s="185"/>
      <c r="AN101" s="185"/>
      <c r="AO101" s="185"/>
      <c r="AP101" s="185"/>
      <c r="AQ101" s="185"/>
      <c r="AR101" s="185"/>
      <c r="AS101" s="185"/>
      <c r="AT101" s="185"/>
      <c r="AU101" s="185"/>
      <c r="AV101" s="185"/>
      <c r="AW101" s="185"/>
      <c r="AX101" s="185"/>
      <c r="AY101" s="188" t="s">
        <v>122</v>
      </c>
      <c r="AZ101" s="185"/>
      <c r="BA101" s="185"/>
      <c r="BB101" s="185"/>
      <c r="BC101" s="185"/>
      <c r="BD101" s="185"/>
      <c r="BE101" s="189">
        <f>IF(U101="základní",N101,0)</f>
        <v>0</v>
      </c>
      <c r="BF101" s="189">
        <f>IF(U101="snížená",N101,0)</f>
        <v>0</v>
      </c>
      <c r="BG101" s="189">
        <f>IF(U101="zákl. přenesená",N101,0)</f>
        <v>0</v>
      </c>
      <c r="BH101" s="189">
        <f>IF(U101="sníž. přenesená",N101,0)</f>
        <v>0</v>
      </c>
      <c r="BI101" s="189">
        <f>IF(U101="nulová",N101,0)</f>
        <v>0</v>
      </c>
      <c r="BJ101" s="188" t="s">
        <v>85</v>
      </c>
      <c r="BK101" s="185"/>
      <c r="BL101" s="185"/>
      <c r="BM101" s="185"/>
    </row>
    <row r="102" s="1" customFormat="1" ht="18" customHeight="1">
      <c r="B102" s="47"/>
      <c r="C102" s="48"/>
      <c r="D102" s="140" t="s">
        <v>124</v>
      </c>
      <c r="E102" s="133"/>
      <c r="F102" s="133"/>
      <c r="G102" s="133"/>
      <c r="H102" s="133"/>
      <c r="I102" s="48"/>
      <c r="J102" s="48"/>
      <c r="K102" s="48"/>
      <c r="L102" s="48"/>
      <c r="M102" s="48"/>
      <c r="N102" s="134">
        <f>ROUND(N88*T102,2)</f>
        <v>0</v>
      </c>
      <c r="O102" s="135"/>
      <c r="P102" s="135"/>
      <c r="Q102" s="135"/>
      <c r="R102" s="49"/>
      <c r="S102" s="185"/>
      <c r="T102" s="186"/>
      <c r="U102" s="187" t="s">
        <v>42</v>
      </c>
      <c r="V102" s="185"/>
      <c r="W102" s="185"/>
      <c r="X102" s="185"/>
      <c r="Y102" s="185"/>
      <c r="Z102" s="185"/>
      <c r="AA102" s="185"/>
      <c r="AB102" s="185"/>
      <c r="AC102" s="185"/>
      <c r="AD102" s="185"/>
      <c r="AE102" s="185"/>
      <c r="AF102" s="185"/>
      <c r="AG102" s="185"/>
      <c r="AH102" s="185"/>
      <c r="AI102" s="185"/>
      <c r="AJ102" s="185"/>
      <c r="AK102" s="185"/>
      <c r="AL102" s="185"/>
      <c r="AM102" s="185"/>
      <c r="AN102" s="185"/>
      <c r="AO102" s="185"/>
      <c r="AP102" s="185"/>
      <c r="AQ102" s="185"/>
      <c r="AR102" s="185"/>
      <c r="AS102" s="185"/>
      <c r="AT102" s="185"/>
      <c r="AU102" s="185"/>
      <c r="AV102" s="185"/>
      <c r="AW102" s="185"/>
      <c r="AX102" s="185"/>
      <c r="AY102" s="188" t="s">
        <v>122</v>
      </c>
      <c r="AZ102" s="185"/>
      <c r="BA102" s="185"/>
      <c r="BB102" s="185"/>
      <c r="BC102" s="185"/>
      <c r="BD102" s="185"/>
      <c r="BE102" s="189">
        <f>IF(U102="základní",N102,0)</f>
        <v>0</v>
      </c>
      <c r="BF102" s="189">
        <f>IF(U102="snížená",N102,0)</f>
        <v>0</v>
      </c>
      <c r="BG102" s="189">
        <f>IF(U102="zákl. přenesená",N102,0)</f>
        <v>0</v>
      </c>
      <c r="BH102" s="189">
        <f>IF(U102="sníž. přenesená",N102,0)</f>
        <v>0</v>
      </c>
      <c r="BI102" s="189">
        <f>IF(U102="nulová",N102,0)</f>
        <v>0</v>
      </c>
      <c r="BJ102" s="188" t="s">
        <v>85</v>
      </c>
      <c r="BK102" s="185"/>
      <c r="BL102" s="185"/>
      <c r="BM102" s="185"/>
    </row>
    <row r="103" s="1" customFormat="1" ht="18" customHeight="1">
      <c r="B103" s="47"/>
      <c r="C103" s="48"/>
      <c r="D103" s="140" t="s">
        <v>125</v>
      </c>
      <c r="E103" s="133"/>
      <c r="F103" s="133"/>
      <c r="G103" s="133"/>
      <c r="H103" s="133"/>
      <c r="I103" s="48"/>
      <c r="J103" s="48"/>
      <c r="K103" s="48"/>
      <c r="L103" s="48"/>
      <c r="M103" s="48"/>
      <c r="N103" s="134">
        <f>ROUND(N88*T103,2)</f>
        <v>0</v>
      </c>
      <c r="O103" s="135"/>
      <c r="P103" s="135"/>
      <c r="Q103" s="135"/>
      <c r="R103" s="49"/>
      <c r="S103" s="185"/>
      <c r="T103" s="186"/>
      <c r="U103" s="187" t="s">
        <v>42</v>
      </c>
      <c r="V103" s="185"/>
      <c r="W103" s="185"/>
      <c r="X103" s="185"/>
      <c r="Y103" s="185"/>
      <c r="Z103" s="185"/>
      <c r="AA103" s="185"/>
      <c r="AB103" s="185"/>
      <c r="AC103" s="185"/>
      <c r="AD103" s="185"/>
      <c r="AE103" s="185"/>
      <c r="AF103" s="185"/>
      <c r="AG103" s="185"/>
      <c r="AH103" s="185"/>
      <c r="AI103" s="185"/>
      <c r="AJ103" s="185"/>
      <c r="AK103" s="185"/>
      <c r="AL103" s="185"/>
      <c r="AM103" s="185"/>
      <c r="AN103" s="185"/>
      <c r="AO103" s="185"/>
      <c r="AP103" s="185"/>
      <c r="AQ103" s="185"/>
      <c r="AR103" s="185"/>
      <c r="AS103" s="185"/>
      <c r="AT103" s="185"/>
      <c r="AU103" s="185"/>
      <c r="AV103" s="185"/>
      <c r="AW103" s="185"/>
      <c r="AX103" s="185"/>
      <c r="AY103" s="188" t="s">
        <v>122</v>
      </c>
      <c r="AZ103" s="185"/>
      <c r="BA103" s="185"/>
      <c r="BB103" s="185"/>
      <c r="BC103" s="185"/>
      <c r="BD103" s="185"/>
      <c r="BE103" s="189">
        <f>IF(U103="základní",N103,0)</f>
        <v>0</v>
      </c>
      <c r="BF103" s="189">
        <f>IF(U103="snížená",N103,0)</f>
        <v>0</v>
      </c>
      <c r="BG103" s="189">
        <f>IF(U103="zákl. přenesená",N103,0)</f>
        <v>0</v>
      </c>
      <c r="BH103" s="189">
        <f>IF(U103="sníž. přenesená",N103,0)</f>
        <v>0</v>
      </c>
      <c r="BI103" s="189">
        <f>IF(U103="nulová",N103,0)</f>
        <v>0</v>
      </c>
      <c r="BJ103" s="188" t="s">
        <v>85</v>
      </c>
      <c r="BK103" s="185"/>
      <c r="BL103" s="185"/>
      <c r="BM103" s="185"/>
    </row>
    <row r="104" s="1" customFormat="1" ht="18" customHeight="1">
      <c r="B104" s="47"/>
      <c r="C104" s="48"/>
      <c r="D104" s="140" t="s">
        <v>126</v>
      </c>
      <c r="E104" s="133"/>
      <c r="F104" s="133"/>
      <c r="G104" s="133"/>
      <c r="H104" s="133"/>
      <c r="I104" s="48"/>
      <c r="J104" s="48"/>
      <c r="K104" s="48"/>
      <c r="L104" s="48"/>
      <c r="M104" s="48"/>
      <c r="N104" s="134">
        <f>ROUND(N88*T104,2)</f>
        <v>0</v>
      </c>
      <c r="O104" s="135"/>
      <c r="P104" s="135"/>
      <c r="Q104" s="135"/>
      <c r="R104" s="49"/>
      <c r="S104" s="185"/>
      <c r="T104" s="186"/>
      <c r="U104" s="187" t="s">
        <v>42</v>
      </c>
      <c r="V104" s="185"/>
      <c r="W104" s="185"/>
      <c r="X104" s="185"/>
      <c r="Y104" s="185"/>
      <c r="Z104" s="185"/>
      <c r="AA104" s="185"/>
      <c r="AB104" s="185"/>
      <c r="AC104" s="185"/>
      <c r="AD104" s="185"/>
      <c r="AE104" s="185"/>
      <c r="AF104" s="185"/>
      <c r="AG104" s="185"/>
      <c r="AH104" s="185"/>
      <c r="AI104" s="185"/>
      <c r="AJ104" s="185"/>
      <c r="AK104" s="185"/>
      <c r="AL104" s="185"/>
      <c r="AM104" s="185"/>
      <c r="AN104" s="185"/>
      <c r="AO104" s="185"/>
      <c r="AP104" s="185"/>
      <c r="AQ104" s="185"/>
      <c r="AR104" s="185"/>
      <c r="AS104" s="185"/>
      <c r="AT104" s="185"/>
      <c r="AU104" s="185"/>
      <c r="AV104" s="185"/>
      <c r="AW104" s="185"/>
      <c r="AX104" s="185"/>
      <c r="AY104" s="188" t="s">
        <v>122</v>
      </c>
      <c r="AZ104" s="185"/>
      <c r="BA104" s="185"/>
      <c r="BB104" s="185"/>
      <c r="BC104" s="185"/>
      <c r="BD104" s="185"/>
      <c r="BE104" s="189">
        <f>IF(U104="základní",N104,0)</f>
        <v>0</v>
      </c>
      <c r="BF104" s="189">
        <f>IF(U104="snížená",N104,0)</f>
        <v>0</v>
      </c>
      <c r="BG104" s="189">
        <f>IF(U104="zákl. přenesená",N104,0)</f>
        <v>0</v>
      </c>
      <c r="BH104" s="189">
        <f>IF(U104="sníž. přenesená",N104,0)</f>
        <v>0</v>
      </c>
      <c r="BI104" s="189">
        <f>IF(U104="nulová",N104,0)</f>
        <v>0</v>
      </c>
      <c r="BJ104" s="188" t="s">
        <v>85</v>
      </c>
      <c r="BK104" s="185"/>
      <c r="BL104" s="185"/>
      <c r="BM104" s="185"/>
    </row>
    <row r="105" s="1" customFormat="1" ht="18" customHeight="1">
      <c r="B105" s="47"/>
      <c r="C105" s="48"/>
      <c r="D105" s="133" t="s">
        <v>127</v>
      </c>
      <c r="E105" s="48"/>
      <c r="F105" s="48"/>
      <c r="G105" s="48"/>
      <c r="H105" s="48"/>
      <c r="I105" s="48"/>
      <c r="J105" s="48"/>
      <c r="K105" s="48"/>
      <c r="L105" s="48"/>
      <c r="M105" s="48"/>
      <c r="N105" s="134">
        <f>ROUND(N88*T105,2)</f>
        <v>0</v>
      </c>
      <c r="O105" s="135"/>
      <c r="P105" s="135"/>
      <c r="Q105" s="135"/>
      <c r="R105" s="49"/>
      <c r="S105" s="185"/>
      <c r="T105" s="190"/>
      <c r="U105" s="191" t="s">
        <v>42</v>
      </c>
      <c r="V105" s="185"/>
      <c r="W105" s="185"/>
      <c r="X105" s="185"/>
      <c r="Y105" s="185"/>
      <c r="Z105" s="185"/>
      <c r="AA105" s="185"/>
      <c r="AB105" s="185"/>
      <c r="AC105" s="185"/>
      <c r="AD105" s="185"/>
      <c r="AE105" s="185"/>
      <c r="AF105" s="185"/>
      <c r="AG105" s="185"/>
      <c r="AH105" s="185"/>
      <c r="AI105" s="185"/>
      <c r="AJ105" s="185"/>
      <c r="AK105" s="185"/>
      <c r="AL105" s="185"/>
      <c r="AM105" s="185"/>
      <c r="AN105" s="185"/>
      <c r="AO105" s="185"/>
      <c r="AP105" s="185"/>
      <c r="AQ105" s="185"/>
      <c r="AR105" s="185"/>
      <c r="AS105" s="185"/>
      <c r="AT105" s="185"/>
      <c r="AU105" s="185"/>
      <c r="AV105" s="185"/>
      <c r="AW105" s="185"/>
      <c r="AX105" s="185"/>
      <c r="AY105" s="188" t="s">
        <v>128</v>
      </c>
      <c r="AZ105" s="185"/>
      <c r="BA105" s="185"/>
      <c r="BB105" s="185"/>
      <c r="BC105" s="185"/>
      <c r="BD105" s="185"/>
      <c r="BE105" s="189">
        <f>IF(U105="základní",N105,0)</f>
        <v>0</v>
      </c>
      <c r="BF105" s="189">
        <f>IF(U105="snížená",N105,0)</f>
        <v>0</v>
      </c>
      <c r="BG105" s="189">
        <f>IF(U105="zákl. přenesená",N105,0)</f>
        <v>0</v>
      </c>
      <c r="BH105" s="189">
        <f>IF(U105="sníž. přenesená",N105,0)</f>
        <v>0</v>
      </c>
      <c r="BI105" s="189">
        <f>IF(U105="nulová",N105,0)</f>
        <v>0</v>
      </c>
      <c r="BJ105" s="188" t="s">
        <v>85</v>
      </c>
      <c r="BK105" s="185"/>
      <c r="BL105" s="185"/>
      <c r="BM105" s="185"/>
    </row>
    <row r="106" s="1" customFormat="1">
      <c r="B106" s="47"/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9"/>
      <c r="T106" s="168"/>
      <c r="U106" s="168"/>
    </row>
    <row r="107" s="1" customFormat="1" ht="29.28" customHeight="1">
      <c r="B107" s="47"/>
      <c r="C107" s="147" t="s">
        <v>95</v>
      </c>
      <c r="D107" s="148"/>
      <c r="E107" s="148"/>
      <c r="F107" s="148"/>
      <c r="G107" s="148"/>
      <c r="H107" s="148"/>
      <c r="I107" s="148"/>
      <c r="J107" s="148"/>
      <c r="K107" s="148"/>
      <c r="L107" s="149">
        <f>ROUND(SUM(N88+N99),2)</f>
        <v>0</v>
      </c>
      <c r="M107" s="149"/>
      <c r="N107" s="149"/>
      <c r="O107" s="149"/>
      <c r="P107" s="149"/>
      <c r="Q107" s="149"/>
      <c r="R107" s="49"/>
      <c r="T107" s="168"/>
      <c r="U107" s="168"/>
    </row>
    <row r="108" s="1" customFormat="1" ht="6.96" customHeight="1">
      <c r="B108" s="76"/>
      <c r="C108" s="77"/>
      <c r="D108" s="77"/>
      <c r="E108" s="77"/>
      <c r="F108" s="77"/>
      <c r="G108" s="77"/>
      <c r="H108" s="77"/>
      <c r="I108" s="77"/>
      <c r="J108" s="77"/>
      <c r="K108" s="77"/>
      <c r="L108" s="77"/>
      <c r="M108" s="77"/>
      <c r="N108" s="77"/>
      <c r="O108" s="77"/>
      <c r="P108" s="77"/>
      <c r="Q108" s="77"/>
      <c r="R108" s="78"/>
      <c r="T108" s="168"/>
      <c r="U108" s="168"/>
    </row>
    <row r="112" s="1" customFormat="1" ht="6.96" customHeight="1">
      <c r="B112" s="79"/>
      <c r="C112" s="80"/>
      <c r="D112" s="80"/>
      <c r="E112" s="80"/>
      <c r="F112" s="80"/>
      <c r="G112" s="80"/>
      <c r="H112" s="80"/>
      <c r="I112" s="80"/>
      <c r="J112" s="80"/>
      <c r="K112" s="80"/>
      <c r="L112" s="80"/>
      <c r="M112" s="80"/>
      <c r="N112" s="80"/>
      <c r="O112" s="80"/>
      <c r="P112" s="80"/>
      <c r="Q112" s="80"/>
      <c r="R112" s="81"/>
    </row>
    <row r="113" s="1" customFormat="1" ht="36.96" customHeight="1">
      <c r="B113" s="47"/>
      <c r="C113" s="28" t="s">
        <v>129</v>
      </c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9"/>
    </row>
    <row r="114" s="1" customFormat="1" ht="6.96" customHeight="1">
      <c r="B114" s="47"/>
      <c r="C114" s="48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9"/>
    </row>
    <row r="115" s="1" customFormat="1" ht="30" customHeight="1">
      <c r="B115" s="47"/>
      <c r="C115" s="39" t="s">
        <v>18</v>
      </c>
      <c r="D115" s="48"/>
      <c r="E115" s="48"/>
      <c r="F115" s="152" t="str">
        <f>F6</f>
        <v>Karlovy Vary, Drahovice</v>
      </c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48"/>
      <c r="R115" s="49"/>
    </row>
    <row r="116" s="1" customFormat="1" ht="36.96" customHeight="1">
      <c r="B116" s="47"/>
      <c r="C116" s="86" t="s">
        <v>103</v>
      </c>
      <c r="D116" s="48"/>
      <c r="E116" s="48"/>
      <c r="F116" s="88" t="str">
        <f>F7</f>
        <v>01 - Hřbitovní ulice - oprava chodníku</v>
      </c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9"/>
    </row>
    <row r="117" s="1" customFormat="1" ht="6.96" customHeight="1">
      <c r="B117" s="47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9"/>
    </row>
    <row r="118" s="1" customFormat="1" ht="18" customHeight="1">
      <c r="B118" s="47"/>
      <c r="C118" s="39" t="s">
        <v>23</v>
      </c>
      <c r="D118" s="48"/>
      <c r="E118" s="48"/>
      <c r="F118" s="34" t="str">
        <f>F9</f>
        <v xml:space="preserve"> </v>
      </c>
      <c r="G118" s="48"/>
      <c r="H118" s="48"/>
      <c r="I118" s="48"/>
      <c r="J118" s="48"/>
      <c r="K118" s="39" t="s">
        <v>25</v>
      </c>
      <c r="L118" s="48"/>
      <c r="M118" s="91" t="str">
        <f>IF(O9="","",O9)</f>
        <v>10. 4. 2018</v>
      </c>
      <c r="N118" s="91"/>
      <c r="O118" s="91"/>
      <c r="P118" s="91"/>
      <c r="Q118" s="48"/>
      <c r="R118" s="49"/>
    </row>
    <row r="119" s="1" customFormat="1" ht="6.96" customHeight="1">
      <c r="B119" s="47"/>
      <c r="C119" s="48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9"/>
    </row>
    <row r="120" s="1" customFormat="1">
      <c r="B120" s="47"/>
      <c r="C120" s="39" t="s">
        <v>27</v>
      </c>
      <c r="D120" s="48"/>
      <c r="E120" s="48"/>
      <c r="F120" s="34" t="str">
        <f>E12</f>
        <v xml:space="preserve"> </v>
      </c>
      <c r="G120" s="48"/>
      <c r="H120" s="48"/>
      <c r="I120" s="48"/>
      <c r="J120" s="48"/>
      <c r="K120" s="39" t="s">
        <v>32</v>
      </c>
      <c r="L120" s="48"/>
      <c r="M120" s="34" t="str">
        <f>E18</f>
        <v>Ing.M.Kohout, A.Kuželová, IMK Ostrov</v>
      </c>
      <c r="N120" s="34"/>
      <c r="O120" s="34"/>
      <c r="P120" s="34"/>
      <c r="Q120" s="34"/>
      <c r="R120" s="49"/>
    </row>
    <row r="121" s="1" customFormat="1" ht="14.4" customHeight="1">
      <c r="B121" s="47"/>
      <c r="C121" s="39" t="s">
        <v>30</v>
      </c>
      <c r="D121" s="48"/>
      <c r="E121" s="48"/>
      <c r="F121" s="34" t="str">
        <f>IF(E15="","",E15)</f>
        <v>Vyplň údaj</v>
      </c>
      <c r="G121" s="48"/>
      <c r="H121" s="48"/>
      <c r="I121" s="48"/>
      <c r="J121" s="48"/>
      <c r="K121" s="39" t="s">
        <v>35</v>
      </c>
      <c r="L121" s="48"/>
      <c r="M121" s="34" t="str">
        <f>E21</f>
        <v>Neubauerová Soňa, SK-Projekt Ostrov</v>
      </c>
      <c r="N121" s="34"/>
      <c r="O121" s="34"/>
      <c r="P121" s="34"/>
      <c r="Q121" s="34"/>
      <c r="R121" s="49"/>
    </row>
    <row r="122" s="1" customFormat="1" ht="10.32" customHeight="1">
      <c r="B122" s="47"/>
      <c r="C122" s="48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9"/>
    </row>
    <row r="123" s="8" customFormat="1" ht="29.28" customHeight="1">
      <c r="B123" s="192"/>
      <c r="C123" s="193" t="s">
        <v>130</v>
      </c>
      <c r="D123" s="194" t="s">
        <v>131</v>
      </c>
      <c r="E123" s="194" t="s">
        <v>59</v>
      </c>
      <c r="F123" s="194" t="s">
        <v>132</v>
      </c>
      <c r="G123" s="194"/>
      <c r="H123" s="194"/>
      <c r="I123" s="194"/>
      <c r="J123" s="194" t="s">
        <v>133</v>
      </c>
      <c r="K123" s="194" t="s">
        <v>134</v>
      </c>
      <c r="L123" s="194" t="s">
        <v>135</v>
      </c>
      <c r="M123" s="194"/>
      <c r="N123" s="194" t="s">
        <v>108</v>
      </c>
      <c r="O123" s="194"/>
      <c r="P123" s="194"/>
      <c r="Q123" s="195"/>
      <c r="R123" s="196"/>
      <c r="T123" s="107" t="s">
        <v>136</v>
      </c>
      <c r="U123" s="108" t="s">
        <v>41</v>
      </c>
      <c r="V123" s="108" t="s">
        <v>137</v>
      </c>
      <c r="W123" s="108" t="s">
        <v>138</v>
      </c>
      <c r="X123" s="108" t="s">
        <v>139</v>
      </c>
      <c r="Y123" s="108" t="s">
        <v>140</v>
      </c>
      <c r="Z123" s="108" t="s">
        <v>141</v>
      </c>
      <c r="AA123" s="109" t="s">
        <v>142</v>
      </c>
    </row>
    <row r="124" s="1" customFormat="1" ht="29.28" customHeight="1">
      <c r="B124" s="47"/>
      <c r="C124" s="111" t="s">
        <v>105</v>
      </c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197">
        <f>BK124</f>
        <v>0</v>
      </c>
      <c r="O124" s="198"/>
      <c r="P124" s="198"/>
      <c r="Q124" s="198"/>
      <c r="R124" s="49"/>
      <c r="T124" s="110"/>
      <c r="U124" s="68"/>
      <c r="V124" s="68"/>
      <c r="W124" s="199">
        <f>W125+W206+W211+W215</f>
        <v>0</v>
      </c>
      <c r="X124" s="68"/>
      <c r="Y124" s="199">
        <f>Y125+Y206+Y211+Y215</f>
        <v>39.934960000000004</v>
      </c>
      <c r="Z124" s="68"/>
      <c r="AA124" s="200">
        <f>AA125+AA206+AA211+AA215</f>
        <v>57.515000000000001</v>
      </c>
      <c r="AT124" s="23" t="s">
        <v>76</v>
      </c>
      <c r="AU124" s="23" t="s">
        <v>110</v>
      </c>
      <c r="BK124" s="201">
        <f>BK125+BK206+BK211+BK215</f>
        <v>0</v>
      </c>
    </row>
    <row r="125" s="9" customFormat="1" ht="37.44" customHeight="1">
      <c r="B125" s="202"/>
      <c r="C125" s="203"/>
      <c r="D125" s="204" t="s">
        <v>111</v>
      </c>
      <c r="E125" s="204"/>
      <c r="F125" s="204"/>
      <c r="G125" s="204"/>
      <c r="H125" s="204"/>
      <c r="I125" s="204"/>
      <c r="J125" s="204"/>
      <c r="K125" s="204"/>
      <c r="L125" s="204"/>
      <c r="M125" s="204"/>
      <c r="N125" s="205">
        <f>BK125</f>
        <v>0</v>
      </c>
      <c r="O125" s="175"/>
      <c r="P125" s="175"/>
      <c r="Q125" s="175"/>
      <c r="R125" s="206"/>
      <c r="T125" s="207"/>
      <c r="U125" s="203"/>
      <c r="V125" s="203"/>
      <c r="W125" s="208">
        <f>W126+W130+W162+W176+W204</f>
        <v>0</v>
      </c>
      <c r="X125" s="203"/>
      <c r="Y125" s="208">
        <f>Y126+Y130+Y162+Y176+Y204</f>
        <v>34.34496</v>
      </c>
      <c r="Z125" s="203"/>
      <c r="AA125" s="209">
        <f>AA126+AA130+AA162+AA176+AA204</f>
        <v>57.515000000000001</v>
      </c>
      <c r="AR125" s="210" t="s">
        <v>85</v>
      </c>
      <c r="AT125" s="211" t="s">
        <v>76</v>
      </c>
      <c r="AU125" s="211" t="s">
        <v>77</v>
      </c>
      <c r="AY125" s="210" t="s">
        <v>143</v>
      </c>
      <c r="BK125" s="212">
        <f>BK126+BK130+BK162+BK176+BK204</f>
        <v>0</v>
      </c>
    </row>
    <row r="126" s="9" customFormat="1" ht="19.92" customHeight="1">
      <c r="B126" s="202"/>
      <c r="C126" s="203"/>
      <c r="D126" s="213" t="s">
        <v>112</v>
      </c>
      <c r="E126" s="213"/>
      <c r="F126" s="213"/>
      <c r="G126" s="213"/>
      <c r="H126" s="213"/>
      <c r="I126" s="213"/>
      <c r="J126" s="213"/>
      <c r="K126" s="213"/>
      <c r="L126" s="213"/>
      <c r="M126" s="213"/>
      <c r="N126" s="214">
        <f>BK126</f>
        <v>0</v>
      </c>
      <c r="O126" s="215"/>
      <c r="P126" s="215"/>
      <c r="Q126" s="215"/>
      <c r="R126" s="206"/>
      <c r="T126" s="207"/>
      <c r="U126" s="203"/>
      <c r="V126" s="203"/>
      <c r="W126" s="208">
        <f>SUM(W127:W129)</f>
        <v>0</v>
      </c>
      <c r="X126" s="203"/>
      <c r="Y126" s="208">
        <f>SUM(Y127:Y129)</f>
        <v>0</v>
      </c>
      <c r="Z126" s="203"/>
      <c r="AA126" s="209">
        <f>SUM(AA127:AA129)</f>
        <v>0</v>
      </c>
      <c r="AR126" s="210" t="s">
        <v>85</v>
      </c>
      <c r="AT126" s="211" t="s">
        <v>76</v>
      </c>
      <c r="AU126" s="211" t="s">
        <v>85</v>
      </c>
      <c r="AY126" s="210" t="s">
        <v>143</v>
      </c>
      <c r="BK126" s="212">
        <f>SUM(BK127:BK129)</f>
        <v>0</v>
      </c>
    </row>
    <row r="127" s="1" customFormat="1" ht="25.5" customHeight="1">
      <c r="B127" s="47"/>
      <c r="C127" s="216" t="s">
        <v>85</v>
      </c>
      <c r="D127" s="216" t="s">
        <v>144</v>
      </c>
      <c r="E127" s="217" t="s">
        <v>145</v>
      </c>
      <c r="F127" s="218" t="s">
        <v>146</v>
      </c>
      <c r="G127" s="218"/>
      <c r="H127" s="218"/>
      <c r="I127" s="218"/>
      <c r="J127" s="219" t="s">
        <v>147</v>
      </c>
      <c r="K127" s="220">
        <v>87</v>
      </c>
      <c r="L127" s="221">
        <v>0</v>
      </c>
      <c r="M127" s="222"/>
      <c r="N127" s="220">
        <f>ROUND(L127*K127,2)</f>
        <v>0</v>
      </c>
      <c r="O127" s="220"/>
      <c r="P127" s="220"/>
      <c r="Q127" s="220"/>
      <c r="R127" s="49"/>
      <c r="T127" s="223" t="s">
        <v>21</v>
      </c>
      <c r="U127" s="57" t="s">
        <v>42</v>
      </c>
      <c r="V127" s="48"/>
      <c r="W127" s="224">
        <f>V127*K127</f>
        <v>0</v>
      </c>
      <c r="X127" s="224">
        <v>0</v>
      </c>
      <c r="Y127" s="224">
        <f>X127*K127</f>
        <v>0</v>
      </c>
      <c r="Z127" s="224">
        <v>0</v>
      </c>
      <c r="AA127" s="225">
        <f>Z127*K127</f>
        <v>0</v>
      </c>
      <c r="AR127" s="23" t="s">
        <v>148</v>
      </c>
      <c r="AT127" s="23" t="s">
        <v>144</v>
      </c>
      <c r="AU127" s="23" t="s">
        <v>101</v>
      </c>
      <c r="AY127" s="23" t="s">
        <v>143</v>
      </c>
      <c r="BE127" s="139">
        <f>IF(U127="základní",N127,0)</f>
        <v>0</v>
      </c>
      <c r="BF127" s="139">
        <f>IF(U127="snížená",N127,0)</f>
        <v>0</v>
      </c>
      <c r="BG127" s="139">
        <f>IF(U127="zákl. přenesená",N127,0)</f>
        <v>0</v>
      </c>
      <c r="BH127" s="139">
        <f>IF(U127="sníž. přenesená",N127,0)</f>
        <v>0</v>
      </c>
      <c r="BI127" s="139">
        <f>IF(U127="nulová",N127,0)</f>
        <v>0</v>
      </c>
      <c r="BJ127" s="23" t="s">
        <v>85</v>
      </c>
      <c r="BK127" s="139">
        <f>ROUND(L127*K127,2)</f>
        <v>0</v>
      </c>
      <c r="BL127" s="23" t="s">
        <v>148</v>
      </c>
      <c r="BM127" s="23" t="s">
        <v>149</v>
      </c>
    </row>
    <row r="128" s="10" customFormat="1" ht="16.5" customHeight="1">
      <c r="B128" s="226"/>
      <c r="C128" s="227"/>
      <c r="D128" s="227"/>
      <c r="E128" s="228" t="s">
        <v>21</v>
      </c>
      <c r="F128" s="229" t="s">
        <v>150</v>
      </c>
      <c r="G128" s="230"/>
      <c r="H128" s="230"/>
      <c r="I128" s="230"/>
      <c r="J128" s="227"/>
      <c r="K128" s="228" t="s">
        <v>21</v>
      </c>
      <c r="L128" s="227"/>
      <c r="M128" s="227"/>
      <c r="N128" s="227"/>
      <c r="O128" s="227"/>
      <c r="P128" s="227"/>
      <c r="Q128" s="227"/>
      <c r="R128" s="231"/>
      <c r="T128" s="232"/>
      <c r="U128" s="227"/>
      <c r="V128" s="227"/>
      <c r="W128" s="227"/>
      <c r="X128" s="227"/>
      <c r="Y128" s="227"/>
      <c r="Z128" s="227"/>
      <c r="AA128" s="233"/>
      <c r="AT128" s="234" t="s">
        <v>151</v>
      </c>
      <c r="AU128" s="234" t="s">
        <v>101</v>
      </c>
      <c r="AV128" s="10" t="s">
        <v>85</v>
      </c>
      <c r="AW128" s="10" t="s">
        <v>34</v>
      </c>
      <c r="AX128" s="10" t="s">
        <v>77</v>
      </c>
      <c r="AY128" s="234" t="s">
        <v>143</v>
      </c>
    </row>
    <row r="129" s="11" customFormat="1" ht="16.5" customHeight="1">
      <c r="B129" s="235"/>
      <c r="C129" s="236"/>
      <c r="D129" s="236"/>
      <c r="E129" s="237" t="s">
        <v>21</v>
      </c>
      <c r="F129" s="238" t="s">
        <v>152</v>
      </c>
      <c r="G129" s="236"/>
      <c r="H129" s="236"/>
      <c r="I129" s="236"/>
      <c r="J129" s="236"/>
      <c r="K129" s="239">
        <v>87</v>
      </c>
      <c r="L129" s="236"/>
      <c r="M129" s="236"/>
      <c r="N129" s="236"/>
      <c r="O129" s="236"/>
      <c r="P129" s="236"/>
      <c r="Q129" s="236"/>
      <c r="R129" s="240"/>
      <c r="T129" s="241"/>
      <c r="U129" s="236"/>
      <c r="V129" s="236"/>
      <c r="W129" s="236"/>
      <c r="X129" s="236"/>
      <c r="Y129" s="236"/>
      <c r="Z129" s="236"/>
      <c r="AA129" s="242"/>
      <c r="AT129" s="243" t="s">
        <v>151</v>
      </c>
      <c r="AU129" s="243" t="s">
        <v>101</v>
      </c>
      <c r="AV129" s="11" t="s">
        <v>101</v>
      </c>
      <c r="AW129" s="11" t="s">
        <v>34</v>
      </c>
      <c r="AX129" s="11" t="s">
        <v>85</v>
      </c>
      <c r="AY129" s="243" t="s">
        <v>143</v>
      </c>
    </row>
    <row r="130" s="9" customFormat="1" ht="29.88" customHeight="1">
      <c r="B130" s="202"/>
      <c r="C130" s="203"/>
      <c r="D130" s="213" t="s">
        <v>113</v>
      </c>
      <c r="E130" s="213"/>
      <c r="F130" s="213"/>
      <c r="G130" s="213"/>
      <c r="H130" s="213"/>
      <c r="I130" s="213"/>
      <c r="J130" s="213"/>
      <c r="K130" s="213"/>
      <c r="L130" s="213"/>
      <c r="M130" s="213"/>
      <c r="N130" s="214">
        <f>BK130</f>
        <v>0</v>
      </c>
      <c r="O130" s="215"/>
      <c r="P130" s="215"/>
      <c r="Q130" s="215"/>
      <c r="R130" s="206"/>
      <c r="T130" s="207"/>
      <c r="U130" s="203"/>
      <c r="V130" s="203"/>
      <c r="W130" s="208">
        <f>SUM(W131:W161)</f>
        <v>0</v>
      </c>
      <c r="X130" s="203"/>
      <c r="Y130" s="208">
        <f>SUM(Y131:Y161)</f>
        <v>0.0019500000000000001</v>
      </c>
      <c r="Z130" s="203"/>
      <c r="AA130" s="209">
        <f>SUM(AA131:AA161)</f>
        <v>57.515000000000001</v>
      </c>
      <c r="AR130" s="210" t="s">
        <v>85</v>
      </c>
      <c r="AT130" s="211" t="s">
        <v>76</v>
      </c>
      <c r="AU130" s="211" t="s">
        <v>85</v>
      </c>
      <c r="AY130" s="210" t="s">
        <v>143</v>
      </c>
      <c r="BK130" s="212">
        <f>SUM(BK131:BK161)</f>
        <v>0</v>
      </c>
    </row>
    <row r="131" s="1" customFormat="1" ht="25.5" customHeight="1">
      <c r="B131" s="47"/>
      <c r="C131" s="216" t="s">
        <v>101</v>
      </c>
      <c r="D131" s="216" t="s">
        <v>144</v>
      </c>
      <c r="E131" s="217" t="s">
        <v>153</v>
      </c>
      <c r="F131" s="218" t="s">
        <v>154</v>
      </c>
      <c r="G131" s="218"/>
      <c r="H131" s="218"/>
      <c r="I131" s="218"/>
      <c r="J131" s="219" t="s">
        <v>147</v>
      </c>
      <c r="K131" s="220">
        <v>30</v>
      </c>
      <c r="L131" s="221">
        <v>0</v>
      </c>
      <c r="M131" s="222"/>
      <c r="N131" s="220">
        <f>ROUND(L131*K131,2)</f>
        <v>0</v>
      </c>
      <c r="O131" s="220"/>
      <c r="P131" s="220"/>
      <c r="Q131" s="220"/>
      <c r="R131" s="49"/>
      <c r="T131" s="223" t="s">
        <v>21</v>
      </c>
      <c r="U131" s="57" t="s">
        <v>42</v>
      </c>
      <c r="V131" s="48"/>
      <c r="W131" s="224">
        <f>V131*K131</f>
        <v>0</v>
      </c>
      <c r="X131" s="224">
        <v>0</v>
      </c>
      <c r="Y131" s="224">
        <f>X131*K131</f>
        <v>0</v>
      </c>
      <c r="Z131" s="224">
        <v>0</v>
      </c>
      <c r="AA131" s="225">
        <f>Z131*K131</f>
        <v>0</v>
      </c>
      <c r="AR131" s="23" t="s">
        <v>148</v>
      </c>
      <c r="AT131" s="23" t="s">
        <v>144</v>
      </c>
      <c r="AU131" s="23" t="s">
        <v>101</v>
      </c>
      <c r="AY131" s="23" t="s">
        <v>143</v>
      </c>
      <c r="BE131" s="139">
        <f>IF(U131="základní",N131,0)</f>
        <v>0</v>
      </c>
      <c r="BF131" s="139">
        <f>IF(U131="snížená",N131,0)</f>
        <v>0</v>
      </c>
      <c r="BG131" s="139">
        <f>IF(U131="zákl. přenesená",N131,0)</f>
        <v>0</v>
      </c>
      <c r="BH131" s="139">
        <f>IF(U131="sníž. přenesená",N131,0)</f>
        <v>0</v>
      </c>
      <c r="BI131" s="139">
        <f>IF(U131="nulová",N131,0)</f>
        <v>0</v>
      </c>
      <c r="BJ131" s="23" t="s">
        <v>85</v>
      </c>
      <c r="BK131" s="139">
        <f>ROUND(L131*K131,2)</f>
        <v>0</v>
      </c>
      <c r="BL131" s="23" t="s">
        <v>148</v>
      </c>
      <c r="BM131" s="23" t="s">
        <v>155</v>
      </c>
    </row>
    <row r="132" s="10" customFormat="1" ht="16.5" customHeight="1">
      <c r="B132" s="226"/>
      <c r="C132" s="227"/>
      <c r="D132" s="227"/>
      <c r="E132" s="228" t="s">
        <v>21</v>
      </c>
      <c r="F132" s="229" t="s">
        <v>156</v>
      </c>
      <c r="G132" s="230"/>
      <c r="H132" s="230"/>
      <c r="I132" s="230"/>
      <c r="J132" s="227"/>
      <c r="K132" s="228" t="s">
        <v>21</v>
      </c>
      <c r="L132" s="227"/>
      <c r="M132" s="227"/>
      <c r="N132" s="227"/>
      <c r="O132" s="227"/>
      <c r="P132" s="227"/>
      <c r="Q132" s="227"/>
      <c r="R132" s="231"/>
      <c r="T132" s="232"/>
      <c r="U132" s="227"/>
      <c r="V132" s="227"/>
      <c r="W132" s="227"/>
      <c r="X132" s="227"/>
      <c r="Y132" s="227"/>
      <c r="Z132" s="227"/>
      <c r="AA132" s="233"/>
      <c r="AT132" s="234" t="s">
        <v>151</v>
      </c>
      <c r="AU132" s="234" t="s">
        <v>101</v>
      </c>
      <c r="AV132" s="10" t="s">
        <v>85</v>
      </c>
      <c r="AW132" s="10" t="s">
        <v>34</v>
      </c>
      <c r="AX132" s="10" t="s">
        <v>77</v>
      </c>
      <c r="AY132" s="234" t="s">
        <v>143</v>
      </c>
    </row>
    <row r="133" s="10" customFormat="1" ht="16.5" customHeight="1">
      <c r="B133" s="226"/>
      <c r="C133" s="227"/>
      <c r="D133" s="227"/>
      <c r="E133" s="228" t="s">
        <v>21</v>
      </c>
      <c r="F133" s="244" t="s">
        <v>157</v>
      </c>
      <c r="G133" s="227"/>
      <c r="H133" s="227"/>
      <c r="I133" s="227"/>
      <c r="J133" s="227"/>
      <c r="K133" s="228" t="s">
        <v>21</v>
      </c>
      <c r="L133" s="227"/>
      <c r="M133" s="227"/>
      <c r="N133" s="227"/>
      <c r="O133" s="227"/>
      <c r="P133" s="227"/>
      <c r="Q133" s="227"/>
      <c r="R133" s="231"/>
      <c r="T133" s="232"/>
      <c r="U133" s="227"/>
      <c r="V133" s="227"/>
      <c r="W133" s="227"/>
      <c r="X133" s="227"/>
      <c r="Y133" s="227"/>
      <c r="Z133" s="227"/>
      <c r="AA133" s="233"/>
      <c r="AT133" s="234" t="s">
        <v>151</v>
      </c>
      <c r="AU133" s="234" t="s">
        <v>101</v>
      </c>
      <c r="AV133" s="10" t="s">
        <v>85</v>
      </c>
      <c r="AW133" s="10" t="s">
        <v>34</v>
      </c>
      <c r="AX133" s="10" t="s">
        <v>77</v>
      </c>
      <c r="AY133" s="234" t="s">
        <v>143</v>
      </c>
    </row>
    <row r="134" s="10" customFormat="1" ht="16.5" customHeight="1">
      <c r="B134" s="226"/>
      <c r="C134" s="227"/>
      <c r="D134" s="227"/>
      <c r="E134" s="228" t="s">
        <v>21</v>
      </c>
      <c r="F134" s="244" t="s">
        <v>158</v>
      </c>
      <c r="G134" s="227"/>
      <c r="H134" s="227"/>
      <c r="I134" s="227"/>
      <c r="J134" s="227"/>
      <c r="K134" s="228" t="s">
        <v>21</v>
      </c>
      <c r="L134" s="227"/>
      <c r="M134" s="227"/>
      <c r="N134" s="227"/>
      <c r="O134" s="227"/>
      <c r="P134" s="227"/>
      <c r="Q134" s="227"/>
      <c r="R134" s="231"/>
      <c r="T134" s="232"/>
      <c r="U134" s="227"/>
      <c r="V134" s="227"/>
      <c r="W134" s="227"/>
      <c r="X134" s="227"/>
      <c r="Y134" s="227"/>
      <c r="Z134" s="227"/>
      <c r="AA134" s="233"/>
      <c r="AT134" s="234" t="s">
        <v>151</v>
      </c>
      <c r="AU134" s="234" t="s">
        <v>101</v>
      </c>
      <c r="AV134" s="10" t="s">
        <v>85</v>
      </c>
      <c r="AW134" s="10" t="s">
        <v>34</v>
      </c>
      <c r="AX134" s="10" t="s">
        <v>77</v>
      </c>
      <c r="AY134" s="234" t="s">
        <v>143</v>
      </c>
    </row>
    <row r="135" s="11" customFormat="1" ht="16.5" customHeight="1">
      <c r="B135" s="235"/>
      <c r="C135" s="236"/>
      <c r="D135" s="236"/>
      <c r="E135" s="237" t="s">
        <v>21</v>
      </c>
      <c r="F135" s="238" t="s">
        <v>159</v>
      </c>
      <c r="G135" s="236"/>
      <c r="H135" s="236"/>
      <c r="I135" s="236"/>
      <c r="J135" s="236"/>
      <c r="K135" s="239">
        <v>30</v>
      </c>
      <c r="L135" s="236"/>
      <c r="M135" s="236"/>
      <c r="N135" s="236"/>
      <c r="O135" s="236"/>
      <c r="P135" s="236"/>
      <c r="Q135" s="236"/>
      <c r="R135" s="240"/>
      <c r="T135" s="241"/>
      <c r="U135" s="236"/>
      <c r="V135" s="236"/>
      <c r="W135" s="236"/>
      <c r="X135" s="236"/>
      <c r="Y135" s="236"/>
      <c r="Z135" s="236"/>
      <c r="AA135" s="242"/>
      <c r="AT135" s="243" t="s">
        <v>151</v>
      </c>
      <c r="AU135" s="243" t="s">
        <v>101</v>
      </c>
      <c r="AV135" s="11" t="s">
        <v>101</v>
      </c>
      <c r="AW135" s="11" t="s">
        <v>34</v>
      </c>
      <c r="AX135" s="11" t="s">
        <v>85</v>
      </c>
      <c r="AY135" s="243" t="s">
        <v>143</v>
      </c>
    </row>
    <row r="136" s="1" customFormat="1" ht="25.5" customHeight="1">
      <c r="B136" s="47"/>
      <c r="C136" s="216" t="s">
        <v>160</v>
      </c>
      <c r="D136" s="216" t="s">
        <v>144</v>
      </c>
      <c r="E136" s="217" t="s">
        <v>161</v>
      </c>
      <c r="F136" s="218" t="s">
        <v>162</v>
      </c>
      <c r="G136" s="218"/>
      <c r="H136" s="218"/>
      <c r="I136" s="218"/>
      <c r="J136" s="219" t="s">
        <v>147</v>
      </c>
      <c r="K136" s="220">
        <v>30</v>
      </c>
      <c r="L136" s="221">
        <v>0</v>
      </c>
      <c r="M136" s="222"/>
      <c r="N136" s="220">
        <f>ROUND(L136*K136,2)</f>
        <v>0</v>
      </c>
      <c r="O136" s="220"/>
      <c r="P136" s="220"/>
      <c r="Q136" s="220"/>
      <c r="R136" s="49"/>
      <c r="T136" s="223" t="s">
        <v>21</v>
      </c>
      <c r="U136" s="57" t="s">
        <v>42</v>
      </c>
      <c r="V136" s="48"/>
      <c r="W136" s="224">
        <f>V136*K136</f>
        <v>0</v>
      </c>
      <c r="X136" s="224">
        <v>0</v>
      </c>
      <c r="Y136" s="224">
        <f>X136*K136</f>
        <v>0</v>
      </c>
      <c r="Z136" s="224">
        <v>0</v>
      </c>
      <c r="AA136" s="225">
        <f>Z136*K136</f>
        <v>0</v>
      </c>
      <c r="AR136" s="23" t="s">
        <v>148</v>
      </c>
      <c r="AT136" s="23" t="s">
        <v>144</v>
      </c>
      <c r="AU136" s="23" t="s">
        <v>101</v>
      </c>
      <c r="AY136" s="23" t="s">
        <v>143</v>
      </c>
      <c r="BE136" s="139">
        <f>IF(U136="základní",N136,0)</f>
        <v>0</v>
      </c>
      <c r="BF136" s="139">
        <f>IF(U136="snížená",N136,0)</f>
        <v>0</v>
      </c>
      <c r="BG136" s="139">
        <f>IF(U136="zákl. přenesená",N136,0)</f>
        <v>0</v>
      </c>
      <c r="BH136" s="139">
        <f>IF(U136="sníž. přenesená",N136,0)</f>
        <v>0</v>
      </c>
      <c r="BI136" s="139">
        <f>IF(U136="nulová",N136,0)</f>
        <v>0</v>
      </c>
      <c r="BJ136" s="23" t="s">
        <v>85</v>
      </c>
      <c r="BK136" s="139">
        <f>ROUND(L136*K136,2)</f>
        <v>0</v>
      </c>
      <c r="BL136" s="23" t="s">
        <v>148</v>
      </c>
      <c r="BM136" s="23" t="s">
        <v>163</v>
      </c>
    </row>
    <row r="137" s="1" customFormat="1" ht="25.5" customHeight="1">
      <c r="B137" s="47"/>
      <c r="C137" s="216" t="s">
        <v>148</v>
      </c>
      <c r="D137" s="216" t="s">
        <v>144</v>
      </c>
      <c r="E137" s="217" t="s">
        <v>164</v>
      </c>
      <c r="F137" s="218" t="s">
        <v>165</v>
      </c>
      <c r="G137" s="218"/>
      <c r="H137" s="218"/>
      <c r="I137" s="218"/>
      <c r="J137" s="219" t="s">
        <v>147</v>
      </c>
      <c r="K137" s="220">
        <v>57</v>
      </c>
      <c r="L137" s="221">
        <v>0</v>
      </c>
      <c r="M137" s="222"/>
      <c r="N137" s="220">
        <f>ROUND(L137*K137,2)</f>
        <v>0</v>
      </c>
      <c r="O137" s="220"/>
      <c r="P137" s="220"/>
      <c r="Q137" s="220"/>
      <c r="R137" s="49"/>
      <c r="T137" s="223" t="s">
        <v>21</v>
      </c>
      <c r="U137" s="57" t="s">
        <v>42</v>
      </c>
      <c r="V137" s="48"/>
      <c r="W137" s="224">
        <f>V137*K137</f>
        <v>0</v>
      </c>
      <c r="X137" s="224">
        <v>0</v>
      </c>
      <c r="Y137" s="224">
        <f>X137*K137</f>
        <v>0</v>
      </c>
      <c r="Z137" s="224">
        <v>0.22</v>
      </c>
      <c r="AA137" s="225">
        <f>Z137*K137</f>
        <v>12.540000000000001</v>
      </c>
      <c r="AR137" s="23" t="s">
        <v>148</v>
      </c>
      <c r="AT137" s="23" t="s">
        <v>144</v>
      </c>
      <c r="AU137" s="23" t="s">
        <v>101</v>
      </c>
      <c r="AY137" s="23" t="s">
        <v>143</v>
      </c>
      <c r="BE137" s="139">
        <f>IF(U137="základní",N137,0)</f>
        <v>0</v>
      </c>
      <c r="BF137" s="139">
        <f>IF(U137="snížená",N137,0)</f>
        <v>0</v>
      </c>
      <c r="BG137" s="139">
        <f>IF(U137="zákl. přenesená",N137,0)</f>
        <v>0</v>
      </c>
      <c r="BH137" s="139">
        <f>IF(U137="sníž. přenesená",N137,0)</f>
        <v>0</v>
      </c>
      <c r="BI137" s="139">
        <f>IF(U137="nulová",N137,0)</f>
        <v>0</v>
      </c>
      <c r="BJ137" s="23" t="s">
        <v>85</v>
      </c>
      <c r="BK137" s="139">
        <f>ROUND(L137*K137,2)</f>
        <v>0</v>
      </c>
      <c r="BL137" s="23" t="s">
        <v>148</v>
      </c>
      <c r="BM137" s="23" t="s">
        <v>166</v>
      </c>
    </row>
    <row r="138" s="10" customFormat="1" ht="16.5" customHeight="1">
      <c r="B138" s="226"/>
      <c r="C138" s="227"/>
      <c r="D138" s="227"/>
      <c r="E138" s="228" t="s">
        <v>21</v>
      </c>
      <c r="F138" s="229" t="s">
        <v>167</v>
      </c>
      <c r="G138" s="230"/>
      <c r="H138" s="230"/>
      <c r="I138" s="230"/>
      <c r="J138" s="227"/>
      <c r="K138" s="228" t="s">
        <v>21</v>
      </c>
      <c r="L138" s="227"/>
      <c r="M138" s="227"/>
      <c r="N138" s="227"/>
      <c r="O138" s="227"/>
      <c r="P138" s="227"/>
      <c r="Q138" s="227"/>
      <c r="R138" s="231"/>
      <c r="T138" s="232"/>
      <c r="U138" s="227"/>
      <c r="V138" s="227"/>
      <c r="W138" s="227"/>
      <c r="X138" s="227"/>
      <c r="Y138" s="227"/>
      <c r="Z138" s="227"/>
      <c r="AA138" s="233"/>
      <c r="AT138" s="234" t="s">
        <v>151</v>
      </c>
      <c r="AU138" s="234" t="s">
        <v>101</v>
      </c>
      <c r="AV138" s="10" t="s">
        <v>85</v>
      </c>
      <c r="AW138" s="10" t="s">
        <v>34</v>
      </c>
      <c r="AX138" s="10" t="s">
        <v>77</v>
      </c>
      <c r="AY138" s="234" t="s">
        <v>143</v>
      </c>
    </row>
    <row r="139" s="11" customFormat="1" ht="16.5" customHeight="1">
      <c r="B139" s="235"/>
      <c r="C139" s="236"/>
      <c r="D139" s="236"/>
      <c r="E139" s="237" t="s">
        <v>21</v>
      </c>
      <c r="F139" s="238" t="s">
        <v>168</v>
      </c>
      <c r="G139" s="236"/>
      <c r="H139" s="236"/>
      <c r="I139" s="236"/>
      <c r="J139" s="236"/>
      <c r="K139" s="239">
        <v>57</v>
      </c>
      <c r="L139" s="236"/>
      <c r="M139" s="236"/>
      <c r="N139" s="236"/>
      <c r="O139" s="236"/>
      <c r="P139" s="236"/>
      <c r="Q139" s="236"/>
      <c r="R139" s="240"/>
      <c r="T139" s="241"/>
      <c r="U139" s="236"/>
      <c r="V139" s="236"/>
      <c r="W139" s="236"/>
      <c r="X139" s="236"/>
      <c r="Y139" s="236"/>
      <c r="Z139" s="236"/>
      <c r="AA139" s="242"/>
      <c r="AT139" s="243" t="s">
        <v>151</v>
      </c>
      <c r="AU139" s="243" t="s">
        <v>101</v>
      </c>
      <c r="AV139" s="11" t="s">
        <v>101</v>
      </c>
      <c r="AW139" s="11" t="s">
        <v>34</v>
      </c>
      <c r="AX139" s="11" t="s">
        <v>85</v>
      </c>
      <c r="AY139" s="243" t="s">
        <v>143</v>
      </c>
    </row>
    <row r="140" s="1" customFormat="1" ht="25.5" customHeight="1">
      <c r="B140" s="47"/>
      <c r="C140" s="216" t="s">
        <v>169</v>
      </c>
      <c r="D140" s="216" t="s">
        <v>144</v>
      </c>
      <c r="E140" s="217" t="s">
        <v>170</v>
      </c>
      <c r="F140" s="218" t="s">
        <v>171</v>
      </c>
      <c r="G140" s="218"/>
      <c r="H140" s="218"/>
      <c r="I140" s="218"/>
      <c r="J140" s="219" t="s">
        <v>147</v>
      </c>
      <c r="K140" s="220">
        <v>87</v>
      </c>
      <c r="L140" s="221">
        <v>0</v>
      </c>
      <c r="M140" s="222"/>
      <c r="N140" s="220">
        <f>ROUND(L140*K140,2)</f>
        <v>0</v>
      </c>
      <c r="O140" s="220"/>
      <c r="P140" s="220"/>
      <c r="Q140" s="220"/>
      <c r="R140" s="49"/>
      <c r="T140" s="223" t="s">
        <v>21</v>
      </c>
      <c r="U140" s="57" t="s">
        <v>42</v>
      </c>
      <c r="V140" s="48"/>
      <c r="W140" s="224">
        <f>V140*K140</f>
        <v>0</v>
      </c>
      <c r="X140" s="224">
        <v>0</v>
      </c>
      <c r="Y140" s="224">
        <f>X140*K140</f>
        <v>0</v>
      </c>
      <c r="Z140" s="224">
        <v>0.44</v>
      </c>
      <c r="AA140" s="225">
        <f>Z140*K140</f>
        <v>38.280000000000001</v>
      </c>
      <c r="AR140" s="23" t="s">
        <v>148</v>
      </c>
      <c r="AT140" s="23" t="s">
        <v>144</v>
      </c>
      <c r="AU140" s="23" t="s">
        <v>101</v>
      </c>
      <c r="AY140" s="23" t="s">
        <v>143</v>
      </c>
      <c r="BE140" s="139">
        <f>IF(U140="základní",N140,0)</f>
        <v>0</v>
      </c>
      <c r="BF140" s="139">
        <f>IF(U140="snížená",N140,0)</f>
        <v>0</v>
      </c>
      <c r="BG140" s="139">
        <f>IF(U140="zákl. přenesená",N140,0)</f>
        <v>0</v>
      </c>
      <c r="BH140" s="139">
        <f>IF(U140="sníž. přenesená",N140,0)</f>
        <v>0</v>
      </c>
      <c r="BI140" s="139">
        <f>IF(U140="nulová",N140,0)</f>
        <v>0</v>
      </c>
      <c r="BJ140" s="23" t="s">
        <v>85</v>
      </c>
      <c r="BK140" s="139">
        <f>ROUND(L140*K140,2)</f>
        <v>0</v>
      </c>
      <c r="BL140" s="23" t="s">
        <v>148</v>
      </c>
      <c r="BM140" s="23" t="s">
        <v>172</v>
      </c>
    </row>
    <row r="141" s="10" customFormat="1" ht="16.5" customHeight="1">
      <c r="B141" s="226"/>
      <c r="C141" s="227"/>
      <c r="D141" s="227"/>
      <c r="E141" s="228" t="s">
        <v>21</v>
      </c>
      <c r="F141" s="229" t="s">
        <v>173</v>
      </c>
      <c r="G141" s="230"/>
      <c r="H141" s="230"/>
      <c r="I141" s="230"/>
      <c r="J141" s="227"/>
      <c r="K141" s="228" t="s">
        <v>21</v>
      </c>
      <c r="L141" s="227"/>
      <c r="M141" s="227"/>
      <c r="N141" s="227"/>
      <c r="O141" s="227"/>
      <c r="P141" s="227"/>
      <c r="Q141" s="227"/>
      <c r="R141" s="231"/>
      <c r="T141" s="232"/>
      <c r="U141" s="227"/>
      <c r="V141" s="227"/>
      <c r="W141" s="227"/>
      <c r="X141" s="227"/>
      <c r="Y141" s="227"/>
      <c r="Z141" s="227"/>
      <c r="AA141" s="233"/>
      <c r="AT141" s="234" t="s">
        <v>151</v>
      </c>
      <c r="AU141" s="234" t="s">
        <v>101</v>
      </c>
      <c r="AV141" s="10" t="s">
        <v>85</v>
      </c>
      <c r="AW141" s="10" t="s">
        <v>34</v>
      </c>
      <c r="AX141" s="10" t="s">
        <v>77</v>
      </c>
      <c r="AY141" s="234" t="s">
        <v>143</v>
      </c>
    </row>
    <row r="142" s="11" customFormat="1" ht="16.5" customHeight="1">
      <c r="B142" s="235"/>
      <c r="C142" s="236"/>
      <c r="D142" s="236"/>
      <c r="E142" s="237" t="s">
        <v>21</v>
      </c>
      <c r="F142" s="238" t="s">
        <v>152</v>
      </c>
      <c r="G142" s="236"/>
      <c r="H142" s="236"/>
      <c r="I142" s="236"/>
      <c r="J142" s="236"/>
      <c r="K142" s="239">
        <v>87</v>
      </c>
      <c r="L142" s="236"/>
      <c r="M142" s="236"/>
      <c r="N142" s="236"/>
      <c r="O142" s="236"/>
      <c r="P142" s="236"/>
      <c r="Q142" s="236"/>
      <c r="R142" s="240"/>
      <c r="T142" s="241"/>
      <c r="U142" s="236"/>
      <c r="V142" s="236"/>
      <c r="W142" s="236"/>
      <c r="X142" s="236"/>
      <c r="Y142" s="236"/>
      <c r="Z142" s="236"/>
      <c r="AA142" s="242"/>
      <c r="AT142" s="243" t="s">
        <v>151</v>
      </c>
      <c r="AU142" s="243" t="s">
        <v>101</v>
      </c>
      <c r="AV142" s="11" t="s">
        <v>101</v>
      </c>
      <c r="AW142" s="11" t="s">
        <v>34</v>
      </c>
      <c r="AX142" s="11" t="s">
        <v>85</v>
      </c>
      <c r="AY142" s="243" t="s">
        <v>143</v>
      </c>
    </row>
    <row r="143" s="1" customFormat="1" ht="38.25" customHeight="1">
      <c r="B143" s="47"/>
      <c r="C143" s="216" t="s">
        <v>174</v>
      </c>
      <c r="D143" s="216" t="s">
        <v>144</v>
      </c>
      <c r="E143" s="217" t="s">
        <v>175</v>
      </c>
      <c r="F143" s="218" t="s">
        <v>176</v>
      </c>
      <c r="G143" s="218"/>
      <c r="H143" s="218"/>
      <c r="I143" s="218"/>
      <c r="J143" s="219" t="s">
        <v>147</v>
      </c>
      <c r="K143" s="220">
        <v>65</v>
      </c>
      <c r="L143" s="221">
        <v>0</v>
      </c>
      <c r="M143" s="222"/>
      <c r="N143" s="220">
        <f>ROUND(L143*K143,2)</f>
        <v>0</v>
      </c>
      <c r="O143" s="220"/>
      <c r="P143" s="220"/>
      <c r="Q143" s="220"/>
      <c r="R143" s="49"/>
      <c r="T143" s="223" t="s">
        <v>21</v>
      </c>
      <c r="U143" s="57" t="s">
        <v>42</v>
      </c>
      <c r="V143" s="48"/>
      <c r="W143" s="224">
        <f>V143*K143</f>
        <v>0</v>
      </c>
      <c r="X143" s="224">
        <v>3.0000000000000001E-05</v>
      </c>
      <c r="Y143" s="224">
        <f>X143*K143</f>
        <v>0.0019500000000000001</v>
      </c>
      <c r="Z143" s="224">
        <v>0.10299999999999999</v>
      </c>
      <c r="AA143" s="225">
        <f>Z143*K143</f>
        <v>6.6949999999999994</v>
      </c>
      <c r="AR143" s="23" t="s">
        <v>148</v>
      </c>
      <c r="AT143" s="23" t="s">
        <v>144</v>
      </c>
      <c r="AU143" s="23" t="s">
        <v>101</v>
      </c>
      <c r="AY143" s="23" t="s">
        <v>143</v>
      </c>
      <c r="BE143" s="139">
        <f>IF(U143="základní",N143,0)</f>
        <v>0</v>
      </c>
      <c r="BF143" s="139">
        <f>IF(U143="snížená",N143,0)</f>
        <v>0</v>
      </c>
      <c r="BG143" s="139">
        <f>IF(U143="zákl. přenesená",N143,0)</f>
        <v>0</v>
      </c>
      <c r="BH143" s="139">
        <f>IF(U143="sníž. přenesená",N143,0)</f>
        <v>0</v>
      </c>
      <c r="BI143" s="139">
        <f>IF(U143="nulová",N143,0)</f>
        <v>0</v>
      </c>
      <c r="BJ143" s="23" t="s">
        <v>85</v>
      </c>
      <c r="BK143" s="139">
        <f>ROUND(L143*K143,2)</f>
        <v>0</v>
      </c>
      <c r="BL143" s="23" t="s">
        <v>148</v>
      </c>
      <c r="BM143" s="23" t="s">
        <v>177</v>
      </c>
    </row>
    <row r="144" s="10" customFormat="1" ht="16.5" customHeight="1">
      <c r="B144" s="226"/>
      <c r="C144" s="227"/>
      <c r="D144" s="227"/>
      <c r="E144" s="228" t="s">
        <v>21</v>
      </c>
      <c r="F144" s="229" t="s">
        <v>178</v>
      </c>
      <c r="G144" s="230"/>
      <c r="H144" s="230"/>
      <c r="I144" s="230"/>
      <c r="J144" s="227"/>
      <c r="K144" s="228" t="s">
        <v>21</v>
      </c>
      <c r="L144" s="227"/>
      <c r="M144" s="227"/>
      <c r="N144" s="227"/>
      <c r="O144" s="227"/>
      <c r="P144" s="227"/>
      <c r="Q144" s="227"/>
      <c r="R144" s="231"/>
      <c r="T144" s="232"/>
      <c r="U144" s="227"/>
      <c r="V144" s="227"/>
      <c r="W144" s="227"/>
      <c r="X144" s="227"/>
      <c r="Y144" s="227"/>
      <c r="Z144" s="227"/>
      <c r="AA144" s="233"/>
      <c r="AT144" s="234" t="s">
        <v>151</v>
      </c>
      <c r="AU144" s="234" t="s">
        <v>101</v>
      </c>
      <c r="AV144" s="10" t="s">
        <v>85</v>
      </c>
      <c r="AW144" s="10" t="s">
        <v>34</v>
      </c>
      <c r="AX144" s="10" t="s">
        <v>77</v>
      </c>
      <c r="AY144" s="234" t="s">
        <v>143</v>
      </c>
    </row>
    <row r="145" s="11" customFormat="1" ht="16.5" customHeight="1">
      <c r="B145" s="235"/>
      <c r="C145" s="236"/>
      <c r="D145" s="236"/>
      <c r="E145" s="237" t="s">
        <v>21</v>
      </c>
      <c r="F145" s="238" t="s">
        <v>179</v>
      </c>
      <c r="G145" s="236"/>
      <c r="H145" s="236"/>
      <c r="I145" s="236"/>
      <c r="J145" s="236"/>
      <c r="K145" s="239">
        <v>65</v>
      </c>
      <c r="L145" s="236"/>
      <c r="M145" s="236"/>
      <c r="N145" s="236"/>
      <c r="O145" s="236"/>
      <c r="P145" s="236"/>
      <c r="Q145" s="236"/>
      <c r="R145" s="240"/>
      <c r="T145" s="241"/>
      <c r="U145" s="236"/>
      <c r="V145" s="236"/>
      <c r="W145" s="236"/>
      <c r="X145" s="236"/>
      <c r="Y145" s="236"/>
      <c r="Z145" s="236"/>
      <c r="AA145" s="242"/>
      <c r="AT145" s="243" t="s">
        <v>151</v>
      </c>
      <c r="AU145" s="243" t="s">
        <v>101</v>
      </c>
      <c r="AV145" s="11" t="s">
        <v>101</v>
      </c>
      <c r="AW145" s="11" t="s">
        <v>34</v>
      </c>
      <c r="AX145" s="11" t="s">
        <v>85</v>
      </c>
      <c r="AY145" s="243" t="s">
        <v>143</v>
      </c>
    </row>
    <row r="146" s="1" customFormat="1" ht="16.5" customHeight="1">
      <c r="B146" s="47"/>
      <c r="C146" s="216" t="s">
        <v>180</v>
      </c>
      <c r="D146" s="216" t="s">
        <v>144</v>
      </c>
      <c r="E146" s="217" t="s">
        <v>181</v>
      </c>
      <c r="F146" s="218" t="s">
        <v>182</v>
      </c>
      <c r="G146" s="218"/>
      <c r="H146" s="218"/>
      <c r="I146" s="218"/>
      <c r="J146" s="219" t="s">
        <v>183</v>
      </c>
      <c r="K146" s="220">
        <v>64</v>
      </c>
      <c r="L146" s="221">
        <v>0</v>
      </c>
      <c r="M146" s="222"/>
      <c r="N146" s="220">
        <f>ROUND(L146*K146,2)</f>
        <v>0</v>
      </c>
      <c r="O146" s="220"/>
      <c r="P146" s="220"/>
      <c r="Q146" s="220"/>
      <c r="R146" s="49"/>
      <c r="T146" s="223" t="s">
        <v>21</v>
      </c>
      <c r="U146" s="57" t="s">
        <v>42</v>
      </c>
      <c r="V146" s="48"/>
      <c r="W146" s="224">
        <f>V146*K146</f>
        <v>0</v>
      </c>
      <c r="X146" s="224">
        <v>0</v>
      </c>
      <c r="Y146" s="224">
        <f>X146*K146</f>
        <v>0</v>
      </c>
      <c r="Z146" s="224">
        <v>0</v>
      </c>
      <c r="AA146" s="225">
        <f>Z146*K146</f>
        <v>0</v>
      </c>
      <c r="AR146" s="23" t="s">
        <v>148</v>
      </c>
      <c r="AT146" s="23" t="s">
        <v>144</v>
      </c>
      <c r="AU146" s="23" t="s">
        <v>101</v>
      </c>
      <c r="AY146" s="23" t="s">
        <v>143</v>
      </c>
      <c r="BE146" s="139">
        <f>IF(U146="základní",N146,0)</f>
        <v>0</v>
      </c>
      <c r="BF146" s="139">
        <f>IF(U146="snížená",N146,0)</f>
        <v>0</v>
      </c>
      <c r="BG146" s="139">
        <f>IF(U146="zákl. přenesená",N146,0)</f>
        <v>0</v>
      </c>
      <c r="BH146" s="139">
        <f>IF(U146="sníž. přenesená",N146,0)</f>
        <v>0</v>
      </c>
      <c r="BI146" s="139">
        <f>IF(U146="nulová",N146,0)</f>
        <v>0</v>
      </c>
      <c r="BJ146" s="23" t="s">
        <v>85</v>
      </c>
      <c r="BK146" s="139">
        <f>ROUND(L146*K146,2)</f>
        <v>0</v>
      </c>
      <c r="BL146" s="23" t="s">
        <v>148</v>
      </c>
      <c r="BM146" s="23" t="s">
        <v>184</v>
      </c>
    </row>
    <row r="147" s="10" customFormat="1" ht="16.5" customHeight="1">
      <c r="B147" s="226"/>
      <c r="C147" s="227"/>
      <c r="D147" s="227"/>
      <c r="E147" s="228" t="s">
        <v>21</v>
      </c>
      <c r="F147" s="229" t="s">
        <v>185</v>
      </c>
      <c r="G147" s="230"/>
      <c r="H147" s="230"/>
      <c r="I147" s="230"/>
      <c r="J147" s="227"/>
      <c r="K147" s="228" t="s">
        <v>21</v>
      </c>
      <c r="L147" s="227"/>
      <c r="M147" s="227"/>
      <c r="N147" s="227"/>
      <c r="O147" s="227"/>
      <c r="P147" s="227"/>
      <c r="Q147" s="227"/>
      <c r="R147" s="231"/>
      <c r="T147" s="232"/>
      <c r="U147" s="227"/>
      <c r="V147" s="227"/>
      <c r="W147" s="227"/>
      <c r="X147" s="227"/>
      <c r="Y147" s="227"/>
      <c r="Z147" s="227"/>
      <c r="AA147" s="233"/>
      <c r="AT147" s="234" t="s">
        <v>151</v>
      </c>
      <c r="AU147" s="234" t="s">
        <v>101</v>
      </c>
      <c r="AV147" s="10" t="s">
        <v>85</v>
      </c>
      <c r="AW147" s="10" t="s">
        <v>34</v>
      </c>
      <c r="AX147" s="10" t="s">
        <v>77</v>
      </c>
      <c r="AY147" s="234" t="s">
        <v>143</v>
      </c>
    </row>
    <row r="148" s="10" customFormat="1" ht="16.5" customHeight="1">
      <c r="B148" s="226"/>
      <c r="C148" s="227"/>
      <c r="D148" s="227"/>
      <c r="E148" s="228" t="s">
        <v>21</v>
      </c>
      <c r="F148" s="244" t="s">
        <v>186</v>
      </c>
      <c r="G148" s="227"/>
      <c r="H148" s="227"/>
      <c r="I148" s="227"/>
      <c r="J148" s="227"/>
      <c r="K148" s="228" t="s">
        <v>21</v>
      </c>
      <c r="L148" s="227"/>
      <c r="M148" s="227"/>
      <c r="N148" s="227"/>
      <c r="O148" s="227"/>
      <c r="P148" s="227"/>
      <c r="Q148" s="227"/>
      <c r="R148" s="231"/>
      <c r="T148" s="232"/>
      <c r="U148" s="227"/>
      <c r="V148" s="227"/>
      <c r="W148" s="227"/>
      <c r="X148" s="227"/>
      <c r="Y148" s="227"/>
      <c r="Z148" s="227"/>
      <c r="AA148" s="233"/>
      <c r="AT148" s="234" t="s">
        <v>151</v>
      </c>
      <c r="AU148" s="234" t="s">
        <v>101</v>
      </c>
      <c r="AV148" s="10" t="s">
        <v>85</v>
      </c>
      <c r="AW148" s="10" t="s">
        <v>34</v>
      </c>
      <c r="AX148" s="10" t="s">
        <v>77</v>
      </c>
      <c r="AY148" s="234" t="s">
        <v>143</v>
      </c>
    </row>
    <row r="149" s="11" customFormat="1" ht="16.5" customHeight="1">
      <c r="B149" s="235"/>
      <c r="C149" s="236"/>
      <c r="D149" s="236"/>
      <c r="E149" s="237" t="s">
        <v>21</v>
      </c>
      <c r="F149" s="238" t="s">
        <v>187</v>
      </c>
      <c r="G149" s="236"/>
      <c r="H149" s="236"/>
      <c r="I149" s="236"/>
      <c r="J149" s="236"/>
      <c r="K149" s="239">
        <v>58</v>
      </c>
      <c r="L149" s="236"/>
      <c r="M149" s="236"/>
      <c r="N149" s="236"/>
      <c r="O149" s="236"/>
      <c r="P149" s="236"/>
      <c r="Q149" s="236"/>
      <c r="R149" s="240"/>
      <c r="T149" s="241"/>
      <c r="U149" s="236"/>
      <c r="V149" s="236"/>
      <c r="W149" s="236"/>
      <c r="X149" s="236"/>
      <c r="Y149" s="236"/>
      <c r="Z149" s="236"/>
      <c r="AA149" s="242"/>
      <c r="AT149" s="243" t="s">
        <v>151</v>
      </c>
      <c r="AU149" s="243" t="s">
        <v>101</v>
      </c>
      <c r="AV149" s="11" t="s">
        <v>101</v>
      </c>
      <c r="AW149" s="11" t="s">
        <v>34</v>
      </c>
      <c r="AX149" s="11" t="s">
        <v>85</v>
      </c>
      <c r="AY149" s="243" t="s">
        <v>143</v>
      </c>
    </row>
    <row r="150" s="1" customFormat="1" ht="25.5" customHeight="1">
      <c r="B150" s="47"/>
      <c r="C150" s="216" t="s">
        <v>188</v>
      </c>
      <c r="D150" s="216" t="s">
        <v>144</v>
      </c>
      <c r="E150" s="217" t="s">
        <v>189</v>
      </c>
      <c r="F150" s="218" t="s">
        <v>190</v>
      </c>
      <c r="G150" s="218"/>
      <c r="H150" s="218"/>
      <c r="I150" s="218"/>
      <c r="J150" s="219" t="s">
        <v>183</v>
      </c>
      <c r="K150" s="220">
        <v>64</v>
      </c>
      <c r="L150" s="221">
        <v>0</v>
      </c>
      <c r="M150" s="222"/>
      <c r="N150" s="220">
        <f>ROUND(L150*K150,2)</f>
        <v>0</v>
      </c>
      <c r="O150" s="220"/>
      <c r="P150" s="220"/>
      <c r="Q150" s="220"/>
      <c r="R150" s="49"/>
      <c r="T150" s="223" t="s">
        <v>21</v>
      </c>
      <c r="U150" s="57" t="s">
        <v>42</v>
      </c>
      <c r="V150" s="48"/>
      <c r="W150" s="224">
        <f>V150*K150</f>
        <v>0</v>
      </c>
      <c r="X150" s="224">
        <v>0</v>
      </c>
      <c r="Y150" s="224">
        <f>X150*K150</f>
        <v>0</v>
      </c>
      <c r="Z150" s="224">
        <v>0</v>
      </c>
      <c r="AA150" s="225">
        <f>Z150*K150</f>
        <v>0</v>
      </c>
      <c r="AR150" s="23" t="s">
        <v>148</v>
      </c>
      <c r="AT150" s="23" t="s">
        <v>144</v>
      </c>
      <c r="AU150" s="23" t="s">
        <v>101</v>
      </c>
      <c r="AY150" s="23" t="s">
        <v>143</v>
      </c>
      <c r="BE150" s="139">
        <f>IF(U150="základní",N150,0)</f>
        <v>0</v>
      </c>
      <c r="BF150" s="139">
        <f>IF(U150="snížená",N150,0)</f>
        <v>0</v>
      </c>
      <c r="BG150" s="139">
        <f>IF(U150="zákl. přenesená",N150,0)</f>
        <v>0</v>
      </c>
      <c r="BH150" s="139">
        <f>IF(U150="sníž. přenesená",N150,0)</f>
        <v>0</v>
      </c>
      <c r="BI150" s="139">
        <f>IF(U150="nulová",N150,0)</f>
        <v>0</v>
      </c>
      <c r="BJ150" s="23" t="s">
        <v>85</v>
      </c>
      <c r="BK150" s="139">
        <f>ROUND(L150*K150,2)</f>
        <v>0</v>
      </c>
      <c r="BL150" s="23" t="s">
        <v>148</v>
      </c>
      <c r="BM150" s="23" t="s">
        <v>191</v>
      </c>
    </row>
    <row r="151" s="1" customFormat="1" ht="25.5" customHeight="1">
      <c r="B151" s="47"/>
      <c r="C151" s="216" t="s">
        <v>192</v>
      </c>
      <c r="D151" s="216" t="s">
        <v>144</v>
      </c>
      <c r="E151" s="217" t="s">
        <v>193</v>
      </c>
      <c r="F151" s="218" t="s">
        <v>194</v>
      </c>
      <c r="G151" s="218"/>
      <c r="H151" s="218"/>
      <c r="I151" s="218"/>
      <c r="J151" s="219" t="s">
        <v>195</v>
      </c>
      <c r="K151" s="220">
        <v>58</v>
      </c>
      <c r="L151" s="221">
        <v>0</v>
      </c>
      <c r="M151" s="222"/>
      <c r="N151" s="220">
        <f>ROUND(L151*K151,2)</f>
        <v>0</v>
      </c>
      <c r="O151" s="220"/>
      <c r="P151" s="220"/>
      <c r="Q151" s="220"/>
      <c r="R151" s="49"/>
      <c r="T151" s="223" t="s">
        <v>21</v>
      </c>
      <c r="U151" s="57" t="s">
        <v>42</v>
      </c>
      <c r="V151" s="48"/>
      <c r="W151" s="224">
        <f>V151*K151</f>
        <v>0</v>
      </c>
      <c r="X151" s="224">
        <v>0</v>
      </c>
      <c r="Y151" s="224">
        <f>X151*K151</f>
        <v>0</v>
      </c>
      <c r="Z151" s="224">
        <v>0</v>
      </c>
      <c r="AA151" s="225">
        <f>Z151*K151</f>
        <v>0</v>
      </c>
      <c r="AR151" s="23" t="s">
        <v>148</v>
      </c>
      <c r="AT151" s="23" t="s">
        <v>144</v>
      </c>
      <c r="AU151" s="23" t="s">
        <v>101</v>
      </c>
      <c r="AY151" s="23" t="s">
        <v>143</v>
      </c>
      <c r="BE151" s="139">
        <f>IF(U151="základní",N151,0)</f>
        <v>0</v>
      </c>
      <c r="BF151" s="139">
        <f>IF(U151="snížená",N151,0)</f>
        <v>0</v>
      </c>
      <c r="BG151" s="139">
        <f>IF(U151="zákl. přenesená",N151,0)</f>
        <v>0</v>
      </c>
      <c r="BH151" s="139">
        <f>IF(U151="sníž. přenesená",N151,0)</f>
        <v>0</v>
      </c>
      <c r="BI151" s="139">
        <f>IF(U151="nulová",N151,0)</f>
        <v>0</v>
      </c>
      <c r="BJ151" s="23" t="s">
        <v>85</v>
      </c>
      <c r="BK151" s="139">
        <f>ROUND(L151*K151,2)</f>
        <v>0</v>
      </c>
      <c r="BL151" s="23" t="s">
        <v>148</v>
      </c>
      <c r="BM151" s="23" t="s">
        <v>196</v>
      </c>
    </row>
    <row r="152" s="11" customFormat="1" ht="16.5" customHeight="1">
      <c r="B152" s="235"/>
      <c r="C152" s="236"/>
      <c r="D152" s="236"/>
      <c r="E152" s="237" t="s">
        <v>21</v>
      </c>
      <c r="F152" s="245" t="s">
        <v>187</v>
      </c>
      <c r="G152" s="246"/>
      <c r="H152" s="246"/>
      <c r="I152" s="246"/>
      <c r="J152" s="236"/>
      <c r="K152" s="239">
        <v>58</v>
      </c>
      <c r="L152" s="236"/>
      <c r="M152" s="236"/>
      <c r="N152" s="236"/>
      <c r="O152" s="236"/>
      <c r="P152" s="236"/>
      <c r="Q152" s="236"/>
      <c r="R152" s="240"/>
      <c r="T152" s="241"/>
      <c r="U152" s="236"/>
      <c r="V152" s="236"/>
      <c r="W152" s="236"/>
      <c r="X152" s="236"/>
      <c r="Y152" s="236"/>
      <c r="Z152" s="236"/>
      <c r="AA152" s="242"/>
      <c r="AT152" s="243" t="s">
        <v>151</v>
      </c>
      <c r="AU152" s="243" t="s">
        <v>101</v>
      </c>
      <c r="AV152" s="11" t="s">
        <v>101</v>
      </c>
      <c r="AW152" s="11" t="s">
        <v>34</v>
      </c>
      <c r="AX152" s="11" t="s">
        <v>85</v>
      </c>
      <c r="AY152" s="243" t="s">
        <v>143</v>
      </c>
    </row>
    <row r="153" s="1" customFormat="1" ht="38.25" customHeight="1">
      <c r="B153" s="47"/>
      <c r="C153" s="216" t="s">
        <v>197</v>
      </c>
      <c r="D153" s="216" t="s">
        <v>144</v>
      </c>
      <c r="E153" s="217" t="s">
        <v>198</v>
      </c>
      <c r="F153" s="218" t="s">
        <v>199</v>
      </c>
      <c r="G153" s="218"/>
      <c r="H153" s="218"/>
      <c r="I153" s="218"/>
      <c r="J153" s="219" t="s">
        <v>195</v>
      </c>
      <c r="K153" s="220">
        <v>522</v>
      </c>
      <c r="L153" s="221">
        <v>0</v>
      </c>
      <c r="M153" s="222"/>
      <c r="N153" s="220">
        <f>ROUND(L153*K153,2)</f>
        <v>0</v>
      </c>
      <c r="O153" s="220"/>
      <c r="P153" s="220"/>
      <c r="Q153" s="220"/>
      <c r="R153" s="49"/>
      <c r="T153" s="223" t="s">
        <v>21</v>
      </c>
      <c r="U153" s="57" t="s">
        <v>42</v>
      </c>
      <c r="V153" s="48"/>
      <c r="W153" s="224">
        <f>V153*K153</f>
        <v>0</v>
      </c>
      <c r="X153" s="224">
        <v>0</v>
      </c>
      <c r="Y153" s="224">
        <f>X153*K153</f>
        <v>0</v>
      </c>
      <c r="Z153" s="224">
        <v>0</v>
      </c>
      <c r="AA153" s="225">
        <f>Z153*K153</f>
        <v>0</v>
      </c>
      <c r="AR153" s="23" t="s">
        <v>148</v>
      </c>
      <c r="AT153" s="23" t="s">
        <v>144</v>
      </c>
      <c r="AU153" s="23" t="s">
        <v>101</v>
      </c>
      <c r="AY153" s="23" t="s">
        <v>143</v>
      </c>
      <c r="BE153" s="139">
        <f>IF(U153="základní",N153,0)</f>
        <v>0</v>
      </c>
      <c r="BF153" s="139">
        <f>IF(U153="snížená",N153,0)</f>
        <v>0</v>
      </c>
      <c r="BG153" s="139">
        <f>IF(U153="zákl. přenesená",N153,0)</f>
        <v>0</v>
      </c>
      <c r="BH153" s="139">
        <f>IF(U153="sníž. přenesená",N153,0)</f>
        <v>0</v>
      </c>
      <c r="BI153" s="139">
        <f>IF(U153="nulová",N153,0)</f>
        <v>0</v>
      </c>
      <c r="BJ153" s="23" t="s">
        <v>85</v>
      </c>
      <c r="BK153" s="139">
        <f>ROUND(L153*K153,2)</f>
        <v>0</v>
      </c>
      <c r="BL153" s="23" t="s">
        <v>148</v>
      </c>
      <c r="BM153" s="23" t="s">
        <v>200</v>
      </c>
    </row>
    <row r="154" s="11" customFormat="1" ht="16.5" customHeight="1">
      <c r="B154" s="235"/>
      <c r="C154" s="236"/>
      <c r="D154" s="236"/>
      <c r="E154" s="237" t="s">
        <v>21</v>
      </c>
      <c r="F154" s="245" t="s">
        <v>201</v>
      </c>
      <c r="G154" s="246"/>
      <c r="H154" s="246"/>
      <c r="I154" s="246"/>
      <c r="J154" s="236"/>
      <c r="K154" s="239">
        <v>522</v>
      </c>
      <c r="L154" s="236"/>
      <c r="M154" s="236"/>
      <c r="N154" s="236"/>
      <c r="O154" s="236"/>
      <c r="P154" s="236"/>
      <c r="Q154" s="236"/>
      <c r="R154" s="240"/>
      <c r="T154" s="241"/>
      <c r="U154" s="236"/>
      <c r="V154" s="236"/>
      <c r="W154" s="236"/>
      <c r="X154" s="236"/>
      <c r="Y154" s="236"/>
      <c r="Z154" s="236"/>
      <c r="AA154" s="242"/>
      <c r="AT154" s="243" t="s">
        <v>151</v>
      </c>
      <c r="AU154" s="243" t="s">
        <v>101</v>
      </c>
      <c r="AV154" s="11" t="s">
        <v>101</v>
      </c>
      <c r="AW154" s="11" t="s">
        <v>34</v>
      </c>
      <c r="AX154" s="11" t="s">
        <v>85</v>
      </c>
      <c r="AY154" s="243" t="s">
        <v>143</v>
      </c>
    </row>
    <row r="155" s="1" customFormat="1" ht="38.25" customHeight="1">
      <c r="B155" s="47"/>
      <c r="C155" s="216" t="s">
        <v>202</v>
      </c>
      <c r="D155" s="216" t="s">
        <v>144</v>
      </c>
      <c r="E155" s="217" t="s">
        <v>203</v>
      </c>
      <c r="F155" s="218" t="s">
        <v>204</v>
      </c>
      <c r="G155" s="218"/>
      <c r="H155" s="218"/>
      <c r="I155" s="218"/>
      <c r="J155" s="219" t="s">
        <v>195</v>
      </c>
      <c r="K155" s="220">
        <v>0.5</v>
      </c>
      <c r="L155" s="221">
        <v>0</v>
      </c>
      <c r="M155" s="222"/>
      <c r="N155" s="220">
        <f>ROUND(L155*K155,2)</f>
        <v>0</v>
      </c>
      <c r="O155" s="220"/>
      <c r="P155" s="220"/>
      <c r="Q155" s="220"/>
      <c r="R155" s="49"/>
      <c r="T155" s="223" t="s">
        <v>21</v>
      </c>
      <c r="U155" s="57" t="s">
        <v>42</v>
      </c>
      <c r="V155" s="48"/>
      <c r="W155" s="224">
        <f>V155*K155</f>
        <v>0</v>
      </c>
      <c r="X155" s="224">
        <v>0</v>
      </c>
      <c r="Y155" s="224">
        <f>X155*K155</f>
        <v>0</v>
      </c>
      <c r="Z155" s="224">
        <v>0</v>
      </c>
      <c r="AA155" s="225">
        <f>Z155*K155</f>
        <v>0</v>
      </c>
      <c r="AR155" s="23" t="s">
        <v>148</v>
      </c>
      <c r="AT155" s="23" t="s">
        <v>144</v>
      </c>
      <c r="AU155" s="23" t="s">
        <v>101</v>
      </c>
      <c r="AY155" s="23" t="s">
        <v>143</v>
      </c>
      <c r="BE155" s="139">
        <f>IF(U155="základní",N155,0)</f>
        <v>0</v>
      </c>
      <c r="BF155" s="139">
        <f>IF(U155="snížená",N155,0)</f>
        <v>0</v>
      </c>
      <c r="BG155" s="139">
        <f>IF(U155="zákl. přenesená",N155,0)</f>
        <v>0</v>
      </c>
      <c r="BH155" s="139">
        <f>IF(U155="sníž. přenesená",N155,0)</f>
        <v>0</v>
      </c>
      <c r="BI155" s="139">
        <f>IF(U155="nulová",N155,0)</f>
        <v>0</v>
      </c>
      <c r="BJ155" s="23" t="s">
        <v>85</v>
      </c>
      <c r="BK155" s="139">
        <f>ROUND(L155*K155,2)</f>
        <v>0</v>
      </c>
      <c r="BL155" s="23" t="s">
        <v>148</v>
      </c>
      <c r="BM155" s="23" t="s">
        <v>205</v>
      </c>
    </row>
    <row r="156" s="10" customFormat="1" ht="16.5" customHeight="1">
      <c r="B156" s="226"/>
      <c r="C156" s="227"/>
      <c r="D156" s="227"/>
      <c r="E156" s="228" t="s">
        <v>21</v>
      </c>
      <c r="F156" s="229" t="s">
        <v>206</v>
      </c>
      <c r="G156" s="230"/>
      <c r="H156" s="230"/>
      <c r="I156" s="230"/>
      <c r="J156" s="227"/>
      <c r="K156" s="228" t="s">
        <v>21</v>
      </c>
      <c r="L156" s="227"/>
      <c r="M156" s="227"/>
      <c r="N156" s="227"/>
      <c r="O156" s="227"/>
      <c r="P156" s="227"/>
      <c r="Q156" s="227"/>
      <c r="R156" s="231"/>
      <c r="T156" s="232"/>
      <c r="U156" s="227"/>
      <c r="V156" s="227"/>
      <c r="W156" s="227"/>
      <c r="X156" s="227"/>
      <c r="Y156" s="227"/>
      <c r="Z156" s="227"/>
      <c r="AA156" s="233"/>
      <c r="AT156" s="234" t="s">
        <v>151</v>
      </c>
      <c r="AU156" s="234" t="s">
        <v>101</v>
      </c>
      <c r="AV156" s="10" t="s">
        <v>85</v>
      </c>
      <c r="AW156" s="10" t="s">
        <v>34</v>
      </c>
      <c r="AX156" s="10" t="s">
        <v>77</v>
      </c>
      <c r="AY156" s="234" t="s">
        <v>143</v>
      </c>
    </row>
    <row r="157" s="11" customFormat="1" ht="16.5" customHeight="1">
      <c r="B157" s="235"/>
      <c r="C157" s="236"/>
      <c r="D157" s="236"/>
      <c r="E157" s="237" t="s">
        <v>21</v>
      </c>
      <c r="F157" s="238" t="s">
        <v>207</v>
      </c>
      <c r="G157" s="236"/>
      <c r="H157" s="236"/>
      <c r="I157" s="236"/>
      <c r="J157" s="236"/>
      <c r="K157" s="239">
        <v>0.5</v>
      </c>
      <c r="L157" s="236"/>
      <c r="M157" s="236"/>
      <c r="N157" s="236"/>
      <c r="O157" s="236"/>
      <c r="P157" s="236"/>
      <c r="Q157" s="236"/>
      <c r="R157" s="240"/>
      <c r="T157" s="241"/>
      <c r="U157" s="236"/>
      <c r="V157" s="236"/>
      <c r="W157" s="236"/>
      <c r="X157" s="236"/>
      <c r="Y157" s="236"/>
      <c r="Z157" s="236"/>
      <c r="AA157" s="242"/>
      <c r="AT157" s="243" t="s">
        <v>151</v>
      </c>
      <c r="AU157" s="243" t="s">
        <v>101</v>
      </c>
      <c r="AV157" s="11" t="s">
        <v>101</v>
      </c>
      <c r="AW157" s="11" t="s">
        <v>34</v>
      </c>
      <c r="AX157" s="11" t="s">
        <v>85</v>
      </c>
      <c r="AY157" s="243" t="s">
        <v>143</v>
      </c>
    </row>
    <row r="158" s="1" customFormat="1" ht="38.25" customHeight="1">
      <c r="B158" s="47"/>
      <c r="C158" s="216" t="s">
        <v>208</v>
      </c>
      <c r="D158" s="216" t="s">
        <v>144</v>
      </c>
      <c r="E158" s="217" t="s">
        <v>209</v>
      </c>
      <c r="F158" s="218" t="s">
        <v>210</v>
      </c>
      <c r="G158" s="218"/>
      <c r="H158" s="218"/>
      <c r="I158" s="218"/>
      <c r="J158" s="219" t="s">
        <v>195</v>
      </c>
      <c r="K158" s="220">
        <v>19.199999999999999</v>
      </c>
      <c r="L158" s="221">
        <v>0</v>
      </c>
      <c r="M158" s="222"/>
      <c r="N158" s="220">
        <f>ROUND(L158*K158,2)</f>
        <v>0</v>
      </c>
      <c r="O158" s="220"/>
      <c r="P158" s="220"/>
      <c r="Q158" s="220"/>
      <c r="R158" s="49"/>
      <c r="T158" s="223" t="s">
        <v>21</v>
      </c>
      <c r="U158" s="57" t="s">
        <v>42</v>
      </c>
      <c r="V158" s="48"/>
      <c r="W158" s="224">
        <f>V158*K158</f>
        <v>0</v>
      </c>
      <c r="X158" s="224">
        <v>0</v>
      </c>
      <c r="Y158" s="224">
        <f>X158*K158</f>
        <v>0</v>
      </c>
      <c r="Z158" s="224">
        <v>0</v>
      </c>
      <c r="AA158" s="225">
        <f>Z158*K158</f>
        <v>0</v>
      </c>
      <c r="AR158" s="23" t="s">
        <v>148</v>
      </c>
      <c r="AT158" s="23" t="s">
        <v>144</v>
      </c>
      <c r="AU158" s="23" t="s">
        <v>101</v>
      </c>
      <c r="AY158" s="23" t="s">
        <v>143</v>
      </c>
      <c r="BE158" s="139">
        <f>IF(U158="základní",N158,0)</f>
        <v>0</v>
      </c>
      <c r="BF158" s="139">
        <f>IF(U158="snížená",N158,0)</f>
        <v>0</v>
      </c>
      <c r="BG158" s="139">
        <f>IF(U158="zákl. přenesená",N158,0)</f>
        <v>0</v>
      </c>
      <c r="BH158" s="139">
        <f>IF(U158="sníž. přenesená",N158,0)</f>
        <v>0</v>
      </c>
      <c r="BI158" s="139">
        <f>IF(U158="nulová",N158,0)</f>
        <v>0</v>
      </c>
      <c r="BJ158" s="23" t="s">
        <v>85</v>
      </c>
      <c r="BK158" s="139">
        <f>ROUND(L158*K158,2)</f>
        <v>0</v>
      </c>
      <c r="BL158" s="23" t="s">
        <v>148</v>
      </c>
      <c r="BM158" s="23" t="s">
        <v>211</v>
      </c>
    </row>
    <row r="159" s="11" customFormat="1" ht="16.5" customHeight="1">
      <c r="B159" s="235"/>
      <c r="C159" s="236"/>
      <c r="D159" s="236"/>
      <c r="E159" s="237" t="s">
        <v>21</v>
      </c>
      <c r="F159" s="245" t="s">
        <v>212</v>
      </c>
      <c r="G159" s="246"/>
      <c r="H159" s="246"/>
      <c r="I159" s="246"/>
      <c r="J159" s="236"/>
      <c r="K159" s="239">
        <v>19.199999999999999</v>
      </c>
      <c r="L159" s="236"/>
      <c r="M159" s="236"/>
      <c r="N159" s="236"/>
      <c r="O159" s="236"/>
      <c r="P159" s="236"/>
      <c r="Q159" s="236"/>
      <c r="R159" s="240"/>
      <c r="T159" s="241"/>
      <c r="U159" s="236"/>
      <c r="V159" s="236"/>
      <c r="W159" s="236"/>
      <c r="X159" s="236"/>
      <c r="Y159" s="236"/>
      <c r="Z159" s="236"/>
      <c r="AA159" s="242"/>
      <c r="AT159" s="243" t="s">
        <v>151</v>
      </c>
      <c r="AU159" s="243" t="s">
        <v>101</v>
      </c>
      <c r="AV159" s="11" t="s">
        <v>101</v>
      </c>
      <c r="AW159" s="11" t="s">
        <v>34</v>
      </c>
      <c r="AX159" s="11" t="s">
        <v>85</v>
      </c>
      <c r="AY159" s="243" t="s">
        <v>143</v>
      </c>
    </row>
    <row r="160" s="1" customFormat="1" ht="38.25" customHeight="1">
      <c r="B160" s="47"/>
      <c r="C160" s="216" t="s">
        <v>213</v>
      </c>
      <c r="D160" s="216" t="s">
        <v>144</v>
      </c>
      <c r="E160" s="217" t="s">
        <v>214</v>
      </c>
      <c r="F160" s="218" t="s">
        <v>215</v>
      </c>
      <c r="G160" s="218"/>
      <c r="H160" s="218"/>
      <c r="I160" s="218"/>
      <c r="J160" s="219" t="s">
        <v>195</v>
      </c>
      <c r="K160" s="220">
        <v>38.299999999999997</v>
      </c>
      <c r="L160" s="221">
        <v>0</v>
      </c>
      <c r="M160" s="222"/>
      <c r="N160" s="220">
        <f>ROUND(L160*K160,2)</f>
        <v>0</v>
      </c>
      <c r="O160" s="220"/>
      <c r="P160" s="220"/>
      <c r="Q160" s="220"/>
      <c r="R160" s="49"/>
      <c r="T160" s="223" t="s">
        <v>21</v>
      </c>
      <c r="U160" s="57" t="s">
        <v>42</v>
      </c>
      <c r="V160" s="48"/>
      <c r="W160" s="224">
        <f>V160*K160</f>
        <v>0</v>
      </c>
      <c r="X160" s="224">
        <v>0</v>
      </c>
      <c r="Y160" s="224">
        <f>X160*K160</f>
        <v>0</v>
      </c>
      <c r="Z160" s="224">
        <v>0</v>
      </c>
      <c r="AA160" s="225">
        <f>Z160*K160</f>
        <v>0</v>
      </c>
      <c r="AR160" s="23" t="s">
        <v>148</v>
      </c>
      <c r="AT160" s="23" t="s">
        <v>144</v>
      </c>
      <c r="AU160" s="23" t="s">
        <v>101</v>
      </c>
      <c r="AY160" s="23" t="s">
        <v>143</v>
      </c>
      <c r="BE160" s="139">
        <f>IF(U160="základní",N160,0)</f>
        <v>0</v>
      </c>
      <c r="BF160" s="139">
        <f>IF(U160="snížená",N160,0)</f>
        <v>0</v>
      </c>
      <c r="BG160" s="139">
        <f>IF(U160="zákl. přenesená",N160,0)</f>
        <v>0</v>
      </c>
      <c r="BH160" s="139">
        <f>IF(U160="sníž. přenesená",N160,0)</f>
        <v>0</v>
      </c>
      <c r="BI160" s="139">
        <f>IF(U160="nulová",N160,0)</f>
        <v>0</v>
      </c>
      <c r="BJ160" s="23" t="s">
        <v>85</v>
      </c>
      <c r="BK160" s="139">
        <f>ROUND(L160*K160,2)</f>
        <v>0</v>
      </c>
      <c r="BL160" s="23" t="s">
        <v>148</v>
      </c>
      <c r="BM160" s="23" t="s">
        <v>216</v>
      </c>
    </row>
    <row r="161" s="11" customFormat="1" ht="16.5" customHeight="1">
      <c r="B161" s="235"/>
      <c r="C161" s="236"/>
      <c r="D161" s="236"/>
      <c r="E161" s="237" t="s">
        <v>21</v>
      </c>
      <c r="F161" s="245" t="s">
        <v>217</v>
      </c>
      <c r="G161" s="246"/>
      <c r="H161" s="246"/>
      <c r="I161" s="246"/>
      <c r="J161" s="236"/>
      <c r="K161" s="239">
        <v>38.299999999999997</v>
      </c>
      <c r="L161" s="236"/>
      <c r="M161" s="236"/>
      <c r="N161" s="236"/>
      <c r="O161" s="236"/>
      <c r="P161" s="236"/>
      <c r="Q161" s="236"/>
      <c r="R161" s="240"/>
      <c r="T161" s="241"/>
      <c r="U161" s="236"/>
      <c r="V161" s="236"/>
      <c r="W161" s="236"/>
      <c r="X161" s="236"/>
      <c r="Y161" s="236"/>
      <c r="Z161" s="236"/>
      <c r="AA161" s="242"/>
      <c r="AT161" s="243" t="s">
        <v>151</v>
      </c>
      <c r="AU161" s="243" t="s">
        <v>101</v>
      </c>
      <c r="AV161" s="11" t="s">
        <v>101</v>
      </c>
      <c r="AW161" s="11" t="s">
        <v>34</v>
      </c>
      <c r="AX161" s="11" t="s">
        <v>85</v>
      </c>
      <c r="AY161" s="243" t="s">
        <v>143</v>
      </c>
    </row>
    <row r="162" s="9" customFormat="1" ht="29.88" customHeight="1">
      <c r="B162" s="202"/>
      <c r="C162" s="203"/>
      <c r="D162" s="213" t="s">
        <v>114</v>
      </c>
      <c r="E162" s="213"/>
      <c r="F162" s="213"/>
      <c r="G162" s="213"/>
      <c r="H162" s="213"/>
      <c r="I162" s="213"/>
      <c r="J162" s="213"/>
      <c r="K162" s="213"/>
      <c r="L162" s="213"/>
      <c r="M162" s="213"/>
      <c r="N162" s="214">
        <f>BK162</f>
        <v>0</v>
      </c>
      <c r="O162" s="215"/>
      <c r="P162" s="215"/>
      <c r="Q162" s="215"/>
      <c r="R162" s="206"/>
      <c r="T162" s="207"/>
      <c r="U162" s="203"/>
      <c r="V162" s="203"/>
      <c r="W162" s="208">
        <f>SUM(W163:W175)</f>
        <v>0</v>
      </c>
      <c r="X162" s="203"/>
      <c r="Y162" s="208">
        <f>SUM(Y163:Y175)</f>
        <v>14.44875</v>
      </c>
      <c r="Z162" s="203"/>
      <c r="AA162" s="209">
        <f>SUM(AA163:AA175)</f>
        <v>0</v>
      </c>
      <c r="AR162" s="210" t="s">
        <v>85</v>
      </c>
      <c r="AT162" s="211" t="s">
        <v>76</v>
      </c>
      <c r="AU162" s="211" t="s">
        <v>85</v>
      </c>
      <c r="AY162" s="210" t="s">
        <v>143</v>
      </c>
      <c r="BK162" s="212">
        <f>SUM(BK163:BK175)</f>
        <v>0</v>
      </c>
    </row>
    <row r="163" s="1" customFormat="1" ht="16.5" customHeight="1">
      <c r="B163" s="47"/>
      <c r="C163" s="216" t="s">
        <v>218</v>
      </c>
      <c r="D163" s="216" t="s">
        <v>144</v>
      </c>
      <c r="E163" s="217" t="s">
        <v>219</v>
      </c>
      <c r="F163" s="218" t="s">
        <v>220</v>
      </c>
      <c r="G163" s="218"/>
      <c r="H163" s="218"/>
      <c r="I163" s="218"/>
      <c r="J163" s="219" t="s">
        <v>147</v>
      </c>
      <c r="K163" s="220">
        <v>87</v>
      </c>
      <c r="L163" s="221">
        <v>0</v>
      </c>
      <c r="M163" s="222"/>
      <c r="N163" s="220">
        <f>ROUND(L163*K163,2)</f>
        <v>0</v>
      </c>
      <c r="O163" s="220"/>
      <c r="P163" s="220"/>
      <c r="Q163" s="220"/>
      <c r="R163" s="49"/>
      <c r="T163" s="223" t="s">
        <v>21</v>
      </c>
      <c r="U163" s="57" t="s">
        <v>42</v>
      </c>
      <c r="V163" s="48"/>
      <c r="W163" s="224">
        <f>V163*K163</f>
        <v>0</v>
      </c>
      <c r="X163" s="224">
        <v>0</v>
      </c>
      <c r="Y163" s="224">
        <f>X163*K163</f>
        <v>0</v>
      </c>
      <c r="Z163" s="224">
        <v>0</v>
      </c>
      <c r="AA163" s="225">
        <f>Z163*K163</f>
        <v>0</v>
      </c>
      <c r="AR163" s="23" t="s">
        <v>148</v>
      </c>
      <c r="AT163" s="23" t="s">
        <v>144</v>
      </c>
      <c r="AU163" s="23" t="s">
        <v>101</v>
      </c>
      <c r="AY163" s="23" t="s">
        <v>143</v>
      </c>
      <c r="BE163" s="139">
        <f>IF(U163="základní",N163,0)</f>
        <v>0</v>
      </c>
      <c r="BF163" s="139">
        <f>IF(U163="snížená",N163,0)</f>
        <v>0</v>
      </c>
      <c r="BG163" s="139">
        <f>IF(U163="zákl. přenesená",N163,0)</f>
        <v>0</v>
      </c>
      <c r="BH163" s="139">
        <f>IF(U163="sníž. přenesená",N163,0)</f>
        <v>0</v>
      </c>
      <c r="BI163" s="139">
        <f>IF(U163="nulová",N163,0)</f>
        <v>0</v>
      </c>
      <c r="BJ163" s="23" t="s">
        <v>85</v>
      </c>
      <c r="BK163" s="139">
        <f>ROUND(L163*K163,2)</f>
        <v>0</v>
      </c>
      <c r="BL163" s="23" t="s">
        <v>148</v>
      </c>
      <c r="BM163" s="23" t="s">
        <v>221</v>
      </c>
    </row>
    <row r="164" s="1" customFormat="1" ht="25.5" customHeight="1">
      <c r="B164" s="47"/>
      <c r="C164" s="216" t="s">
        <v>11</v>
      </c>
      <c r="D164" s="216" t="s">
        <v>144</v>
      </c>
      <c r="E164" s="217" t="s">
        <v>222</v>
      </c>
      <c r="F164" s="218" t="s">
        <v>223</v>
      </c>
      <c r="G164" s="218"/>
      <c r="H164" s="218"/>
      <c r="I164" s="218"/>
      <c r="J164" s="219" t="s">
        <v>147</v>
      </c>
      <c r="K164" s="220">
        <v>87</v>
      </c>
      <c r="L164" s="221">
        <v>0</v>
      </c>
      <c r="M164" s="222"/>
      <c r="N164" s="220">
        <f>ROUND(L164*K164,2)</f>
        <v>0</v>
      </c>
      <c r="O164" s="220"/>
      <c r="P164" s="220"/>
      <c r="Q164" s="220"/>
      <c r="R164" s="49"/>
      <c r="T164" s="223" t="s">
        <v>21</v>
      </c>
      <c r="U164" s="57" t="s">
        <v>42</v>
      </c>
      <c r="V164" s="48"/>
      <c r="W164" s="224">
        <f>V164*K164</f>
        <v>0</v>
      </c>
      <c r="X164" s="224">
        <v>0</v>
      </c>
      <c r="Y164" s="224">
        <f>X164*K164</f>
        <v>0</v>
      </c>
      <c r="Z164" s="224">
        <v>0</v>
      </c>
      <c r="AA164" s="225">
        <f>Z164*K164</f>
        <v>0</v>
      </c>
      <c r="AR164" s="23" t="s">
        <v>148</v>
      </c>
      <c r="AT164" s="23" t="s">
        <v>144</v>
      </c>
      <c r="AU164" s="23" t="s">
        <v>101</v>
      </c>
      <c r="AY164" s="23" t="s">
        <v>143</v>
      </c>
      <c r="BE164" s="139">
        <f>IF(U164="základní",N164,0)</f>
        <v>0</v>
      </c>
      <c r="BF164" s="139">
        <f>IF(U164="snížená",N164,0)</f>
        <v>0</v>
      </c>
      <c r="BG164" s="139">
        <f>IF(U164="zákl. přenesená",N164,0)</f>
        <v>0</v>
      </c>
      <c r="BH164" s="139">
        <f>IF(U164="sníž. přenesená",N164,0)</f>
        <v>0</v>
      </c>
      <c r="BI164" s="139">
        <f>IF(U164="nulová",N164,0)</f>
        <v>0</v>
      </c>
      <c r="BJ164" s="23" t="s">
        <v>85</v>
      </c>
      <c r="BK164" s="139">
        <f>ROUND(L164*K164,2)</f>
        <v>0</v>
      </c>
      <c r="BL164" s="23" t="s">
        <v>148</v>
      </c>
      <c r="BM164" s="23" t="s">
        <v>224</v>
      </c>
    </row>
    <row r="165" s="1" customFormat="1" ht="25.5" customHeight="1">
      <c r="B165" s="47"/>
      <c r="C165" s="216" t="s">
        <v>225</v>
      </c>
      <c r="D165" s="216" t="s">
        <v>144</v>
      </c>
      <c r="E165" s="217" t="s">
        <v>226</v>
      </c>
      <c r="F165" s="218" t="s">
        <v>227</v>
      </c>
      <c r="G165" s="218"/>
      <c r="H165" s="218"/>
      <c r="I165" s="218"/>
      <c r="J165" s="219" t="s">
        <v>147</v>
      </c>
      <c r="K165" s="220">
        <v>87</v>
      </c>
      <c r="L165" s="221">
        <v>0</v>
      </c>
      <c r="M165" s="222"/>
      <c r="N165" s="220">
        <f>ROUND(L165*K165,2)</f>
        <v>0</v>
      </c>
      <c r="O165" s="220"/>
      <c r="P165" s="220"/>
      <c r="Q165" s="220"/>
      <c r="R165" s="49"/>
      <c r="T165" s="223" t="s">
        <v>21</v>
      </c>
      <c r="U165" s="57" t="s">
        <v>42</v>
      </c>
      <c r="V165" s="48"/>
      <c r="W165" s="224">
        <f>V165*K165</f>
        <v>0</v>
      </c>
      <c r="X165" s="224">
        <v>0.084250000000000005</v>
      </c>
      <c r="Y165" s="224">
        <f>X165*K165</f>
        <v>7.3297500000000007</v>
      </c>
      <c r="Z165" s="224">
        <v>0</v>
      </c>
      <c r="AA165" s="225">
        <f>Z165*K165</f>
        <v>0</v>
      </c>
      <c r="AR165" s="23" t="s">
        <v>148</v>
      </c>
      <c r="AT165" s="23" t="s">
        <v>144</v>
      </c>
      <c r="AU165" s="23" t="s">
        <v>101</v>
      </c>
      <c r="AY165" s="23" t="s">
        <v>143</v>
      </c>
      <c r="BE165" s="139">
        <f>IF(U165="základní",N165,0)</f>
        <v>0</v>
      </c>
      <c r="BF165" s="139">
        <f>IF(U165="snížená",N165,0)</f>
        <v>0</v>
      </c>
      <c r="BG165" s="139">
        <f>IF(U165="zákl. přenesená",N165,0)</f>
        <v>0</v>
      </c>
      <c r="BH165" s="139">
        <f>IF(U165="sníž. přenesená",N165,0)</f>
        <v>0</v>
      </c>
      <c r="BI165" s="139">
        <f>IF(U165="nulová",N165,0)</f>
        <v>0</v>
      </c>
      <c r="BJ165" s="23" t="s">
        <v>85</v>
      </c>
      <c r="BK165" s="139">
        <f>ROUND(L165*K165,2)</f>
        <v>0</v>
      </c>
      <c r="BL165" s="23" t="s">
        <v>148</v>
      </c>
      <c r="BM165" s="23" t="s">
        <v>228</v>
      </c>
    </row>
    <row r="166" s="1" customFormat="1" ht="25.5" customHeight="1">
      <c r="B166" s="47"/>
      <c r="C166" s="247" t="s">
        <v>229</v>
      </c>
      <c r="D166" s="247" t="s">
        <v>230</v>
      </c>
      <c r="E166" s="248" t="s">
        <v>231</v>
      </c>
      <c r="F166" s="249" t="s">
        <v>232</v>
      </c>
      <c r="G166" s="249"/>
      <c r="H166" s="249"/>
      <c r="I166" s="249"/>
      <c r="J166" s="250" t="s">
        <v>147</v>
      </c>
      <c r="K166" s="251">
        <v>63</v>
      </c>
      <c r="L166" s="252">
        <v>0</v>
      </c>
      <c r="M166" s="253"/>
      <c r="N166" s="251">
        <f>ROUND(L166*K166,2)</f>
        <v>0</v>
      </c>
      <c r="O166" s="220"/>
      <c r="P166" s="220"/>
      <c r="Q166" s="220"/>
      <c r="R166" s="49"/>
      <c r="T166" s="223" t="s">
        <v>21</v>
      </c>
      <c r="U166" s="57" t="s">
        <v>42</v>
      </c>
      <c r="V166" s="48"/>
      <c r="W166" s="224">
        <f>V166*K166</f>
        <v>0</v>
      </c>
      <c r="X166" s="224">
        <v>0.113</v>
      </c>
      <c r="Y166" s="224">
        <f>X166*K166</f>
        <v>7.1189999999999998</v>
      </c>
      <c r="Z166" s="224">
        <v>0</v>
      </c>
      <c r="AA166" s="225">
        <f>Z166*K166</f>
        <v>0</v>
      </c>
      <c r="AR166" s="23" t="s">
        <v>188</v>
      </c>
      <c r="AT166" s="23" t="s">
        <v>230</v>
      </c>
      <c r="AU166" s="23" t="s">
        <v>101</v>
      </c>
      <c r="AY166" s="23" t="s">
        <v>143</v>
      </c>
      <c r="BE166" s="139">
        <f>IF(U166="základní",N166,0)</f>
        <v>0</v>
      </c>
      <c r="BF166" s="139">
        <f>IF(U166="snížená",N166,0)</f>
        <v>0</v>
      </c>
      <c r="BG166" s="139">
        <f>IF(U166="zákl. přenesená",N166,0)</f>
        <v>0</v>
      </c>
      <c r="BH166" s="139">
        <f>IF(U166="sníž. přenesená",N166,0)</f>
        <v>0</v>
      </c>
      <c r="BI166" s="139">
        <f>IF(U166="nulová",N166,0)</f>
        <v>0</v>
      </c>
      <c r="BJ166" s="23" t="s">
        <v>85</v>
      </c>
      <c r="BK166" s="139">
        <f>ROUND(L166*K166,2)</f>
        <v>0</v>
      </c>
      <c r="BL166" s="23" t="s">
        <v>148</v>
      </c>
      <c r="BM166" s="23" t="s">
        <v>233</v>
      </c>
    </row>
    <row r="167" s="11" customFormat="1" ht="16.5" customHeight="1">
      <c r="B167" s="235"/>
      <c r="C167" s="236"/>
      <c r="D167" s="236"/>
      <c r="E167" s="237" t="s">
        <v>21</v>
      </c>
      <c r="F167" s="245" t="s">
        <v>234</v>
      </c>
      <c r="G167" s="246"/>
      <c r="H167" s="246"/>
      <c r="I167" s="246"/>
      <c r="J167" s="236"/>
      <c r="K167" s="239">
        <v>89.609999999999999</v>
      </c>
      <c r="L167" s="236"/>
      <c r="M167" s="236"/>
      <c r="N167" s="236"/>
      <c r="O167" s="236"/>
      <c r="P167" s="236"/>
      <c r="Q167" s="236"/>
      <c r="R167" s="240"/>
      <c r="T167" s="241"/>
      <c r="U167" s="236"/>
      <c r="V167" s="236"/>
      <c r="W167" s="236"/>
      <c r="X167" s="236"/>
      <c r="Y167" s="236"/>
      <c r="Z167" s="236"/>
      <c r="AA167" s="242"/>
      <c r="AT167" s="243" t="s">
        <v>151</v>
      </c>
      <c r="AU167" s="243" t="s">
        <v>101</v>
      </c>
      <c r="AV167" s="11" t="s">
        <v>101</v>
      </c>
      <c r="AW167" s="11" t="s">
        <v>34</v>
      </c>
      <c r="AX167" s="11" t="s">
        <v>77</v>
      </c>
      <c r="AY167" s="243" t="s">
        <v>143</v>
      </c>
    </row>
    <row r="168" s="10" customFormat="1" ht="16.5" customHeight="1">
      <c r="B168" s="226"/>
      <c r="C168" s="227"/>
      <c r="D168" s="227"/>
      <c r="E168" s="228" t="s">
        <v>21</v>
      </c>
      <c r="F168" s="244" t="s">
        <v>235</v>
      </c>
      <c r="G168" s="227"/>
      <c r="H168" s="227"/>
      <c r="I168" s="227"/>
      <c r="J168" s="227"/>
      <c r="K168" s="228" t="s">
        <v>21</v>
      </c>
      <c r="L168" s="227"/>
      <c r="M168" s="227"/>
      <c r="N168" s="227"/>
      <c r="O168" s="227"/>
      <c r="P168" s="227"/>
      <c r="Q168" s="227"/>
      <c r="R168" s="231"/>
      <c r="T168" s="232"/>
      <c r="U168" s="227"/>
      <c r="V168" s="227"/>
      <c r="W168" s="227"/>
      <c r="X168" s="227"/>
      <c r="Y168" s="227"/>
      <c r="Z168" s="227"/>
      <c r="AA168" s="233"/>
      <c r="AT168" s="234" t="s">
        <v>151</v>
      </c>
      <c r="AU168" s="234" t="s">
        <v>101</v>
      </c>
      <c r="AV168" s="10" t="s">
        <v>85</v>
      </c>
      <c r="AW168" s="10" t="s">
        <v>34</v>
      </c>
      <c r="AX168" s="10" t="s">
        <v>77</v>
      </c>
      <c r="AY168" s="234" t="s">
        <v>143</v>
      </c>
    </row>
    <row r="169" s="10" customFormat="1" ht="16.5" customHeight="1">
      <c r="B169" s="226"/>
      <c r="C169" s="227"/>
      <c r="D169" s="227"/>
      <c r="E169" s="228" t="s">
        <v>21</v>
      </c>
      <c r="F169" s="244" t="s">
        <v>236</v>
      </c>
      <c r="G169" s="227"/>
      <c r="H169" s="227"/>
      <c r="I169" s="227"/>
      <c r="J169" s="227"/>
      <c r="K169" s="228" t="s">
        <v>21</v>
      </c>
      <c r="L169" s="227"/>
      <c r="M169" s="227"/>
      <c r="N169" s="227"/>
      <c r="O169" s="227"/>
      <c r="P169" s="227"/>
      <c r="Q169" s="227"/>
      <c r="R169" s="231"/>
      <c r="T169" s="232"/>
      <c r="U169" s="227"/>
      <c r="V169" s="227"/>
      <c r="W169" s="227"/>
      <c r="X169" s="227"/>
      <c r="Y169" s="227"/>
      <c r="Z169" s="227"/>
      <c r="AA169" s="233"/>
      <c r="AT169" s="234" t="s">
        <v>151</v>
      </c>
      <c r="AU169" s="234" t="s">
        <v>101</v>
      </c>
      <c r="AV169" s="10" t="s">
        <v>85</v>
      </c>
      <c r="AW169" s="10" t="s">
        <v>34</v>
      </c>
      <c r="AX169" s="10" t="s">
        <v>77</v>
      </c>
      <c r="AY169" s="234" t="s">
        <v>143</v>
      </c>
    </row>
    <row r="170" s="11" customFormat="1" ht="16.5" customHeight="1">
      <c r="B170" s="235"/>
      <c r="C170" s="236"/>
      <c r="D170" s="236"/>
      <c r="E170" s="237" t="s">
        <v>21</v>
      </c>
      <c r="F170" s="238" t="s">
        <v>237</v>
      </c>
      <c r="G170" s="236"/>
      <c r="H170" s="236"/>
      <c r="I170" s="236"/>
      <c r="J170" s="236"/>
      <c r="K170" s="239">
        <v>-26.609999999999999</v>
      </c>
      <c r="L170" s="236"/>
      <c r="M170" s="236"/>
      <c r="N170" s="236"/>
      <c r="O170" s="236"/>
      <c r="P170" s="236"/>
      <c r="Q170" s="236"/>
      <c r="R170" s="240"/>
      <c r="T170" s="241"/>
      <c r="U170" s="236"/>
      <c r="V170" s="236"/>
      <c r="W170" s="236"/>
      <c r="X170" s="236"/>
      <c r="Y170" s="236"/>
      <c r="Z170" s="236"/>
      <c r="AA170" s="242"/>
      <c r="AT170" s="243" t="s">
        <v>151</v>
      </c>
      <c r="AU170" s="243" t="s">
        <v>101</v>
      </c>
      <c r="AV170" s="11" t="s">
        <v>101</v>
      </c>
      <c r="AW170" s="11" t="s">
        <v>34</v>
      </c>
      <c r="AX170" s="11" t="s">
        <v>77</v>
      </c>
      <c r="AY170" s="243" t="s">
        <v>143</v>
      </c>
    </row>
    <row r="171" s="12" customFormat="1" ht="16.5" customHeight="1">
      <c r="B171" s="254"/>
      <c r="C171" s="255"/>
      <c r="D171" s="255"/>
      <c r="E171" s="256" t="s">
        <v>21</v>
      </c>
      <c r="F171" s="257" t="s">
        <v>238</v>
      </c>
      <c r="G171" s="255"/>
      <c r="H171" s="255"/>
      <c r="I171" s="255"/>
      <c r="J171" s="255"/>
      <c r="K171" s="258">
        <v>63</v>
      </c>
      <c r="L171" s="255"/>
      <c r="M171" s="255"/>
      <c r="N171" s="255"/>
      <c r="O171" s="255"/>
      <c r="P171" s="255"/>
      <c r="Q171" s="255"/>
      <c r="R171" s="259"/>
      <c r="T171" s="260"/>
      <c r="U171" s="255"/>
      <c r="V171" s="255"/>
      <c r="W171" s="255"/>
      <c r="X171" s="255"/>
      <c r="Y171" s="255"/>
      <c r="Z171" s="255"/>
      <c r="AA171" s="261"/>
      <c r="AT171" s="262" t="s">
        <v>151</v>
      </c>
      <c r="AU171" s="262" t="s">
        <v>101</v>
      </c>
      <c r="AV171" s="12" t="s">
        <v>148</v>
      </c>
      <c r="AW171" s="12" t="s">
        <v>34</v>
      </c>
      <c r="AX171" s="12" t="s">
        <v>85</v>
      </c>
      <c r="AY171" s="262" t="s">
        <v>143</v>
      </c>
    </row>
    <row r="172" s="1" customFormat="1" ht="38.25" customHeight="1">
      <c r="B172" s="47"/>
      <c r="C172" s="216" t="s">
        <v>239</v>
      </c>
      <c r="D172" s="216" t="s">
        <v>144</v>
      </c>
      <c r="E172" s="217" t="s">
        <v>240</v>
      </c>
      <c r="F172" s="218" t="s">
        <v>241</v>
      </c>
      <c r="G172" s="218"/>
      <c r="H172" s="218"/>
      <c r="I172" s="218"/>
      <c r="J172" s="219" t="s">
        <v>147</v>
      </c>
      <c r="K172" s="220">
        <v>65</v>
      </c>
      <c r="L172" s="221">
        <v>0</v>
      </c>
      <c r="M172" s="222"/>
      <c r="N172" s="220">
        <f>ROUND(L172*K172,2)</f>
        <v>0</v>
      </c>
      <c r="O172" s="220"/>
      <c r="P172" s="220"/>
      <c r="Q172" s="220"/>
      <c r="R172" s="49"/>
      <c r="T172" s="223" t="s">
        <v>21</v>
      </c>
      <c r="U172" s="57" t="s">
        <v>42</v>
      </c>
      <c r="V172" s="48"/>
      <c r="W172" s="224">
        <f>V172*K172</f>
        <v>0</v>
      </c>
      <c r="X172" s="224">
        <v>0</v>
      </c>
      <c r="Y172" s="224">
        <f>X172*K172</f>
        <v>0</v>
      </c>
      <c r="Z172" s="224">
        <v>0</v>
      </c>
      <c r="AA172" s="225">
        <f>Z172*K172</f>
        <v>0</v>
      </c>
      <c r="AR172" s="23" t="s">
        <v>148</v>
      </c>
      <c r="AT172" s="23" t="s">
        <v>144</v>
      </c>
      <c r="AU172" s="23" t="s">
        <v>101</v>
      </c>
      <c r="AY172" s="23" t="s">
        <v>143</v>
      </c>
      <c r="BE172" s="139">
        <f>IF(U172="základní",N172,0)</f>
        <v>0</v>
      </c>
      <c r="BF172" s="139">
        <f>IF(U172="snížená",N172,0)</f>
        <v>0</v>
      </c>
      <c r="BG172" s="139">
        <f>IF(U172="zákl. přenesená",N172,0)</f>
        <v>0</v>
      </c>
      <c r="BH172" s="139">
        <f>IF(U172="sníž. přenesená",N172,0)</f>
        <v>0</v>
      </c>
      <c r="BI172" s="139">
        <f>IF(U172="nulová",N172,0)</f>
        <v>0</v>
      </c>
      <c r="BJ172" s="23" t="s">
        <v>85</v>
      </c>
      <c r="BK172" s="139">
        <f>ROUND(L172*K172,2)</f>
        <v>0</v>
      </c>
      <c r="BL172" s="23" t="s">
        <v>148</v>
      </c>
      <c r="BM172" s="23" t="s">
        <v>242</v>
      </c>
    </row>
    <row r="173" s="10" customFormat="1" ht="16.5" customHeight="1">
      <c r="B173" s="226"/>
      <c r="C173" s="227"/>
      <c r="D173" s="227"/>
      <c r="E173" s="228" t="s">
        <v>21</v>
      </c>
      <c r="F173" s="229" t="s">
        <v>178</v>
      </c>
      <c r="G173" s="230"/>
      <c r="H173" s="230"/>
      <c r="I173" s="230"/>
      <c r="J173" s="227"/>
      <c r="K173" s="228" t="s">
        <v>21</v>
      </c>
      <c r="L173" s="227"/>
      <c r="M173" s="227"/>
      <c r="N173" s="227"/>
      <c r="O173" s="227"/>
      <c r="P173" s="227"/>
      <c r="Q173" s="227"/>
      <c r="R173" s="231"/>
      <c r="T173" s="232"/>
      <c r="U173" s="227"/>
      <c r="V173" s="227"/>
      <c r="W173" s="227"/>
      <c r="X173" s="227"/>
      <c r="Y173" s="227"/>
      <c r="Z173" s="227"/>
      <c r="AA173" s="233"/>
      <c r="AT173" s="234" t="s">
        <v>151</v>
      </c>
      <c r="AU173" s="234" t="s">
        <v>101</v>
      </c>
      <c r="AV173" s="10" t="s">
        <v>85</v>
      </c>
      <c r="AW173" s="10" t="s">
        <v>34</v>
      </c>
      <c r="AX173" s="10" t="s">
        <v>77</v>
      </c>
      <c r="AY173" s="234" t="s">
        <v>143</v>
      </c>
    </row>
    <row r="174" s="11" customFormat="1" ht="16.5" customHeight="1">
      <c r="B174" s="235"/>
      <c r="C174" s="236"/>
      <c r="D174" s="236"/>
      <c r="E174" s="237" t="s">
        <v>21</v>
      </c>
      <c r="F174" s="238" t="s">
        <v>179</v>
      </c>
      <c r="G174" s="236"/>
      <c r="H174" s="236"/>
      <c r="I174" s="236"/>
      <c r="J174" s="236"/>
      <c r="K174" s="239">
        <v>65</v>
      </c>
      <c r="L174" s="236"/>
      <c r="M174" s="236"/>
      <c r="N174" s="236"/>
      <c r="O174" s="236"/>
      <c r="P174" s="236"/>
      <c r="Q174" s="236"/>
      <c r="R174" s="240"/>
      <c r="T174" s="241"/>
      <c r="U174" s="236"/>
      <c r="V174" s="236"/>
      <c r="W174" s="236"/>
      <c r="X174" s="236"/>
      <c r="Y174" s="236"/>
      <c r="Z174" s="236"/>
      <c r="AA174" s="242"/>
      <c r="AT174" s="243" t="s">
        <v>151</v>
      </c>
      <c r="AU174" s="243" t="s">
        <v>101</v>
      </c>
      <c r="AV174" s="11" t="s">
        <v>101</v>
      </c>
      <c r="AW174" s="11" t="s">
        <v>34</v>
      </c>
      <c r="AX174" s="11" t="s">
        <v>85</v>
      </c>
      <c r="AY174" s="243" t="s">
        <v>143</v>
      </c>
    </row>
    <row r="175" s="1" customFormat="1" ht="25.5" customHeight="1">
      <c r="B175" s="47"/>
      <c r="C175" s="216" t="s">
        <v>243</v>
      </c>
      <c r="D175" s="216" t="s">
        <v>144</v>
      </c>
      <c r="E175" s="217" t="s">
        <v>244</v>
      </c>
      <c r="F175" s="218" t="s">
        <v>245</v>
      </c>
      <c r="G175" s="218"/>
      <c r="H175" s="218"/>
      <c r="I175" s="218"/>
      <c r="J175" s="219" t="s">
        <v>147</v>
      </c>
      <c r="K175" s="220">
        <v>65</v>
      </c>
      <c r="L175" s="221">
        <v>0</v>
      </c>
      <c r="M175" s="222"/>
      <c r="N175" s="220">
        <f>ROUND(L175*K175,2)</f>
        <v>0</v>
      </c>
      <c r="O175" s="220"/>
      <c r="P175" s="220"/>
      <c r="Q175" s="220"/>
      <c r="R175" s="49"/>
      <c r="T175" s="223" t="s">
        <v>21</v>
      </c>
      <c r="U175" s="57" t="s">
        <v>42</v>
      </c>
      <c r="V175" s="48"/>
      <c r="W175" s="224">
        <f>V175*K175</f>
        <v>0</v>
      </c>
      <c r="X175" s="224">
        <v>0</v>
      </c>
      <c r="Y175" s="224">
        <f>X175*K175</f>
        <v>0</v>
      </c>
      <c r="Z175" s="224">
        <v>0</v>
      </c>
      <c r="AA175" s="225">
        <f>Z175*K175</f>
        <v>0</v>
      </c>
      <c r="AR175" s="23" t="s">
        <v>148</v>
      </c>
      <c r="AT175" s="23" t="s">
        <v>144</v>
      </c>
      <c r="AU175" s="23" t="s">
        <v>101</v>
      </c>
      <c r="AY175" s="23" t="s">
        <v>143</v>
      </c>
      <c r="BE175" s="139">
        <f>IF(U175="základní",N175,0)</f>
        <v>0</v>
      </c>
      <c r="BF175" s="139">
        <f>IF(U175="snížená",N175,0)</f>
        <v>0</v>
      </c>
      <c r="BG175" s="139">
        <f>IF(U175="zákl. přenesená",N175,0)</f>
        <v>0</v>
      </c>
      <c r="BH175" s="139">
        <f>IF(U175="sníž. přenesená",N175,0)</f>
        <v>0</v>
      </c>
      <c r="BI175" s="139">
        <f>IF(U175="nulová",N175,0)</f>
        <v>0</v>
      </c>
      <c r="BJ175" s="23" t="s">
        <v>85</v>
      </c>
      <c r="BK175" s="139">
        <f>ROUND(L175*K175,2)</f>
        <v>0</v>
      </c>
      <c r="BL175" s="23" t="s">
        <v>148</v>
      </c>
      <c r="BM175" s="23" t="s">
        <v>246</v>
      </c>
    </row>
    <row r="176" s="9" customFormat="1" ht="29.88" customHeight="1">
      <c r="B176" s="202"/>
      <c r="C176" s="203"/>
      <c r="D176" s="213" t="s">
        <v>115</v>
      </c>
      <c r="E176" s="213"/>
      <c r="F176" s="213"/>
      <c r="G176" s="213"/>
      <c r="H176" s="213"/>
      <c r="I176" s="213"/>
      <c r="J176" s="213"/>
      <c r="K176" s="213"/>
      <c r="L176" s="213"/>
      <c r="M176" s="213"/>
      <c r="N176" s="263">
        <f>BK176</f>
        <v>0</v>
      </c>
      <c r="O176" s="264"/>
      <c r="P176" s="264"/>
      <c r="Q176" s="264"/>
      <c r="R176" s="206"/>
      <c r="T176" s="207"/>
      <c r="U176" s="203"/>
      <c r="V176" s="203"/>
      <c r="W176" s="208">
        <f>SUM(W177:W203)</f>
        <v>0</v>
      </c>
      <c r="X176" s="203"/>
      <c r="Y176" s="208">
        <f>SUM(Y177:Y203)</f>
        <v>19.894259999999999</v>
      </c>
      <c r="Z176" s="203"/>
      <c r="AA176" s="209">
        <f>SUM(AA177:AA203)</f>
        <v>0</v>
      </c>
      <c r="AR176" s="210" t="s">
        <v>85</v>
      </c>
      <c r="AT176" s="211" t="s">
        <v>76</v>
      </c>
      <c r="AU176" s="211" t="s">
        <v>85</v>
      </c>
      <c r="AY176" s="210" t="s">
        <v>143</v>
      </c>
      <c r="BK176" s="212">
        <f>SUM(BK177:BK203)</f>
        <v>0</v>
      </c>
    </row>
    <row r="177" s="1" customFormat="1" ht="25.5" customHeight="1">
      <c r="B177" s="47"/>
      <c r="C177" s="216" t="s">
        <v>247</v>
      </c>
      <c r="D177" s="216" t="s">
        <v>144</v>
      </c>
      <c r="E177" s="217" t="s">
        <v>248</v>
      </c>
      <c r="F177" s="218" t="s">
        <v>249</v>
      </c>
      <c r="G177" s="218"/>
      <c r="H177" s="218"/>
      <c r="I177" s="218"/>
      <c r="J177" s="219" t="s">
        <v>250</v>
      </c>
      <c r="K177" s="220">
        <v>2</v>
      </c>
      <c r="L177" s="221">
        <v>0</v>
      </c>
      <c r="M177" s="222"/>
      <c r="N177" s="220">
        <f>ROUND(L177*K177,2)</f>
        <v>0</v>
      </c>
      <c r="O177" s="220"/>
      <c r="P177" s="220"/>
      <c r="Q177" s="220"/>
      <c r="R177" s="49"/>
      <c r="T177" s="223" t="s">
        <v>21</v>
      </c>
      <c r="U177" s="57" t="s">
        <v>42</v>
      </c>
      <c r="V177" s="48"/>
      <c r="W177" s="224">
        <f>V177*K177</f>
        <v>0</v>
      </c>
      <c r="X177" s="224">
        <v>0</v>
      </c>
      <c r="Y177" s="224">
        <f>X177*K177</f>
        <v>0</v>
      </c>
      <c r="Z177" s="224">
        <v>0</v>
      </c>
      <c r="AA177" s="225">
        <f>Z177*K177</f>
        <v>0</v>
      </c>
      <c r="AR177" s="23" t="s">
        <v>148</v>
      </c>
      <c r="AT177" s="23" t="s">
        <v>144</v>
      </c>
      <c r="AU177" s="23" t="s">
        <v>101</v>
      </c>
      <c r="AY177" s="23" t="s">
        <v>143</v>
      </c>
      <c r="BE177" s="139">
        <f>IF(U177="základní",N177,0)</f>
        <v>0</v>
      </c>
      <c r="BF177" s="139">
        <f>IF(U177="snížená",N177,0)</f>
        <v>0</v>
      </c>
      <c r="BG177" s="139">
        <f>IF(U177="zákl. přenesená",N177,0)</f>
        <v>0</v>
      </c>
      <c r="BH177" s="139">
        <f>IF(U177="sníž. přenesená",N177,0)</f>
        <v>0</v>
      </c>
      <c r="BI177" s="139">
        <f>IF(U177="nulová",N177,0)</f>
        <v>0</v>
      </c>
      <c r="BJ177" s="23" t="s">
        <v>85</v>
      </c>
      <c r="BK177" s="139">
        <f>ROUND(L177*K177,2)</f>
        <v>0</v>
      </c>
      <c r="BL177" s="23" t="s">
        <v>148</v>
      </c>
      <c r="BM177" s="23" t="s">
        <v>251</v>
      </c>
    </row>
    <row r="178" s="10" customFormat="1" ht="25.5" customHeight="1">
      <c r="B178" s="226"/>
      <c r="C178" s="227"/>
      <c r="D178" s="227"/>
      <c r="E178" s="228" t="s">
        <v>21</v>
      </c>
      <c r="F178" s="229" t="s">
        <v>252</v>
      </c>
      <c r="G178" s="230"/>
      <c r="H178" s="230"/>
      <c r="I178" s="230"/>
      <c r="J178" s="227"/>
      <c r="K178" s="228" t="s">
        <v>21</v>
      </c>
      <c r="L178" s="227"/>
      <c r="M178" s="227"/>
      <c r="N178" s="227"/>
      <c r="O178" s="227"/>
      <c r="P178" s="227"/>
      <c r="Q178" s="227"/>
      <c r="R178" s="231"/>
      <c r="T178" s="232"/>
      <c r="U178" s="227"/>
      <c r="V178" s="227"/>
      <c r="W178" s="227"/>
      <c r="X178" s="227"/>
      <c r="Y178" s="227"/>
      <c r="Z178" s="227"/>
      <c r="AA178" s="233"/>
      <c r="AT178" s="234" t="s">
        <v>151</v>
      </c>
      <c r="AU178" s="234" t="s">
        <v>101</v>
      </c>
      <c r="AV178" s="10" t="s">
        <v>85</v>
      </c>
      <c r="AW178" s="10" t="s">
        <v>34</v>
      </c>
      <c r="AX178" s="10" t="s">
        <v>77</v>
      </c>
      <c r="AY178" s="234" t="s">
        <v>143</v>
      </c>
    </row>
    <row r="179" s="11" customFormat="1" ht="16.5" customHeight="1">
      <c r="B179" s="235"/>
      <c r="C179" s="236"/>
      <c r="D179" s="236"/>
      <c r="E179" s="237" t="s">
        <v>21</v>
      </c>
      <c r="F179" s="238" t="s">
        <v>101</v>
      </c>
      <c r="G179" s="236"/>
      <c r="H179" s="236"/>
      <c r="I179" s="236"/>
      <c r="J179" s="236"/>
      <c r="K179" s="239">
        <v>2</v>
      </c>
      <c r="L179" s="236"/>
      <c r="M179" s="236"/>
      <c r="N179" s="236"/>
      <c r="O179" s="236"/>
      <c r="P179" s="236"/>
      <c r="Q179" s="236"/>
      <c r="R179" s="240"/>
      <c r="T179" s="241"/>
      <c r="U179" s="236"/>
      <c r="V179" s="236"/>
      <c r="W179" s="236"/>
      <c r="X179" s="236"/>
      <c r="Y179" s="236"/>
      <c r="Z179" s="236"/>
      <c r="AA179" s="242"/>
      <c r="AT179" s="243" t="s">
        <v>151</v>
      </c>
      <c r="AU179" s="243" t="s">
        <v>101</v>
      </c>
      <c r="AV179" s="11" t="s">
        <v>101</v>
      </c>
      <c r="AW179" s="11" t="s">
        <v>34</v>
      </c>
      <c r="AX179" s="11" t="s">
        <v>85</v>
      </c>
      <c r="AY179" s="243" t="s">
        <v>143</v>
      </c>
    </row>
    <row r="180" s="1" customFormat="1" ht="38.25" customHeight="1">
      <c r="B180" s="47"/>
      <c r="C180" s="216" t="s">
        <v>10</v>
      </c>
      <c r="D180" s="216" t="s">
        <v>144</v>
      </c>
      <c r="E180" s="217" t="s">
        <v>253</v>
      </c>
      <c r="F180" s="218" t="s">
        <v>254</v>
      </c>
      <c r="G180" s="218"/>
      <c r="H180" s="218"/>
      <c r="I180" s="218"/>
      <c r="J180" s="219" t="s">
        <v>250</v>
      </c>
      <c r="K180" s="220">
        <v>120</v>
      </c>
      <c r="L180" s="221">
        <v>0</v>
      </c>
      <c r="M180" s="222"/>
      <c r="N180" s="220">
        <f>ROUND(L180*K180,2)</f>
        <v>0</v>
      </c>
      <c r="O180" s="220"/>
      <c r="P180" s="220"/>
      <c r="Q180" s="220"/>
      <c r="R180" s="49"/>
      <c r="T180" s="223" t="s">
        <v>21</v>
      </c>
      <c r="U180" s="57" t="s">
        <v>42</v>
      </c>
      <c r="V180" s="48"/>
      <c r="W180" s="224">
        <f>V180*K180</f>
        <v>0</v>
      </c>
      <c r="X180" s="224">
        <v>0</v>
      </c>
      <c r="Y180" s="224">
        <f>X180*K180</f>
        <v>0</v>
      </c>
      <c r="Z180" s="224">
        <v>0</v>
      </c>
      <c r="AA180" s="225">
        <f>Z180*K180</f>
        <v>0</v>
      </c>
      <c r="AR180" s="23" t="s">
        <v>148</v>
      </c>
      <c r="AT180" s="23" t="s">
        <v>144</v>
      </c>
      <c r="AU180" s="23" t="s">
        <v>101</v>
      </c>
      <c r="AY180" s="23" t="s">
        <v>143</v>
      </c>
      <c r="BE180" s="139">
        <f>IF(U180="základní",N180,0)</f>
        <v>0</v>
      </c>
      <c r="BF180" s="139">
        <f>IF(U180="snížená",N180,0)</f>
        <v>0</v>
      </c>
      <c r="BG180" s="139">
        <f>IF(U180="zákl. přenesená",N180,0)</f>
        <v>0</v>
      </c>
      <c r="BH180" s="139">
        <f>IF(U180="sníž. přenesená",N180,0)</f>
        <v>0</v>
      </c>
      <c r="BI180" s="139">
        <f>IF(U180="nulová",N180,0)</f>
        <v>0</v>
      </c>
      <c r="BJ180" s="23" t="s">
        <v>85</v>
      </c>
      <c r="BK180" s="139">
        <f>ROUND(L180*K180,2)</f>
        <v>0</v>
      </c>
      <c r="BL180" s="23" t="s">
        <v>148</v>
      </c>
      <c r="BM180" s="23" t="s">
        <v>255</v>
      </c>
    </row>
    <row r="181" s="10" customFormat="1" ht="16.5" customHeight="1">
      <c r="B181" s="226"/>
      <c r="C181" s="227"/>
      <c r="D181" s="227"/>
      <c r="E181" s="228" t="s">
        <v>21</v>
      </c>
      <c r="F181" s="229" t="s">
        <v>256</v>
      </c>
      <c r="G181" s="230"/>
      <c r="H181" s="230"/>
      <c r="I181" s="230"/>
      <c r="J181" s="227"/>
      <c r="K181" s="228" t="s">
        <v>21</v>
      </c>
      <c r="L181" s="227"/>
      <c r="M181" s="227"/>
      <c r="N181" s="227"/>
      <c r="O181" s="227"/>
      <c r="P181" s="227"/>
      <c r="Q181" s="227"/>
      <c r="R181" s="231"/>
      <c r="T181" s="232"/>
      <c r="U181" s="227"/>
      <c r="V181" s="227"/>
      <c r="W181" s="227"/>
      <c r="X181" s="227"/>
      <c r="Y181" s="227"/>
      <c r="Z181" s="227"/>
      <c r="AA181" s="233"/>
      <c r="AT181" s="234" t="s">
        <v>151</v>
      </c>
      <c r="AU181" s="234" t="s">
        <v>101</v>
      </c>
      <c r="AV181" s="10" t="s">
        <v>85</v>
      </c>
      <c r="AW181" s="10" t="s">
        <v>34</v>
      </c>
      <c r="AX181" s="10" t="s">
        <v>77</v>
      </c>
      <c r="AY181" s="234" t="s">
        <v>143</v>
      </c>
    </row>
    <row r="182" s="11" customFormat="1" ht="16.5" customHeight="1">
      <c r="B182" s="235"/>
      <c r="C182" s="236"/>
      <c r="D182" s="236"/>
      <c r="E182" s="237" t="s">
        <v>21</v>
      </c>
      <c r="F182" s="238" t="s">
        <v>257</v>
      </c>
      <c r="G182" s="236"/>
      <c r="H182" s="236"/>
      <c r="I182" s="236"/>
      <c r="J182" s="236"/>
      <c r="K182" s="239">
        <v>120</v>
      </c>
      <c r="L182" s="236"/>
      <c r="M182" s="236"/>
      <c r="N182" s="236"/>
      <c r="O182" s="236"/>
      <c r="P182" s="236"/>
      <c r="Q182" s="236"/>
      <c r="R182" s="240"/>
      <c r="T182" s="241"/>
      <c r="U182" s="236"/>
      <c r="V182" s="236"/>
      <c r="W182" s="236"/>
      <c r="X182" s="236"/>
      <c r="Y182" s="236"/>
      <c r="Z182" s="236"/>
      <c r="AA182" s="242"/>
      <c r="AT182" s="243" t="s">
        <v>151</v>
      </c>
      <c r="AU182" s="243" t="s">
        <v>101</v>
      </c>
      <c r="AV182" s="11" t="s">
        <v>101</v>
      </c>
      <c r="AW182" s="11" t="s">
        <v>34</v>
      </c>
      <c r="AX182" s="11" t="s">
        <v>85</v>
      </c>
      <c r="AY182" s="243" t="s">
        <v>143</v>
      </c>
    </row>
    <row r="183" s="1" customFormat="1" ht="25.5" customHeight="1">
      <c r="B183" s="47"/>
      <c r="C183" s="216" t="s">
        <v>258</v>
      </c>
      <c r="D183" s="216" t="s">
        <v>144</v>
      </c>
      <c r="E183" s="217" t="s">
        <v>259</v>
      </c>
      <c r="F183" s="218" t="s">
        <v>260</v>
      </c>
      <c r="G183" s="218"/>
      <c r="H183" s="218"/>
      <c r="I183" s="218"/>
      <c r="J183" s="219" t="s">
        <v>250</v>
      </c>
      <c r="K183" s="220">
        <v>6</v>
      </c>
      <c r="L183" s="221">
        <v>0</v>
      </c>
      <c r="M183" s="222"/>
      <c r="N183" s="220">
        <f>ROUND(L183*K183,2)</f>
        <v>0</v>
      </c>
      <c r="O183" s="220"/>
      <c r="P183" s="220"/>
      <c r="Q183" s="220"/>
      <c r="R183" s="49"/>
      <c r="T183" s="223" t="s">
        <v>21</v>
      </c>
      <c r="U183" s="57" t="s">
        <v>42</v>
      </c>
      <c r="V183" s="48"/>
      <c r="W183" s="224">
        <f>V183*K183</f>
        <v>0</v>
      </c>
      <c r="X183" s="224">
        <v>0</v>
      </c>
      <c r="Y183" s="224">
        <f>X183*K183</f>
        <v>0</v>
      </c>
      <c r="Z183" s="224">
        <v>0</v>
      </c>
      <c r="AA183" s="225">
        <f>Z183*K183</f>
        <v>0</v>
      </c>
      <c r="AR183" s="23" t="s">
        <v>148</v>
      </c>
      <c r="AT183" s="23" t="s">
        <v>144</v>
      </c>
      <c r="AU183" s="23" t="s">
        <v>101</v>
      </c>
      <c r="AY183" s="23" t="s">
        <v>143</v>
      </c>
      <c r="BE183" s="139">
        <f>IF(U183="základní",N183,0)</f>
        <v>0</v>
      </c>
      <c r="BF183" s="139">
        <f>IF(U183="snížená",N183,0)</f>
        <v>0</v>
      </c>
      <c r="BG183" s="139">
        <f>IF(U183="zákl. přenesená",N183,0)</f>
        <v>0</v>
      </c>
      <c r="BH183" s="139">
        <f>IF(U183="sníž. přenesená",N183,0)</f>
        <v>0</v>
      </c>
      <c r="BI183" s="139">
        <f>IF(U183="nulová",N183,0)</f>
        <v>0</v>
      </c>
      <c r="BJ183" s="23" t="s">
        <v>85</v>
      </c>
      <c r="BK183" s="139">
        <f>ROUND(L183*K183,2)</f>
        <v>0</v>
      </c>
      <c r="BL183" s="23" t="s">
        <v>148</v>
      </c>
      <c r="BM183" s="23" t="s">
        <v>261</v>
      </c>
    </row>
    <row r="184" s="10" customFormat="1" ht="25.5" customHeight="1">
      <c r="B184" s="226"/>
      <c r="C184" s="227"/>
      <c r="D184" s="227"/>
      <c r="E184" s="228" t="s">
        <v>21</v>
      </c>
      <c r="F184" s="229" t="s">
        <v>252</v>
      </c>
      <c r="G184" s="230"/>
      <c r="H184" s="230"/>
      <c r="I184" s="230"/>
      <c r="J184" s="227"/>
      <c r="K184" s="228" t="s">
        <v>21</v>
      </c>
      <c r="L184" s="227"/>
      <c r="M184" s="227"/>
      <c r="N184" s="227"/>
      <c r="O184" s="227"/>
      <c r="P184" s="227"/>
      <c r="Q184" s="227"/>
      <c r="R184" s="231"/>
      <c r="T184" s="232"/>
      <c r="U184" s="227"/>
      <c r="V184" s="227"/>
      <c r="W184" s="227"/>
      <c r="X184" s="227"/>
      <c r="Y184" s="227"/>
      <c r="Z184" s="227"/>
      <c r="AA184" s="233"/>
      <c r="AT184" s="234" t="s">
        <v>151</v>
      </c>
      <c r="AU184" s="234" t="s">
        <v>101</v>
      </c>
      <c r="AV184" s="10" t="s">
        <v>85</v>
      </c>
      <c r="AW184" s="10" t="s">
        <v>34</v>
      </c>
      <c r="AX184" s="10" t="s">
        <v>77</v>
      </c>
      <c r="AY184" s="234" t="s">
        <v>143</v>
      </c>
    </row>
    <row r="185" s="11" customFormat="1" ht="16.5" customHeight="1">
      <c r="B185" s="235"/>
      <c r="C185" s="236"/>
      <c r="D185" s="236"/>
      <c r="E185" s="237" t="s">
        <v>21</v>
      </c>
      <c r="F185" s="238" t="s">
        <v>174</v>
      </c>
      <c r="G185" s="236"/>
      <c r="H185" s="236"/>
      <c r="I185" s="236"/>
      <c r="J185" s="236"/>
      <c r="K185" s="239">
        <v>6</v>
      </c>
      <c r="L185" s="236"/>
      <c r="M185" s="236"/>
      <c r="N185" s="236"/>
      <c r="O185" s="236"/>
      <c r="P185" s="236"/>
      <c r="Q185" s="236"/>
      <c r="R185" s="240"/>
      <c r="T185" s="241"/>
      <c r="U185" s="236"/>
      <c r="V185" s="236"/>
      <c r="W185" s="236"/>
      <c r="X185" s="236"/>
      <c r="Y185" s="236"/>
      <c r="Z185" s="236"/>
      <c r="AA185" s="242"/>
      <c r="AT185" s="243" t="s">
        <v>151</v>
      </c>
      <c r="AU185" s="243" t="s">
        <v>101</v>
      </c>
      <c r="AV185" s="11" t="s">
        <v>101</v>
      </c>
      <c r="AW185" s="11" t="s">
        <v>34</v>
      </c>
      <c r="AX185" s="11" t="s">
        <v>85</v>
      </c>
      <c r="AY185" s="243" t="s">
        <v>143</v>
      </c>
    </row>
    <row r="186" s="1" customFormat="1" ht="38.25" customHeight="1">
      <c r="B186" s="47"/>
      <c r="C186" s="216" t="s">
        <v>262</v>
      </c>
      <c r="D186" s="216" t="s">
        <v>144</v>
      </c>
      <c r="E186" s="217" t="s">
        <v>263</v>
      </c>
      <c r="F186" s="218" t="s">
        <v>264</v>
      </c>
      <c r="G186" s="218"/>
      <c r="H186" s="218"/>
      <c r="I186" s="218"/>
      <c r="J186" s="219" t="s">
        <v>250</v>
      </c>
      <c r="K186" s="220">
        <v>360</v>
      </c>
      <c r="L186" s="221">
        <v>0</v>
      </c>
      <c r="M186" s="222"/>
      <c r="N186" s="220">
        <f>ROUND(L186*K186,2)</f>
        <v>0</v>
      </c>
      <c r="O186" s="220"/>
      <c r="P186" s="220"/>
      <c r="Q186" s="220"/>
      <c r="R186" s="49"/>
      <c r="T186" s="223" t="s">
        <v>21</v>
      </c>
      <c r="U186" s="57" t="s">
        <v>42</v>
      </c>
      <c r="V186" s="48"/>
      <c r="W186" s="224">
        <f>V186*K186</f>
        <v>0</v>
      </c>
      <c r="X186" s="224">
        <v>0</v>
      </c>
      <c r="Y186" s="224">
        <f>X186*K186</f>
        <v>0</v>
      </c>
      <c r="Z186" s="224">
        <v>0</v>
      </c>
      <c r="AA186" s="225">
        <f>Z186*K186</f>
        <v>0</v>
      </c>
      <c r="AR186" s="23" t="s">
        <v>148</v>
      </c>
      <c r="AT186" s="23" t="s">
        <v>144</v>
      </c>
      <c r="AU186" s="23" t="s">
        <v>101</v>
      </c>
      <c r="AY186" s="23" t="s">
        <v>143</v>
      </c>
      <c r="BE186" s="139">
        <f>IF(U186="základní",N186,0)</f>
        <v>0</v>
      </c>
      <c r="BF186" s="139">
        <f>IF(U186="snížená",N186,0)</f>
        <v>0</v>
      </c>
      <c r="BG186" s="139">
        <f>IF(U186="zákl. přenesená",N186,0)</f>
        <v>0</v>
      </c>
      <c r="BH186" s="139">
        <f>IF(U186="sníž. přenesená",N186,0)</f>
        <v>0</v>
      </c>
      <c r="BI186" s="139">
        <f>IF(U186="nulová",N186,0)</f>
        <v>0</v>
      </c>
      <c r="BJ186" s="23" t="s">
        <v>85</v>
      </c>
      <c r="BK186" s="139">
        <f>ROUND(L186*K186,2)</f>
        <v>0</v>
      </c>
      <c r="BL186" s="23" t="s">
        <v>148</v>
      </c>
      <c r="BM186" s="23" t="s">
        <v>265</v>
      </c>
    </row>
    <row r="187" s="10" customFormat="1" ht="16.5" customHeight="1">
      <c r="B187" s="226"/>
      <c r="C187" s="227"/>
      <c r="D187" s="227"/>
      <c r="E187" s="228" t="s">
        <v>21</v>
      </c>
      <c r="F187" s="229" t="s">
        <v>256</v>
      </c>
      <c r="G187" s="230"/>
      <c r="H187" s="230"/>
      <c r="I187" s="230"/>
      <c r="J187" s="227"/>
      <c r="K187" s="228" t="s">
        <v>21</v>
      </c>
      <c r="L187" s="227"/>
      <c r="M187" s="227"/>
      <c r="N187" s="227"/>
      <c r="O187" s="227"/>
      <c r="P187" s="227"/>
      <c r="Q187" s="227"/>
      <c r="R187" s="231"/>
      <c r="T187" s="232"/>
      <c r="U187" s="227"/>
      <c r="V187" s="227"/>
      <c r="W187" s="227"/>
      <c r="X187" s="227"/>
      <c r="Y187" s="227"/>
      <c r="Z187" s="227"/>
      <c r="AA187" s="233"/>
      <c r="AT187" s="234" t="s">
        <v>151</v>
      </c>
      <c r="AU187" s="234" t="s">
        <v>101</v>
      </c>
      <c r="AV187" s="10" t="s">
        <v>85</v>
      </c>
      <c r="AW187" s="10" t="s">
        <v>34</v>
      </c>
      <c r="AX187" s="10" t="s">
        <v>77</v>
      </c>
      <c r="AY187" s="234" t="s">
        <v>143</v>
      </c>
    </row>
    <row r="188" s="11" customFormat="1" ht="16.5" customHeight="1">
      <c r="B188" s="235"/>
      <c r="C188" s="236"/>
      <c r="D188" s="236"/>
      <c r="E188" s="237" t="s">
        <v>21</v>
      </c>
      <c r="F188" s="238" t="s">
        <v>266</v>
      </c>
      <c r="G188" s="236"/>
      <c r="H188" s="236"/>
      <c r="I188" s="236"/>
      <c r="J188" s="236"/>
      <c r="K188" s="239">
        <v>360</v>
      </c>
      <c r="L188" s="236"/>
      <c r="M188" s="236"/>
      <c r="N188" s="236"/>
      <c r="O188" s="236"/>
      <c r="P188" s="236"/>
      <c r="Q188" s="236"/>
      <c r="R188" s="240"/>
      <c r="T188" s="241"/>
      <c r="U188" s="236"/>
      <c r="V188" s="236"/>
      <c r="W188" s="236"/>
      <c r="X188" s="236"/>
      <c r="Y188" s="236"/>
      <c r="Z188" s="236"/>
      <c r="AA188" s="242"/>
      <c r="AT188" s="243" t="s">
        <v>151</v>
      </c>
      <c r="AU188" s="243" t="s">
        <v>101</v>
      </c>
      <c r="AV188" s="11" t="s">
        <v>101</v>
      </c>
      <c r="AW188" s="11" t="s">
        <v>34</v>
      </c>
      <c r="AX188" s="11" t="s">
        <v>85</v>
      </c>
      <c r="AY188" s="243" t="s">
        <v>143</v>
      </c>
    </row>
    <row r="189" s="1" customFormat="1" ht="38.25" customHeight="1">
      <c r="B189" s="47"/>
      <c r="C189" s="216" t="s">
        <v>267</v>
      </c>
      <c r="D189" s="216" t="s">
        <v>144</v>
      </c>
      <c r="E189" s="217" t="s">
        <v>268</v>
      </c>
      <c r="F189" s="218" t="s">
        <v>269</v>
      </c>
      <c r="G189" s="218"/>
      <c r="H189" s="218"/>
      <c r="I189" s="218"/>
      <c r="J189" s="219" t="s">
        <v>250</v>
      </c>
      <c r="K189" s="220">
        <v>1</v>
      </c>
      <c r="L189" s="221">
        <v>0</v>
      </c>
      <c r="M189" s="222"/>
      <c r="N189" s="220">
        <f>ROUND(L189*K189,2)</f>
        <v>0</v>
      </c>
      <c r="O189" s="220"/>
      <c r="P189" s="220"/>
      <c r="Q189" s="220"/>
      <c r="R189" s="49"/>
      <c r="T189" s="223" t="s">
        <v>21</v>
      </c>
      <c r="U189" s="57" t="s">
        <v>42</v>
      </c>
      <c r="V189" s="48"/>
      <c r="W189" s="224">
        <f>V189*K189</f>
        <v>0</v>
      </c>
      <c r="X189" s="224">
        <v>0</v>
      </c>
      <c r="Y189" s="224">
        <f>X189*K189</f>
        <v>0</v>
      </c>
      <c r="Z189" s="224">
        <v>0</v>
      </c>
      <c r="AA189" s="225">
        <f>Z189*K189</f>
        <v>0</v>
      </c>
      <c r="AR189" s="23" t="s">
        <v>148</v>
      </c>
      <c r="AT189" s="23" t="s">
        <v>144</v>
      </c>
      <c r="AU189" s="23" t="s">
        <v>101</v>
      </c>
      <c r="AY189" s="23" t="s">
        <v>143</v>
      </c>
      <c r="BE189" s="139">
        <f>IF(U189="základní",N189,0)</f>
        <v>0</v>
      </c>
      <c r="BF189" s="139">
        <f>IF(U189="snížená",N189,0)</f>
        <v>0</v>
      </c>
      <c r="BG189" s="139">
        <f>IF(U189="zákl. přenesená",N189,0)</f>
        <v>0</v>
      </c>
      <c r="BH189" s="139">
        <f>IF(U189="sníž. přenesená",N189,0)</f>
        <v>0</v>
      </c>
      <c r="BI189" s="139">
        <f>IF(U189="nulová",N189,0)</f>
        <v>0</v>
      </c>
      <c r="BJ189" s="23" t="s">
        <v>85</v>
      </c>
      <c r="BK189" s="139">
        <f>ROUND(L189*K189,2)</f>
        <v>0</v>
      </c>
      <c r="BL189" s="23" t="s">
        <v>148</v>
      </c>
      <c r="BM189" s="23" t="s">
        <v>270</v>
      </c>
    </row>
    <row r="190" s="10" customFormat="1" ht="25.5" customHeight="1">
      <c r="B190" s="226"/>
      <c r="C190" s="227"/>
      <c r="D190" s="227"/>
      <c r="E190" s="228" t="s">
        <v>21</v>
      </c>
      <c r="F190" s="229" t="s">
        <v>252</v>
      </c>
      <c r="G190" s="230"/>
      <c r="H190" s="230"/>
      <c r="I190" s="230"/>
      <c r="J190" s="227"/>
      <c r="K190" s="228" t="s">
        <v>21</v>
      </c>
      <c r="L190" s="227"/>
      <c r="M190" s="227"/>
      <c r="N190" s="227"/>
      <c r="O190" s="227"/>
      <c r="P190" s="227"/>
      <c r="Q190" s="227"/>
      <c r="R190" s="231"/>
      <c r="T190" s="232"/>
      <c r="U190" s="227"/>
      <c r="V190" s="227"/>
      <c r="W190" s="227"/>
      <c r="X190" s="227"/>
      <c r="Y190" s="227"/>
      <c r="Z190" s="227"/>
      <c r="AA190" s="233"/>
      <c r="AT190" s="234" t="s">
        <v>151</v>
      </c>
      <c r="AU190" s="234" t="s">
        <v>101</v>
      </c>
      <c r="AV190" s="10" t="s">
        <v>85</v>
      </c>
      <c r="AW190" s="10" t="s">
        <v>34</v>
      </c>
      <c r="AX190" s="10" t="s">
        <v>77</v>
      </c>
      <c r="AY190" s="234" t="s">
        <v>143</v>
      </c>
    </row>
    <row r="191" s="11" customFormat="1" ht="16.5" customHeight="1">
      <c r="B191" s="235"/>
      <c r="C191" s="236"/>
      <c r="D191" s="236"/>
      <c r="E191" s="237" t="s">
        <v>21</v>
      </c>
      <c r="F191" s="238" t="s">
        <v>85</v>
      </c>
      <c r="G191" s="236"/>
      <c r="H191" s="236"/>
      <c r="I191" s="236"/>
      <c r="J191" s="236"/>
      <c r="K191" s="239">
        <v>1</v>
      </c>
      <c r="L191" s="236"/>
      <c r="M191" s="236"/>
      <c r="N191" s="236"/>
      <c r="O191" s="236"/>
      <c r="P191" s="236"/>
      <c r="Q191" s="236"/>
      <c r="R191" s="240"/>
      <c r="T191" s="241"/>
      <c r="U191" s="236"/>
      <c r="V191" s="236"/>
      <c r="W191" s="236"/>
      <c r="X191" s="236"/>
      <c r="Y191" s="236"/>
      <c r="Z191" s="236"/>
      <c r="AA191" s="242"/>
      <c r="AT191" s="243" t="s">
        <v>151</v>
      </c>
      <c r="AU191" s="243" t="s">
        <v>101</v>
      </c>
      <c r="AV191" s="11" t="s">
        <v>101</v>
      </c>
      <c r="AW191" s="11" t="s">
        <v>34</v>
      </c>
      <c r="AX191" s="11" t="s">
        <v>85</v>
      </c>
      <c r="AY191" s="243" t="s">
        <v>143</v>
      </c>
    </row>
    <row r="192" s="1" customFormat="1" ht="38.25" customHeight="1">
      <c r="B192" s="47"/>
      <c r="C192" s="216" t="s">
        <v>271</v>
      </c>
      <c r="D192" s="216" t="s">
        <v>144</v>
      </c>
      <c r="E192" s="217" t="s">
        <v>272</v>
      </c>
      <c r="F192" s="218" t="s">
        <v>273</v>
      </c>
      <c r="G192" s="218"/>
      <c r="H192" s="218"/>
      <c r="I192" s="218"/>
      <c r="J192" s="219" t="s">
        <v>250</v>
      </c>
      <c r="K192" s="220">
        <v>60</v>
      </c>
      <c r="L192" s="221">
        <v>0</v>
      </c>
      <c r="M192" s="222"/>
      <c r="N192" s="220">
        <f>ROUND(L192*K192,2)</f>
        <v>0</v>
      </c>
      <c r="O192" s="220"/>
      <c r="P192" s="220"/>
      <c r="Q192" s="220"/>
      <c r="R192" s="49"/>
      <c r="T192" s="223" t="s">
        <v>21</v>
      </c>
      <c r="U192" s="57" t="s">
        <v>42</v>
      </c>
      <c r="V192" s="48"/>
      <c r="W192" s="224">
        <f>V192*K192</f>
        <v>0</v>
      </c>
      <c r="X192" s="224">
        <v>0</v>
      </c>
      <c r="Y192" s="224">
        <f>X192*K192</f>
        <v>0</v>
      </c>
      <c r="Z192" s="224">
        <v>0</v>
      </c>
      <c r="AA192" s="225">
        <f>Z192*K192</f>
        <v>0</v>
      </c>
      <c r="AR192" s="23" t="s">
        <v>148</v>
      </c>
      <c r="AT192" s="23" t="s">
        <v>144</v>
      </c>
      <c r="AU192" s="23" t="s">
        <v>101</v>
      </c>
      <c r="AY192" s="23" t="s">
        <v>143</v>
      </c>
      <c r="BE192" s="139">
        <f>IF(U192="základní",N192,0)</f>
        <v>0</v>
      </c>
      <c r="BF192" s="139">
        <f>IF(U192="snížená",N192,0)</f>
        <v>0</v>
      </c>
      <c r="BG192" s="139">
        <f>IF(U192="zákl. přenesená",N192,0)</f>
        <v>0</v>
      </c>
      <c r="BH192" s="139">
        <f>IF(U192="sníž. přenesená",N192,0)</f>
        <v>0</v>
      </c>
      <c r="BI192" s="139">
        <f>IF(U192="nulová",N192,0)</f>
        <v>0</v>
      </c>
      <c r="BJ192" s="23" t="s">
        <v>85</v>
      </c>
      <c r="BK192" s="139">
        <f>ROUND(L192*K192,2)</f>
        <v>0</v>
      </c>
      <c r="BL192" s="23" t="s">
        <v>148</v>
      </c>
      <c r="BM192" s="23" t="s">
        <v>274</v>
      </c>
    </row>
    <row r="193" s="10" customFormat="1" ht="16.5" customHeight="1">
      <c r="B193" s="226"/>
      <c r="C193" s="227"/>
      <c r="D193" s="227"/>
      <c r="E193" s="228" t="s">
        <v>21</v>
      </c>
      <c r="F193" s="229" t="s">
        <v>256</v>
      </c>
      <c r="G193" s="230"/>
      <c r="H193" s="230"/>
      <c r="I193" s="230"/>
      <c r="J193" s="227"/>
      <c r="K193" s="228" t="s">
        <v>21</v>
      </c>
      <c r="L193" s="227"/>
      <c r="M193" s="227"/>
      <c r="N193" s="227"/>
      <c r="O193" s="227"/>
      <c r="P193" s="227"/>
      <c r="Q193" s="227"/>
      <c r="R193" s="231"/>
      <c r="T193" s="232"/>
      <c r="U193" s="227"/>
      <c r="V193" s="227"/>
      <c r="W193" s="227"/>
      <c r="X193" s="227"/>
      <c r="Y193" s="227"/>
      <c r="Z193" s="227"/>
      <c r="AA193" s="233"/>
      <c r="AT193" s="234" t="s">
        <v>151</v>
      </c>
      <c r="AU193" s="234" t="s">
        <v>101</v>
      </c>
      <c r="AV193" s="10" t="s">
        <v>85</v>
      </c>
      <c r="AW193" s="10" t="s">
        <v>34</v>
      </c>
      <c r="AX193" s="10" t="s">
        <v>77</v>
      </c>
      <c r="AY193" s="234" t="s">
        <v>143</v>
      </c>
    </row>
    <row r="194" s="11" customFormat="1" ht="16.5" customHeight="1">
      <c r="B194" s="235"/>
      <c r="C194" s="236"/>
      <c r="D194" s="236"/>
      <c r="E194" s="237" t="s">
        <v>21</v>
      </c>
      <c r="F194" s="238" t="s">
        <v>275</v>
      </c>
      <c r="G194" s="236"/>
      <c r="H194" s="236"/>
      <c r="I194" s="236"/>
      <c r="J194" s="236"/>
      <c r="K194" s="239">
        <v>60</v>
      </c>
      <c r="L194" s="236"/>
      <c r="M194" s="236"/>
      <c r="N194" s="236"/>
      <c r="O194" s="236"/>
      <c r="P194" s="236"/>
      <c r="Q194" s="236"/>
      <c r="R194" s="240"/>
      <c r="T194" s="241"/>
      <c r="U194" s="236"/>
      <c r="V194" s="236"/>
      <c r="W194" s="236"/>
      <c r="X194" s="236"/>
      <c r="Y194" s="236"/>
      <c r="Z194" s="236"/>
      <c r="AA194" s="242"/>
      <c r="AT194" s="243" t="s">
        <v>151</v>
      </c>
      <c r="AU194" s="243" t="s">
        <v>101</v>
      </c>
      <c r="AV194" s="11" t="s">
        <v>101</v>
      </c>
      <c r="AW194" s="11" t="s">
        <v>34</v>
      </c>
      <c r="AX194" s="11" t="s">
        <v>85</v>
      </c>
      <c r="AY194" s="243" t="s">
        <v>143</v>
      </c>
    </row>
    <row r="195" s="1" customFormat="1" ht="25.5" customHeight="1">
      <c r="B195" s="47"/>
      <c r="C195" s="216" t="s">
        <v>276</v>
      </c>
      <c r="D195" s="216" t="s">
        <v>144</v>
      </c>
      <c r="E195" s="217" t="s">
        <v>277</v>
      </c>
      <c r="F195" s="218" t="s">
        <v>278</v>
      </c>
      <c r="G195" s="218"/>
      <c r="H195" s="218"/>
      <c r="I195" s="218"/>
      <c r="J195" s="219" t="s">
        <v>279</v>
      </c>
      <c r="K195" s="220">
        <v>2</v>
      </c>
      <c r="L195" s="221">
        <v>0</v>
      </c>
      <c r="M195" s="222"/>
      <c r="N195" s="220">
        <f>ROUND(L195*K195,2)</f>
        <v>0</v>
      </c>
      <c r="O195" s="220"/>
      <c r="P195" s="220"/>
      <c r="Q195" s="220"/>
      <c r="R195" s="49"/>
      <c r="T195" s="223" t="s">
        <v>21</v>
      </c>
      <c r="U195" s="57" t="s">
        <v>42</v>
      </c>
      <c r="V195" s="48"/>
      <c r="W195" s="224">
        <f>V195*K195</f>
        <v>0</v>
      </c>
      <c r="X195" s="224">
        <v>0</v>
      </c>
      <c r="Y195" s="224">
        <f>X195*K195</f>
        <v>0</v>
      </c>
      <c r="Z195" s="224">
        <v>0</v>
      </c>
      <c r="AA195" s="225">
        <f>Z195*K195</f>
        <v>0</v>
      </c>
      <c r="AR195" s="23" t="s">
        <v>148</v>
      </c>
      <c r="AT195" s="23" t="s">
        <v>144</v>
      </c>
      <c r="AU195" s="23" t="s">
        <v>101</v>
      </c>
      <c r="AY195" s="23" t="s">
        <v>143</v>
      </c>
      <c r="BE195" s="139">
        <f>IF(U195="základní",N195,0)</f>
        <v>0</v>
      </c>
      <c r="BF195" s="139">
        <f>IF(U195="snížená",N195,0)</f>
        <v>0</v>
      </c>
      <c r="BG195" s="139">
        <f>IF(U195="zákl. přenesená",N195,0)</f>
        <v>0</v>
      </c>
      <c r="BH195" s="139">
        <f>IF(U195="sníž. přenesená",N195,0)</f>
        <v>0</v>
      </c>
      <c r="BI195" s="139">
        <f>IF(U195="nulová",N195,0)</f>
        <v>0</v>
      </c>
      <c r="BJ195" s="23" t="s">
        <v>85</v>
      </c>
      <c r="BK195" s="139">
        <f>ROUND(L195*K195,2)</f>
        <v>0</v>
      </c>
      <c r="BL195" s="23" t="s">
        <v>148</v>
      </c>
      <c r="BM195" s="23" t="s">
        <v>280</v>
      </c>
    </row>
    <row r="196" s="10" customFormat="1" ht="16.5" customHeight="1">
      <c r="B196" s="226"/>
      <c r="C196" s="227"/>
      <c r="D196" s="227"/>
      <c r="E196" s="228" t="s">
        <v>21</v>
      </c>
      <c r="F196" s="229" t="s">
        <v>281</v>
      </c>
      <c r="G196" s="230"/>
      <c r="H196" s="230"/>
      <c r="I196" s="230"/>
      <c r="J196" s="227"/>
      <c r="K196" s="228" t="s">
        <v>21</v>
      </c>
      <c r="L196" s="227"/>
      <c r="M196" s="227"/>
      <c r="N196" s="227"/>
      <c r="O196" s="227"/>
      <c r="P196" s="227"/>
      <c r="Q196" s="227"/>
      <c r="R196" s="231"/>
      <c r="T196" s="232"/>
      <c r="U196" s="227"/>
      <c r="V196" s="227"/>
      <c r="W196" s="227"/>
      <c r="X196" s="227"/>
      <c r="Y196" s="227"/>
      <c r="Z196" s="227"/>
      <c r="AA196" s="233"/>
      <c r="AT196" s="234" t="s">
        <v>151</v>
      </c>
      <c r="AU196" s="234" t="s">
        <v>101</v>
      </c>
      <c r="AV196" s="10" t="s">
        <v>85</v>
      </c>
      <c r="AW196" s="10" t="s">
        <v>34</v>
      </c>
      <c r="AX196" s="10" t="s">
        <v>77</v>
      </c>
      <c r="AY196" s="234" t="s">
        <v>143</v>
      </c>
    </row>
    <row r="197" s="11" customFormat="1" ht="16.5" customHeight="1">
      <c r="B197" s="235"/>
      <c r="C197" s="236"/>
      <c r="D197" s="236"/>
      <c r="E197" s="237" t="s">
        <v>21</v>
      </c>
      <c r="F197" s="238" t="s">
        <v>101</v>
      </c>
      <c r="G197" s="236"/>
      <c r="H197" s="236"/>
      <c r="I197" s="236"/>
      <c r="J197" s="236"/>
      <c r="K197" s="239">
        <v>2</v>
      </c>
      <c r="L197" s="236"/>
      <c r="M197" s="236"/>
      <c r="N197" s="236"/>
      <c r="O197" s="236"/>
      <c r="P197" s="236"/>
      <c r="Q197" s="236"/>
      <c r="R197" s="240"/>
      <c r="T197" s="241"/>
      <c r="U197" s="236"/>
      <c r="V197" s="236"/>
      <c r="W197" s="236"/>
      <c r="X197" s="236"/>
      <c r="Y197" s="236"/>
      <c r="Z197" s="236"/>
      <c r="AA197" s="242"/>
      <c r="AT197" s="243" t="s">
        <v>151</v>
      </c>
      <c r="AU197" s="243" t="s">
        <v>101</v>
      </c>
      <c r="AV197" s="11" t="s">
        <v>101</v>
      </c>
      <c r="AW197" s="11" t="s">
        <v>34</v>
      </c>
      <c r="AX197" s="11" t="s">
        <v>85</v>
      </c>
      <c r="AY197" s="243" t="s">
        <v>143</v>
      </c>
    </row>
    <row r="198" s="1" customFormat="1" ht="25.5" customHeight="1">
      <c r="B198" s="47"/>
      <c r="C198" s="216" t="s">
        <v>282</v>
      </c>
      <c r="D198" s="216" t="s">
        <v>144</v>
      </c>
      <c r="E198" s="217" t="s">
        <v>283</v>
      </c>
      <c r="F198" s="218" t="s">
        <v>284</v>
      </c>
      <c r="G198" s="218"/>
      <c r="H198" s="218"/>
      <c r="I198" s="218"/>
      <c r="J198" s="219" t="s">
        <v>183</v>
      </c>
      <c r="K198" s="220">
        <v>62</v>
      </c>
      <c r="L198" s="221">
        <v>0</v>
      </c>
      <c r="M198" s="222"/>
      <c r="N198" s="220">
        <f>ROUND(L198*K198,2)</f>
        <v>0</v>
      </c>
      <c r="O198" s="220"/>
      <c r="P198" s="220"/>
      <c r="Q198" s="220"/>
      <c r="R198" s="49"/>
      <c r="T198" s="223" t="s">
        <v>21</v>
      </c>
      <c r="U198" s="57" t="s">
        <v>42</v>
      </c>
      <c r="V198" s="48"/>
      <c r="W198" s="224">
        <f>V198*K198</f>
        <v>0</v>
      </c>
      <c r="X198" s="224">
        <v>0.10095</v>
      </c>
      <c r="Y198" s="224">
        <f>X198*K198</f>
        <v>6.2588999999999997</v>
      </c>
      <c r="Z198" s="224">
        <v>0</v>
      </c>
      <c r="AA198" s="225">
        <f>Z198*K198</f>
        <v>0</v>
      </c>
      <c r="AR198" s="23" t="s">
        <v>148</v>
      </c>
      <c r="AT198" s="23" t="s">
        <v>144</v>
      </c>
      <c r="AU198" s="23" t="s">
        <v>101</v>
      </c>
      <c r="AY198" s="23" t="s">
        <v>143</v>
      </c>
      <c r="BE198" s="139">
        <f>IF(U198="základní",N198,0)</f>
        <v>0</v>
      </c>
      <c r="BF198" s="139">
        <f>IF(U198="snížená",N198,0)</f>
        <v>0</v>
      </c>
      <c r="BG198" s="139">
        <f>IF(U198="zákl. přenesená",N198,0)</f>
        <v>0</v>
      </c>
      <c r="BH198" s="139">
        <f>IF(U198="sníž. přenesená",N198,0)</f>
        <v>0</v>
      </c>
      <c r="BI198" s="139">
        <f>IF(U198="nulová",N198,0)</f>
        <v>0</v>
      </c>
      <c r="BJ198" s="23" t="s">
        <v>85</v>
      </c>
      <c r="BK198" s="139">
        <f>ROUND(L198*K198,2)</f>
        <v>0</v>
      </c>
      <c r="BL198" s="23" t="s">
        <v>148</v>
      </c>
      <c r="BM198" s="23" t="s">
        <v>285</v>
      </c>
    </row>
    <row r="199" s="1" customFormat="1" ht="16.5" customHeight="1">
      <c r="B199" s="47"/>
      <c r="C199" s="247" t="s">
        <v>286</v>
      </c>
      <c r="D199" s="247" t="s">
        <v>230</v>
      </c>
      <c r="E199" s="248" t="s">
        <v>287</v>
      </c>
      <c r="F199" s="249" t="s">
        <v>288</v>
      </c>
      <c r="G199" s="249"/>
      <c r="H199" s="249"/>
      <c r="I199" s="249"/>
      <c r="J199" s="250" t="s">
        <v>183</v>
      </c>
      <c r="K199" s="251">
        <v>62</v>
      </c>
      <c r="L199" s="252">
        <v>0</v>
      </c>
      <c r="M199" s="253"/>
      <c r="N199" s="251">
        <f>ROUND(L199*K199,2)</f>
        <v>0</v>
      </c>
      <c r="O199" s="220"/>
      <c r="P199" s="220"/>
      <c r="Q199" s="220"/>
      <c r="R199" s="49"/>
      <c r="T199" s="223" t="s">
        <v>21</v>
      </c>
      <c r="U199" s="57" t="s">
        <v>42</v>
      </c>
      <c r="V199" s="48"/>
      <c r="W199" s="224">
        <f>V199*K199</f>
        <v>0</v>
      </c>
      <c r="X199" s="224">
        <v>0.045999999999999999</v>
      </c>
      <c r="Y199" s="224">
        <f>X199*K199</f>
        <v>2.8519999999999999</v>
      </c>
      <c r="Z199" s="224">
        <v>0</v>
      </c>
      <c r="AA199" s="225">
        <f>Z199*K199</f>
        <v>0</v>
      </c>
      <c r="AR199" s="23" t="s">
        <v>188</v>
      </c>
      <c r="AT199" s="23" t="s">
        <v>230</v>
      </c>
      <c r="AU199" s="23" t="s">
        <v>101</v>
      </c>
      <c r="AY199" s="23" t="s">
        <v>143</v>
      </c>
      <c r="BE199" s="139">
        <f>IF(U199="základní",N199,0)</f>
        <v>0</v>
      </c>
      <c r="BF199" s="139">
        <f>IF(U199="snížená",N199,0)</f>
        <v>0</v>
      </c>
      <c r="BG199" s="139">
        <f>IF(U199="zákl. přenesená",N199,0)</f>
        <v>0</v>
      </c>
      <c r="BH199" s="139">
        <f>IF(U199="sníž. přenesená",N199,0)</f>
        <v>0</v>
      </c>
      <c r="BI199" s="139">
        <f>IF(U199="nulová",N199,0)</f>
        <v>0</v>
      </c>
      <c r="BJ199" s="23" t="s">
        <v>85</v>
      </c>
      <c r="BK199" s="139">
        <f>ROUND(L199*K199,2)</f>
        <v>0</v>
      </c>
      <c r="BL199" s="23" t="s">
        <v>148</v>
      </c>
      <c r="BM199" s="23" t="s">
        <v>289</v>
      </c>
    </row>
    <row r="200" s="1" customFormat="1" ht="25.5" customHeight="1">
      <c r="B200" s="47"/>
      <c r="C200" s="216" t="s">
        <v>290</v>
      </c>
      <c r="D200" s="216" t="s">
        <v>144</v>
      </c>
      <c r="E200" s="217" t="s">
        <v>291</v>
      </c>
      <c r="F200" s="218" t="s">
        <v>292</v>
      </c>
      <c r="G200" s="218"/>
      <c r="H200" s="218"/>
      <c r="I200" s="218"/>
      <c r="J200" s="219" t="s">
        <v>183</v>
      </c>
      <c r="K200" s="220">
        <v>64</v>
      </c>
      <c r="L200" s="221">
        <v>0</v>
      </c>
      <c r="M200" s="222"/>
      <c r="N200" s="220">
        <f>ROUND(L200*K200,2)</f>
        <v>0</v>
      </c>
      <c r="O200" s="220"/>
      <c r="P200" s="220"/>
      <c r="Q200" s="220"/>
      <c r="R200" s="49"/>
      <c r="T200" s="223" t="s">
        <v>21</v>
      </c>
      <c r="U200" s="57" t="s">
        <v>42</v>
      </c>
      <c r="V200" s="48"/>
      <c r="W200" s="224">
        <f>V200*K200</f>
        <v>0</v>
      </c>
      <c r="X200" s="224">
        <v>0.16849</v>
      </c>
      <c r="Y200" s="224">
        <f>X200*K200</f>
        <v>10.78336</v>
      </c>
      <c r="Z200" s="224">
        <v>0</v>
      </c>
      <c r="AA200" s="225">
        <f>Z200*K200</f>
        <v>0</v>
      </c>
      <c r="AR200" s="23" t="s">
        <v>148</v>
      </c>
      <c r="AT200" s="23" t="s">
        <v>144</v>
      </c>
      <c r="AU200" s="23" t="s">
        <v>101</v>
      </c>
      <c r="AY200" s="23" t="s">
        <v>143</v>
      </c>
      <c r="BE200" s="139">
        <f>IF(U200="základní",N200,0)</f>
        <v>0</v>
      </c>
      <c r="BF200" s="139">
        <f>IF(U200="snížená",N200,0)</f>
        <v>0</v>
      </c>
      <c r="BG200" s="139">
        <f>IF(U200="zákl. přenesená",N200,0)</f>
        <v>0</v>
      </c>
      <c r="BH200" s="139">
        <f>IF(U200="sníž. přenesená",N200,0)</f>
        <v>0</v>
      </c>
      <c r="BI200" s="139">
        <f>IF(U200="nulová",N200,0)</f>
        <v>0</v>
      </c>
      <c r="BJ200" s="23" t="s">
        <v>85</v>
      </c>
      <c r="BK200" s="139">
        <f>ROUND(L200*K200,2)</f>
        <v>0</v>
      </c>
      <c r="BL200" s="23" t="s">
        <v>148</v>
      </c>
      <c r="BM200" s="23" t="s">
        <v>293</v>
      </c>
    </row>
    <row r="201" s="10" customFormat="1" ht="16.5" customHeight="1">
      <c r="B201" s="226"/>
      <c r="C201" s="227"/>
      <c r="D201" s="227"/>
      <c r="E201" s="228" t="s">
        <v>21</v>
      </c>
      <c r="F201" s="229" t="s">
        <v>294</v>
      </c>
      <c r="G201" s="230"/>
      <c r="H201" s="230"/>
      <c r="I201" s="230"/>
      <c r="J201" s="227"/>
      <c r="K201" s="228" t="s">
        <v>21</v>
      </c>
      <c r="L201" s="227"/>
      <c r="M201" s="227"/>
      <c r="N201" s="227"/>
      <c r="O201" s="227"/>
      <c r="P201" s="227"/>
      <c r="Q201" s="227"/>
      <c r="R201" s="231"/>
      <c r="T201" s="232"/>
      <c r="U201" s="227"/>
      <c r="V201" s="227"/>
      <c r="W201" s="227"/>
      <c r="X201" s="227"/>
      <c r="Y201" s="227"/>
      <c r="Z201" s="227"/>
      <c r="AA201" s="233"/>
      <c r="AT201" s="234" t="s">
        <v>151</v>
      </c>
      <c r="AU201" s="234" t="s">
        <v>101</v>
      </c>
      <c r="AV201" s="10" t="s">
        <v>85</v>
      </c>
      <c r="AW201" s="10" t="s">
        <v>34</v>
      </c>
      <c r="AX201" s="10" t="s">
        <v>77</v>
      </c>
      <c r="AY201" s="234" t="s">
        <v>143</v>
      </c>
    </row>
    <row r="202" s="11" customFormat="1" ht="16.5" customHeight="1">
      <c r="B202" s="235"/>
      <c r="C202" s="236"/>
      <c r="D202" s="236"/>
      <c r="E202" s="237" t="s">
        <v>21</v>
      </c>
      <c r="F202" s="238" t="s">
        <v>295</v>
      </c>
      <c r="G202" s="236"/>
      <c r="H202" s="236"/>
      <c r="I202" s="236"/>
      <c r="J202" s="236"/>
      <c r="K202" s="239">
        <v>64</v>
      </c>
      <c r="L202" s="236"/>
      <c r="M202" s="236"/>
      <c r="N202" s="236"/>
      <c r="O202" s="236"/>
      <c r="P202" s="236"/>
      <c r="Q202" s="236"/>
      <c r="R202" s="240"/>
      <c r="T202" s="241"/>
      <c r="U202" s="236"/>
      <c r="V202" s="236"/>
      <c r="W202" s="236"/>
      <c r="X202" s="236"/>
      <c r="Y202" s="236"/>
      <c r="Z202" s="236"/>
      <c r="AA202" s="242"/>
      <c r="AT202" s="243" t="s">
        <v>151</v>
      </c>
      <c r="AU202" s="243" t="s">
        <v>101</v>
      </c>
      <c r="AV202" s="11" t="s">
        <v>101</v>
      </c>
      <c r="AW202" s="11" t="s">
        <v>34</v>
      </c>
      <c r="AX202" s="11" t="s">
        <v>85</v>
      </c>
      <c r="AY202" s="243" t="s">
        <v>143</v>
      </c>
    </row>
    <row r="203" s="1" customFormat="1" ht="25.5" customHeight="1">
      <c r="B203" s="47"/>
      <c r="C203" s="216" t="s">
        <v>159</v>
      </c>
      <c r="D203" s="216" t="s">
        <v>144</v>
      </c>
      <c r="E203" s="217" t="s">
        <v>296</v>
      </c>
      <c r="F203" s="218" t="s">
        <v>297</v>
      </c>
      <c r="G203" s="218"/>
      <c r="H203" s="218"/>
      <c r="I203" s="218"/>
      <c r="J203" s="219" t="s">
        <v>183</v>
      </c>
      <c r="K203" s="220">
        <v>66</v>
      </c>
      <c r="L203" s="221">
        <v>0</v>
      </c>
      <c r="M203" s="222"/>
      <c r="N203" s="220">
        <f>ROUND(L203*K203,2)</f>
        <v>0</v>
      </c>
      <c r="O203" s="220"/>
      <c r="P203" s="220"/>
      <c r="Q203" s="220"/>
      <c r="R203" s="49"/>
      <c r="T203" s="223" t="s">
        <v>21</v>
      </c>
      <c r="U203" s="57" t="s">
        <v>42</v>
      </c>
      <c r="V203" s="48"/>
      <c r="W203" s="224">
        <f>V203*K203</f>
        <v>0</v>
      </c>
      <c r="X203" s="224">
        <v>0</v>
      </c>
      <c r="Y203" s="224">
        <f>X203*K203</f>
        <v>0</v>
      </c>
      <c r="Z203" s="224">
        <v>0</v>
      </c>
      <c r="AA203" s="225">
        <f>Z203*K203</f>
        <v>0</v>
      </c>
      <c r="AR203" s="23" t="s">
        <v>148</v>
      </c>
      <c r="AT203" s="23" t="s">
        <v>144</v>
      </c>
      <c r="AU203" s="23" t="s">
        <v>101</v>
      </c>
      <c r="AY203" s="23" t="s">
        <v>143</v>
      </c>
      <c r="BE203" s="139">
        <f>IF(U203="základní",N203,0)</f>
        <v>0</v>
      </c>
      <c r="BF203" s="139">
        <f>IF(U203="snížená",N203,0)</f>
        <v>0</v>
      </c>
      <c r="BG203" s="139">
        <f>IF(U203="zákl. přenesená",N203,0)</f>
        <v>0</v>
      </c>
      <c r="BH203" s="139">
        <f>IF(U203="sníž. přenesená",N203,0)</f>
        <v>0</v>
      </c>
      <c r="BI203" s="139">
        <f>IF(U203="nulová",N203,0)</f>
        <v>0</v>
      </c>
      <c r="BJ203" s="23" t="s">
        <v>85</v>
      </c>
      <c r="BK203" s="139">
        <f>ROUND(L203*K203,2)</f>
        <v>0</v>
      </c>
      <c r="BL203" s="23" t="s">
        <v>148</v>
      </c>
      <c r="BM203" s="23" t="s">
        <v>298</v>
      </c>
    </row>
    <row r="204" s="9" customFormat="1" ht="29.88" customHeight="1">
      <c r="B204" s="202"/>
      <c r="C204" s="203"/>
      <c r="D204" s="213" t="s">
        <v>116</v>
      </c>
      <c r="E204" s="213"/>
      <c r="F204" s="213"/>
      <c r="G204" s="213"/>
      <c r="H204" s="213"/>
      <c r="I204" s="213"/>
      <c r="J204" s="213"/>
      <c r="K204" s="213"/>
      <c r="L204" s="213"/>
      <c r="M204" s="213"/>
      <c r="N204" s="263">
        <f>BK204</f>
        <v>0</v>
      </c>
      <c r="O204" s="264"/>
      <c r="P204" s="264"/>
      <c r="Q204" s="264"/>
      <c r="R204" s="206"/>
      <c r="T204" s="207"/>
      <c r="U204" s="203"/>
      <c r="V204" s="203"/>
      <c r="W204" s="208">
        <f>W205</f>
        <v>0</v>
      </c>
      <c r="X204" s="203"/>
      <c r="Y204" s="208">
        <f>Y205</f>
        <v>0</v>
      </c>
      <c r="Z204" s="203"/>
      <c r="AA204" s="209">
        <f>AA205</f>
        <v>0</v>
      </c>
      <c r="AR204" s="210" t="s">
        <v>85</v>
      </c>
      <c r="AT204" s="211" t="s">
        <v>76</v>
      </c>
      <c r="AU204" s="211" t="s">
        <v>85</v>
      </c>
      <c r="AY204" s="210" t="s">
        <v>143</v>
      </c>
      <c r="BK204" s="212">
        <f>BK205</f>
        <v>0</v>
      </c>
    </row>
    <row r="205" s="1" customFormat="1" ht="25.5" customHeight="1">
      <c r="B205" s="47"/>
      <c r="C205" s="216" t="s">
        <v>299</v>
      </c>
      <c r="D205" s="216" t="s">
        <v>144</v>
      </c>
      <c r="E205" s="217" t="s">
        <v>300</v>
      </c>
      <c r="F205" s="218" t="s">
        <v>301</v>
      </c>
      <c r="G205" s="218"/>
      <c r="H205" s="218"/>
      <c r="I205" s="218"/>
      <c r="J205" s="219" t="s">
        <v>195</v>
      </c>
      <c r="K205" s="220">
        <v>34.340000000000003</v>
      </c>
      <c r="L205" s="221">
        <v>0</v>
      </c>
      <c r="M205" s="222"/>
      <c r="N205" s="220">
        <f>ROUND(L205*K205,2)</f>
        <v>0</v>
      </c>
      <c r="O205" s="220"/>
      <c r="P205" s="220"/>
      <c r="Q205" s="220"/>
      <c r="R205" s="49"/>
      <c r="T205" s="223" t="s">
        <v>21</v>
      </c>
      <c r="U205" s="57" t="s">
        <v>42</v>
      </c>
      <c r="V205" s="48"/>
      <c r="W205" s="224">
        <f>V205*K205</f>
        <v>0</v>
      </c>
      <c r="X205" s="224">
        <v>0</v>
      </c>
      <c r="Y205" s="224">
        <f>X205*K205</f>
        <v>0</v>
      </c>
      <c r="Z205" s="224">
        <v>0</v>
      </c>
      <c r="AA205" s="225">
        <f>Z205*K205</f>
        <v>0</v>
      </c>
      <c r="AR205" s="23" t="s">
        <v>148</v>
      </c>
      <c r="AT205" s="23" t="s">
        <v>144</v>
      </c>
      <c r="AU205" s="23" t="s">
        <v>101</v>
      </c>
      <c r="AY205" s="23" t="s">
        <v>143</v>
      </c>
      <c r="BE205" s="139">
        <f>IF(U205="základní",N205,0)</f>
        <v>0</v>
      </c>
      <c r="BF205" s="139">
        <f>IF(U205="snížená",N205,0)</f>
        <v>0</v>
      </c>
      <c r="BG205" s="139">
        <f>IF(U205="zákl. přenesená",N205,0)</f>
        <v>0</v>
      </c>
      <c r="BH205" s="139">
        <f>IF(U205="sníž. přenesená",N205,0)</f>
        <v>0</v>
      </c>
      <c r="BI205" s="139">
        <f>IF(U205="nulová",N205,0)</f>
        <v>0</v>
      </c>
      <c r="BJ205" s="23" t="s">
        <v>85</v>
      </c>
      <c r="BK205" s="139">
        <f>ROUND(L205*K205,2)</f>
        <v>0</v>
      </c>
      <c r="BL205" s="23" t="s">
        <v>148</v>
      </c>
      <c r="BM205" s="23" t="s">
        <v>302</v>
      </c>
    </row>
    <row r="206" s="9" customFormat="1" ht="37.44" customHeight="1">
      <c r="B206" s="202"/>
      <c r="C206" s="203"/>
      <c r="D206" s="204" t="s">
        <v>117</v>
      </c>
      <c r="E206" s="204"/>
      <c r="F206" s="204"/>
      <c r="G206" s="204"/>
      <c r="H206" s="204"/>
      <c r="I206" s="204"/>
      <c r="J206" s="204"/>
      <c r="K206" s="204"/>
      <c r="L206" s="204"/>
      <c r="M206" s="204"/>
      <c r="N206" s="265">
        <f>BK206</f>
        <v>0</v>
      </c>
      <c r="O206" s="266"/>
      <c r="P206" s="266"/>
      <c r="Q206" s="266"/>
      <c r="R206" s="206"/>
      <c r="T206" s="207"/>
      <c r="U206" s="203"/>
      <c r="V206" s="203"/>
      <c r="W206" s="208">
        <f>W207</f>
        <v>0</v>
      </c>
      <c r="X206" s="203"/>
      <c r="Y206" s="208">
        <f>Y207</f>
        <v>5.5899999999999999</v>
      </c>
      <c r="Z206" s="203"/>
      <c r="AA206" s="209">
        <f>AA207</f>
        <v>0</v>
      </c>
      <c r="AR206" s="210" t="s">
        <v>160</v>
      </c>
      <c r="AT206" s="211" t="s">
        <v>76</v>
      </c>
      <c r="AU206" s="211" t="s">
        <v>77</v>
      </c>
      <c r="AY206" s="210" t="s">
        <v>143</v>
      </c>
      <c r="BK206" s="212">
        <f>BK207</f>
        <v>0</v>
      </c>
    </row>
    <row r="207" s="9" customFormat="1" ht="19.92" customHeight="1">
      <c r="B207" s="202"/>
      <c r="C207" s="203"/>
      <c r="D207" s="213" t="s">
        <v>118</v>
      </c>
      <c r="E207" s="213"/>
      <c r="F207" s="213"/>
      <c r="G207" s="213"/>
      <c r="H207" s="213"/>
      <c r="I207" s="213"/>
      <c r="J207" s="213"/>
      <c r="K207" s="213"/>
      <c r="L207" s="213"/>
      <c r="M207" s="213"/>
      <c r="N207" s="214">
        <f>BK207</f>
        <v>0</v>
      </c>
      <c r="O207" s="215"/>
      <c r="P207" s="215"/>
      <c r="Q207" s="215"/>
      <c r="R207" s="206"/>
      <c r="T207" s="207"/>
      <c r="U207" s="203"/>
      <c r="V207" s="203"/>
      <c r="W207" s="208">
        <f>SUM(W208:W210)</f>
        <v>0</v>
      </c>
      <c r="X207" s="203"/>
      <c r="Y207" s="208">
        <f>SUM(Y208:Y210)</f>
        <v>5.5899999999999999</v>
      </c>
      <c r="Z207" s="203"/>
      <c r="AA207" s="209">
        <f>SUM(AA208:AA210)</f>
        <v>0</v>
      </c>
      <c r="AR207" s="210" t="s">
        <v>160</v>
      </c>
      <c r="AT207" s="211" t="s">
        <v>76</v>
      </c>
      <c r="AU207" s="211" t="s">
        <v>85</v>
      </c>
      <c r="AY207" s="210" t="s">
        <v>143</v>
      </c>
      <c r="BK207" s="212">
        <f>SUM(BK208:BK210)</f>
        <v>0</v>
      </c>
    </row>
    <row r="208" s="1" customFormat="1" ht="25.5" customHeight="1">
      <c r="B208" s="47"/>
      <c r="C208" s="216" t="s">
        <v>303</v>
      </c>
      <c r="D208" s="216" t="s">
        <v>144</v>
      </c>
      <c r="E208" s="217" t="s">
        <v>304</v>
      </c>
      <c r="F208" s="218" t="s">
        <v>305</v>
      </c>
      <c r="G208" s="218"/>
      <c r="H208" s="218"/>
      <c r="I208" s="218"/>
      <c r="J208" s="219" t="s">
        <v>183</v>
      </c>
      <c r="K208" s="220">
        <v>130</v>
      </c>
      <c r="L208" s="221">
        <v>0</v>
      </c>
      <c r="M208" s="222"/>
      <c r="N208" s="220">
        <f>ROUND(L208*K208,2)</f>
        <v>0</v>
      </c>
      <c r="O208" s="220"/>
      <c r="P208" s="220"/>
      <c r="Q208" s="220"/>
      <c r="R208" s="49"/>
      <c r="T208" s="223" t="s">
        <v>21</v>
      </c>
      <c r="U208" s="57" t="s">
        <v>42</v>
      </c>
      <c r="V208" s="48"/>
      <c r="W208" s="224">
        <f>V208*K208</f>
        <v>0</v>
      </c>
      <c r="X208" s="224">
        <v>0.042999999999999997</v>
      </c>
      <c r="Y208" s="224">
        <f>X208*K208</f>
        <v>5.5899999999999999</v>
      </c>
      <c r="Z208" s="224">
        <v>0</v>
      </c>
      <c r="AA208" s="225">
        <f>Z208*K208</f>
        <v>0</v>
      </c>
      <c r="AR208" s="23" t="s">
        <v>295</v>
      </c>
      <c r="AT208" s="23" t="s">
        <v>144</v>
      </c>
      <c r="AU208" s="23" t="s">
        <v>101</v>
      </c>
      <c r="AY208" s="23" t="s">
        <v>143</v>
      </c>
      <c r="BE208" s="139">
        <f>IF(U208="základní",N208,0)</f>
        <v>0</v>
      </c>
      <c r="BF208" s="139">
        <f>IF(U208="snížená",N208,0)</f>
        <v>0</v>
      </c>
      <c r="BG208" s="139">
        <f>IF(U208="zákl. přenesená",N208,0)</f>
        <v>0</v>
      </c>
      <c r="BH208" s="139">
        <f>IF(U208="sníž. přenesená",N208,0)</f>
        <v>0</v>
      </c>
      <c r="BI208" s="139">
        <f>IF(U208="nulová",N208,0)</f>
        <v>0</v>
      </c>
      <c r="BJ208" s="23" t="s">
        <v>85</v>
      </c>
      <c r="BK208" s="139">
        <f>ROUND(L208*K208,2)</f>
        <v>0</v>
      </c>
      <c r="BL208" s="23" t="s">
        <v>295</v>
      </c>
      <c r="BM208" s="23" t="s">
        <v>306</v>
      </c>
    </row>
    <row r="209" s="10" customFormat="1" ht="16.5" customHeight="1">
      <c r="B209" s="226"/>
      <c r="C209" s="227"/>
      <c r="D209" s="227"/>
      <c r="E209" s="228" t="s">
        <v>21</v>
      </c>
      <c r="F209" s="229" t="s">
        <v>307</v>
      </c>
      <c r="G209" s="230"/>
      <c r="H209" s="230"/>
      <c r="I209" s="230"/>
      <c r="J209" s="227"/>
      <c r="K209" s="228" t="s">
        <v>21</v>
      </c>
      <c r="L209" s="227"/>
      <c r="M209" s="227"/>
      <c r="N209" s="227"/>
      <c r="O209" s="227"/>
      <c r="P209" s="227"/>
      <c r="Q209" s="227"/>
      <c r="R209" s="231"/>
      <c r="T209" s="232"/>
      <c r="U209" s="227"/>
      <c r="V209" s="227"/>
      <c r="W209" s="227"/>
      <c r="X209" s="227"/>
      <c r="Y209" s="227"/>
      <c r="Z209" s="227"/>
      <c r="AA209" s="233"/>
      <c r="AT209" s="234" t="s">
        <v>151</v>
      </c>
      <c r="AU209" s="234" t="s">
        <v>101</v>
      </c>
      <c r="AV209" s="10" t="s">
        <v>85</v>
      </c>
      <c r="AW209" s="10" t="s">
        <v>34</v>
      </c>
      <c r="AX209" s="10" t="s">
        <v>77</v>
      </c>
      <c r="AY209" s="234" t="s">
        <v>143</v>
      </c>
    </row>
    <row r="210" s="11" customFormat="1" ht="16.5" customHeight="1">
      <c r="B210" s="235"/>
      <c r="C210" s="236"/>
      <c r="D210" s="236"/>
      <c r="E210" s="237" t="s">
        <v>21</v>
      </c>
      <c r="F210" s="238" t="s">
        <v>308</v>
      </c>
      <c r="G210" s="236"/>
      <c r="H210" s="236"/>
      <c r="I210" s="236"/>
      <c r="J210" s="236"/>
      <c r="K210" s="239">
        <v>130</v>
      </c>
      <c r="L210" s="236"/>
      <c r="M210" s="236"/>
      <c r="N210" s="236"/>
      <c r="O210" s="236"/>
      <c r="P210" s="236"/>
      <c r="Q210" s="236"/>
      <c r="R210" s="240"/>
      <c r="T210" s="241"/>
      <c r="U210" s="236"/>
      <c r="V210" s="236"/>
      <c r="W210" s="236"/>
      <c r="X210" s="236"/>
      <c r="Y210" s="236"/>
      <c r="Z210" s="236"/>
      <c r="AA210" s="242"/>
      <c r="AT210" s="243" t="s">
        <v>151</v>
      </c>
      <c r="AU210" s="243" t="s">
        <v>101</v>
      </c>
      <c r="AV210" s="11" t="s">
        <v>101</v>
      </c>
      <c r="AW210" s="11" t="s">
        <v>34</v>
      </c>
      <c r="AX210" s="11" t="s">
        <v>85</v>
      </c>
      <c r="AY210" s="243" t="s">
        <v>143</v>
      </c>
    </row>
    <row r="211" s="9" customFormat="1" ht="37.44" customHeight="1">
      <c r="B211" s="202"/>
      <c r="C211" s="203"/>
      <c r="D211" s="204" t="s">
        <v>119</v>
      </c>
      <c r="E211" s="204"/>
      <c r="F211" s="204"/>
      <c r="G211" s="204"/>
      <c r="H211" s="204"/>
      <c r="I211" s="204"/>
      <c r="J211" s="204"/>
      <c r="K211" s="204"/>
      <c r="L211" s="204"/>
      <c r="M211" s="204"/>
      <c r="N211" s="267">
        <f>BK211</f>
        <v>0</v>
      </c>
      <c r="O211" s="268"/>
      <c r="P211" s="268"/>
      <c r="Q211" s="268"/>
      <c r="R211" s="206"/>
      <c r="T211" s="207"/>
      <c r="U211" s="203"/>
      <c r="V211" s="203"/>
      <c r="W211" s="208">
        <f>SUM(W212:W214)</f>
        <v>0</v>
      </c>
      <c r="X211" s="203"/>
      <c r="Y211" s="208">
        <f>SUM(Y212:Y214)</f>
        <v>0</v>
      </c>
      <c r="Z211" s="203"/>
      <c r="AA211" s="209">
        <f>SUM(AA212:AA214)</f>
        <v>0</v>
      </c>
      <c r="AR211" s="210" t="s">
        <v>169</v>
      </c>
      <c r="AT211" s="211" t="s">
        <v>76</v>
      </c>
      <c r="AU211" s="211" t="s">
        <v>77</v>
      </c>
      <c r="AY211" s="210" t="s">
        <v>143</v>
      </c>
      <c r="BK211" s="212">
        <f>SUM(BK212:BK214)</f>
        <v>0</v>
      </c>
    </row>
    <row r="212" s="1" customFormat="1" ht="16.5" customHeight="1">
      <c r="B212" s="47"/>
      <c r="C212" s="216" t="s">
        <v>309</v>
      </c>
      <c r="D212" s="216" t="s">
        <v>144</v>
      </c>
      <c r="E212" s="217" t="s">
        <v>310</v>
      </c>
      <c r="F212" s="218" t="s">
        <v>311</v>
      </c>
      <c r="G212" s="218"/>
      <c r="H212" s="218"/>
      <c r="I212" s="218"/>
      <c r="J212" s="219" t="s">
        <v>312</v>
      </c>
      <c r="K212" s="220">
        <v>1</v>
      </c>
      <c r="L212" s="221">
        <v>0</v>
      </c>
      <c r="M212" s="222"/>
      <c r="N212" s="220">
        <f>ROUND(L212*K212,2)</f>
        <v>0</v>
      </c>
      <c r="O212" s="220"/>
      <c r="P212" s="220"/>
      <c r="Q212" s="220"/>
      <c r="R212" s="49"/>
      <c r="T212" s="223" t="s">
        <v>21</v>
      </c>
      <c r="U212" s="57" t="s">
        <v>42</v>
      </c>
      <c r="V212" s="48"/>
      <c r="W212" s="224">
        <f>V212*K212</f>
        <v>0</v>
      </c>
      <c r="X212" s="224">
        <v>0</v>
      </c>
      <c r="Y212" s="224">
        <f>X212*K212</f>
        <v>0</v>
      </c>
      <c r="Z212" s="224">
        <v>0</v>
      </c>
      <c r="AA212" s="225">
        <f>Z212*K212</f>
        <v>0</v>
      </c>
      <c r="AR212" s="23" t="s">
        <v>313</v>
      </c>
      <c r="AT212" s="23" t="s">
        <v>144</v>
      </c>
      <c r="AU212" s="23" t="s">
        <v>85</v>
      </c>
      <c r="AY212" s="23" t="s">
        <v>143</v>
      </c>
      <c r="BE212" s="139">
        <f>IF(U212="základní",N212,0)</f>
        <v>0</v>
      </c>
      <c r="BF212" s="139">
        <f>IF(U212="snížená",N212,0)</f>
        <v>0</v>
      </c>
      <c r="BG212" s="139">
        <f>IF(U212="zákl. přenesená",N212,0)</f>
        <v>0</v>
      </c>
      <c r="BH212" s="139">
        <f>IF(U212="sníž. přenesená",N212,0)</f>
        <v>0</v>
      </c>
      <c r="BI212" s="139">
        <f>IF(U212="nulová",N212,0)</f>
        <v>0</v>
      </c>
      <c r="BJ212" s="23" t="s">
        <v>85</v>
      </c>
      <c r="BK212" s="139">
        <f>ROUND(L212*K212,2)</f>
        <v>0</v>
      </c>
      <c r="BL212" s="23" t="s">
        <v>313</v>
      </c>
      <c r="BM212" s="23" t="s">
        <v>314</v>
      </c>
    </row>
    <row r="213" s="1" customFormat="1" ht="16.5" customHeight="1">
      <c r="B213" s="47"/>
      <c r="C213" s="216" t="s">
        <v>315</v>
      </c>
      <c r="D213" s="216" t="s">
        <v>144</v>
      </c>
      <c r="E213" s="217" t="s">
        <v>316</v>
      </c>
      <c r="F213" s="218" t="s">
        <v>317</v>
      </c>
      <c r="G213" s="218"/>
      <c r="H213" s="218"/>
      <c r="I213" s="218"/>
      <c r="J213" s="219" t="s">
        <v>312</v>
      </c>
      <c r="K213" s="220">
        <v>1</v>
      </c>
      <c r="L213" s="221">
        <v>0</v>
      </c>
      <c r="M213" s="222"/>
      <c r="N213" s="220">
        <f>ROUND(L213*K213,2)</f>
        <v>0</v>
      </c>
      <c r="O213" s="220"/>
      <c r="P213" s="220"/>
      <c r="Q213" s="220"/>
      <c r="R213" s="49"/>
      <c r="T213" s="223" t="s">
        <v>21</v>
      </c>
      <c r="U213" s="57" t="s">
        <v>42</v>
      </c>
      <c r="V213" s="48"/>
      <c r="W213" s="224">
        <f>V213*K213</f>
        <v>0</v>
      </c>
      <c r="X213" s="224">
        <v>0</v>
      </c>
      <c r="Y213" s="224">
        <f>X213*K213</f>
        <v>0</v>
      </c>
      <c r="Z213" s="224">
        <v>0</v>
      </c>
      <c r="AA213" s="225">
        <f>Z213*K213</f>
        <v>0</v>
      </c>
      <c r="AR213" s="23" t="s">
        <v>313</v>
      </c>
      <c r="AT213" s="23" t="s">
        <v>144</v>
      </c>
      <c r="AU213" s="23" t="s">
        <v>85</v>
      </c>
      <c r="AY213" s="23" t="s">
        <v>143</v>
      </c>
      <c r="BE213" s="139">
        <f>IF(U213="základní",N213,0)</f>
        <v>0</v>
      </c>
      <c r="BF213" s="139">
        <f>IF(U213="snížená",N213,0)</f>
        <v>0</v>
      </c>
      <c r="BG213" s="139">
        <f>IF(U213="zákl. přenesená",N213,0)</f>
        <v>0</v>
      </c>
      <c r="BH213" s="139">
        <f>IF(U213="sníž. přenesená",N213,0)</f>
        <v>0</v>
      </c>
      <c r="BI213" s="139">
        <f>IF(U213="nulová",N213,0)</f>
        <v>0</v>
      </c>
      <c r="BJ213" s="23" t="s">
        <v>85</v>
      </c>
      <c r="BK213" s="139">
        <f>ROUND(L213*K213,2)</f>
        <v>0</v>
      </c>
      <c r="BL213" s="23" t="s">
        <v>313</v>
      </c>
      <c r="BM213" s="23" t="s">
        <v>318</v>
      </c>
    </row>
    <row r="214" s="1" customFormat="1" ht="38.25" customHeight="1">
      <c r="B214" s="47"/>
      <c r="C214" s="216" t="s">
        <v>319</v>
      </c>
      <c r="D214" s="216" t="s">
        <v>144</v>
      </c>
      <c r="E214" s="217" t="s">
        <v>320</v>
      </c>
      <c r="F214" s="218" t="s">
        <v>321</v>
      </c>
      <c r="G214" s="218"/>
      <c r="H214" s="218"/>
      <c r="I214" s="218"/>
      <c r="J214" s="219" t="s">
        <v>312</v>
      </c>
      <c r="K214" s="220">
        <v>1</v>
      </c>
      <c r="L214" s="221">
        <v>0</v>
      </c>
      <c r="M214" s="222"/>
      <c r="N214" s="220">
        <f>ROUND(L214*K214,2)</f>
        <v>0</v>
      </c>
      <c r="O214" s="220"/>
      <c r="P214" s="220"/>
      <c r="Q214" s="220"/>
      <c r="R214" s="49"/>
      <c r="T214" s="223" t="s">
        <v>21</v>
      </c>
      <c r="U214" s="57" t="s">
        <v>42</v>
      </c>
      <c r="V214" s="48"/>
      <c r="W214" s="224">
        <f>V214*K214</f>
        <v>0</v>
      </c>
      <c r="X214" s="224">
        <v>0</v>
      </c>
      <c r="Y214" s="224">
        <f>X214*K214</f>
        <v>0</v>
      </c>
      <c r="Z214" s="224">
        <v>0</v>
      </c>
      <c r="AA214" s="225">
        <f>Z214*K214</f>
        <v>0</v>
      </c>
      <c r="AR214" s="23" t="s">
        <v>313</v>
      </c>
      <c r="AT214" s="23" t="s">
        <v>144</v>
      </c>
      <c r="AU214" s="23" t="s">
        <v>85</v>
      </c>
      <c r="AY214" s="23" t="s">
        <v>143</v>
      </c>
      <c r="BE214" s="139">
        <f>IF(U214="základní",N214,0)</f>
        <v>0</v>
      </c>
      <c r="BF214" s="139">
        <f>IF(U214="snížená",N214,0)</f>
        <v>0</v>
      </c>
      <c r="BG214" s="139">
        <f>IF(U214="zákl. přenesená",N214,0)</f>
        <v>0</v>
      </c>
      <c r="BH214" s="139">
        <f>IF(U214="sníž. přenesená",N214,0)</f>
        <v>0</v>
      </c>
      <c r="BI214" s="139">
        <f>IF(U214="nulová",N214,0)</f>
        <v>0</v>
      </c>
      <c r="BJ214" s="23" t="s">
        <v>85</v>
      </c>
      <c r="BK214" s="139">
        <f>ROUND(L214*K214,2)</f>
        <v>0</v>
      </c>
      <c r="BL214" s="23" t="s">
        <v>313</v>
      </c>
      <c r="BM214" s="23" t="s">
        <v>322</v>
      </c>
    </row>
    <row r="215" s="1" customFormat="1" ht="49.92" customHeight="1">
      <c r="B215" s="47"/>
      <c r="C215" s="48"/>
      <c r="D215" s="204" t="s">
        <v>323</v>
      </c>
      <c r="E215" s="48"/>
      <c r="F215" s="48"/>
      <c r="G215" s="48"/>
      <c r="H215" s="48"/>
      <c r="I215" s="48"/>
      <c r="J215" s="48"/>
      <c r="K215" s="48"/>
      <c r="L215" s="48"/>
      <c r="M215" s="48"/>
      <c r="N215" s="265">
        <f>BK215</f>
        <v>0</v>
      </c>
      <c r="O215" s="266"/>
      <c r="P215" s="266"/>
      <c r="Q215" s="266"/>
      <c r="R215" s="49"/>
      <c r="T215" s="190"/>
      <c r="U215" s="73"/>
      <c r="V215" s="73"/>
      <c r="W215" s="73"/>
      <c r="X215" s="73"/>
      <c r="Y215" s="73"/>
      <c r="Z215" s="73"/>
      <c r="AA215" s="75"/>
      <c r="AT215" s="23" t="s">
        <v>76</v>
      </c>
      <c r="AU215" s="23" t="s">
        <v>77</v>
      </c>
      <c r="AY215" s="23" t="s">
        <v>324</v>
      </c>
      <c r="BK215" s="139">
        <v>0</v>
      </c>
    </row>
    <row r="216" s="1" customFormat="1" ht="6.96" customHeight="1">
      <c r="B216" s="76"/>
      <c r="C216" s="77"/>
      <c r="D216" s="77"/>
      <c r="E216" s="77"/>
      <c r="F216" s="77"/>
      <c r="G216" s="77"/>
      <c r="H216" s="77"/>
      <c r="I216" s="77"/>
      <c r="J216" s="77"/>
      <c r="K216" s="77"/>
      <c r="L216" s="77"/>
      <c r="M216" s="77"/>
      <c r="N216" s="77"/>
      <c r="O216" s="77"/>
      <c r="P216" s="77"/>
      <c r="Q216" s="77"/>
      <c r="R216" s="78"/>
    </row>
  </sheetData>
  <sheetProtection sheet="1" formatColumns="0" formatRows="0" objects="1" scenarios="1" spinCount="10" saltValue="7+J+tj3nVHl0DLJLYa63NFTtBx/0bmNYeiqH25AXxKvDzXYOyq0BSFjrLGyQUrJ4tQ04XSiZCi952bqyP1oHAg==" hashValue="BkOuKIRcplNDyiYPp/gWol7eG+04SM2Y8l/nsWdcxmja9TzjkiZ13wLcNowyMyaUCtSUFwxXUY05POWaX5rAog==" algorithmName="SHA-512" password="CC35"/>
  <mergeCells count="233"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9:Q99"/>
    <mergeCell ref="D100:H100"/>
    <mergeCell ref="N100:Q100"/>
    <mergeCell ref="D101:H101"/>
    <mergeCell ref="N101:Q101"/>
    <mergeCell ref="D102:H102"/>
    <mergeCell ref="N102:Q102"/>
    <mergeCell ref="D103:H103"/>
    <mergeCell ref="N103:Q103"/>
    <mergeCell ref="D104:H104"/>
    <mergeCell ref="N104:Q104"/>
    <mergeCell ref="N105:Q105"/>
    <mergeCell ref="L107:Q107"/>
    <mergeCell ref="C113:Q113"/>
    <mergeCell ref="F115:P115"/>
    <mergeCell ref="F116:P116"/>
    <mergeCell ref="M118:P118"/>
    <mergeCell ref="M120:Q120"/>
    <mergeCell ref="M121:Q121"/>
    <mergeCell ref="F123:I123"/>
    <mergeCell ref="L123:M123"/>
    <mergeCell ref="N123:Q123"/>
    <mergeCell ref="F127:I127"/>
    <mergeCell ref="L127:M127"/>
    <mergeCell ref="N127:Q127"/>
    <mergeCell ref="F128:I128"/>
    <mergeCell ref="F129:I129"/>
    <mergeCell ref="F131:I131"/>
    <mergeCell ref="L131:M131"/>
    <mergeCell ref="N131:Q131"/>
    <mergeCell ref="F132:I132"/>
    <mergeCell ref="F133:I133"/>
    <mergeCell ref="F134:I134"/>
    <mergeCell ref="F135:I135"/>
    <mergeCell ref="F136:I136"/>
    <mergeCell ref="L136:M136"/>
    <mergeCell ref="N136:Q136"/>
    <mergeCell ref="F137:I137"/>
    <mergeCell ref="L137:M137"/>
    <mergeCell ref="N137:Q137"/>
    <mergeCell ref="F138:I138"/>
    <mergeCell ref="F139:I139"/>
    <mergeCell ref="F140:I140"/>
    <mergeCell ref="L140:M140"/>
    <mergeCell ref="N140:Q140"/>
    <mergeCell ref="F141:I141"/>
    <mergeCell ref="F142:I142"/>
    <mergeCell ref="F143:I143"/>
    <mergeCell ref="L143:M143"/>
    <mergeCell ref="N143:Q143"/>
    <mergeCell ref="F144:I144"/>
    <mergeCell ref="F145:I145"/>
    <mergeCell ref="F146:I146"/>
    <mergeCell ref="L146:M146"/>
    <mergeCell ref="N146:Q146"/>
    <mergeCell ref="F147:I147"/>
    <mergeCell ref="F148:I148"/>
    <mergeCell ref="F149:I149"/>
    <mergeCell ref="F150:I150"/>
    <mergeCell ref="L150:M150"/>
    <mergeCell ref="N150:Q150"/>
    <mergeCell ref="F151:I151"/>
    <mergeCell ref="L151:M151"/>
    <mergeCell ref="N151:Q151"/>
    <mergeCell ref="F152:I152"/>
    <mergeCell ref="F153:I153"/>
    <mergeCell ref="L153:M153"/>
    <mergeCell ref="N153:Q153"/>
    <mergeCell ref="F154:I154"/>
    <mergeCell ref="F155:I155"/>
    <mergeCell ref="L155:M155"/>
    <mergeCell ref="N155:Q155"/>
    <mergeCell ref="F156:I156"/>
    <mergeCell ref="F157:I157"/>
    <mergeCell ref="F158:I158"/>
    <mergeCell ref="L158:M158"/>
    <mergeCell ref="N158:Q158"/>
    <mergeCell ref="F159:I159"/>
    <mergeCell ref="F160:I160"/>
    <mergeCell ref="L160:M160"/>
    <mergeCell ref="N160:Q160"/>
    <mergeCell ref="F161:I161"/>
    <mergeCell ref="F163:I163"/>
    <mergeCell ref="L163:M163"/>
    <mergeCell ref="N163:Q163"/>
    <mergeCell ref="F164:I164"/>
    <mergeCell ref="L164:M164"/>
    <mergeCell ref="N164:Q164"/>
    <mergeCell ref="F165:I165"/>
    <mergeCell ref="L165:M165"/>
    <mergeCell ref="N165:Q165"/>
    <mergeCell ref="F166:I166"/>
    <mergeCell ref="L166:M166"/>
    <mergeCell ref="N166:Q166"/>
    <mergeCell ref="F167:I167"/>
    <mergeCell ref="F168:I168"/>
    <mergeCell ref="F169:I169"/>
    <mergeCell ref="F170:I170"/>
    <mergeCell ref="F171:I171"/>
    <mergeCell ref="F172:I172"/>
    <mergeCell ref="L172:M172"/>
    <mergeCell ref="N172:Q172"/>
    <mergeCell ref="F173:I173"/>
    <mergeCell ref="F174:I174"/>
    <mergeCell ref="F175:I175"/>
    <mergeCell ref="L175:M175"/>
    <mergeCell ref="N175:Q175"/>
    <mergeCell ref="F177:I177"/>
    <mergeCell ref="L177:M177"/>
    <mergeCell ref="N177:Q177"/>
    <mergeCell ref="F178:I178"/>
    <mergeCell ref="F179:I179"/>
    <mergeCell ref="F180:I180"/>
    <mergeCell ref="L180:M180"/>
    <mergeCell ref="N180:Q180"/>
    <mergeCell ref="F181:I181"/>
    <mergeCell ref="F182:I182"/>
    <mergeCell ref="F183:I183"/>
    <mergeCell ref="L183:M183"/>
    <mergeCell ref="N183:Q183"/>
    <mergeCell ref="F184:I184"/>
    <mergeCell ref="F185:I185"/>
    <mergeCell ref="F186:I186"/>
    <mergeCell ref="L186:M186"/>
    <mergeCell ref="N186:Q186"/>
    <mergeCell ref="F187:I187"/>
    <mergeCell ref="F188:I188"/>
    <mergeCell ref="F189:I189"/>
    <mergeCell ref="L189:M189"/>
    <mergeCell ref="N189:Q189"/>
    <mergeCell ref="F190:I190"/>
    <mergeCell ref="F191:I191"/>
    <mergeCell ref="F192:I192"/>
    <mergeCell ref="L192:M192"/>
    <mergeCell ref="N192:Q192"/>
    <mergeCell ref="F193:I193"/>
    <mergeCell ref="F194:I194"/>
    <mergeCell ref="F195:I195"/>
    <mergeCell ref="L195:M195"/>
    <mergeCell ref="N195:Q195"/>
    <mergeCell ref="F196:I196"/>
    <mergeCell ref="F197:I197"/>
    <mergeCell ref="F198:I198"/>
    <mergeCell ref="L198:M198"/>
    <mergeCell ref="N198:Q198"/>
    <mergeCell ref="F199:I199"/>
    <mergeCell ref="L199:M199"/>
    <mergeCell ref="N199:Q199"/>
    <mergeCell ref="F200:I200"/>
    <mergeCell ref="L200:M200"/>
    <mergeCell ref="N200:Q200"/>
    <mergeCell ref="F201:I201"/>
    <mergeCell ref="F202:I202"/>
    <mergeCell ref="F203:I203"/>
    <mergeCell ref="L203:M203"/>
    <mergeCell ref="N203:Q203"/>
    <mergeCell ref="F205:I205"/>
    <mergeCell ref="L205:M205"/>
    <mergeCell ref="N205:Q205"/>
    <mergeCell ref="F208:I208"/>
    <mergeCell ref="L208:M208"/>
    <mergeCell ref="N208:Q208"/>
    <mergeCell ref="F209:I209"/>
    <mergeCell ref="F210:I210"/>
    <mergeCell ref="F212:I212"/>
    <mergeCell ref="L212:M212"/>
    <mergeCell ref="N212:Q212"/>
    <mergeCell ref="F213:I213"/>
    <mergeCell ref="L213:M213"/>
    <mergeCell ref="N213:Q213"/>
    <mergeCell ref="F214:I214"/>
    <mergeCell ref="L214:M214"/>
    <mergeCell ref="N214:Q214"/>
    <mergeCell ref="N124:Q124"/>
    <mergeCell ref="N125:Q125"/>
    <mergeCell ref="N126:Q126"/>
    <mergeCell ref="N130:Q130"/>
    <mergeCell ref="N162:Q162"/>
    <mergeCell ref="N176:Q176"/>
    <mergeCell ref="N204:Q204"/>
    <mergeCell ref="N206:Q206"/>
    <mergeCell ref="N207:Q207"/>
    <mergeCell ref="N211:Q211"/>
    <mergeCell ref="N215:Q215"/>
    <mergeCell ref="H1:K1"/>
    <mergeCell ref="S2:AC2"/>
  </mergeCells>
  <hyperlinks>
    <hyperlink ref="F1:G1" location="C2" display="1) Krycí list rozpočtu"/>
    <hyperlink ref="H1:K1" location="C86" display="2) Rekapitulace rozpočtu"/>
    <hyperlink ref="L1" location="C123" display="3) Rozpočet"/>
    <hyperlink ref="S1:T1" location="'Rekapitulace stavby'!C2" display="Rekapitulace stavby"/>
  </hyperlinks>
  <pageMargins left="0.5833333" right="0.5833333" top="0.5" bottom="0.4666667" header="0" footer="0"/>
  <pageSetup paperSize="9" blackAndWhite="1" fitToHeight="100"/>
  <headerFooter>
    <oddFooter>&amp;CStrana &amp;P z &amp;N</oddFooter>
  </headerFooter>
  <drawing r:id="rId1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SN-PC\SN</dc:creator>
  <cp:lastModifiedBy>SN-PC\SN</cp:lastModifiedBy>
  <dcterms:created xsi:type="dcterms:W3CDTF">2018-04-11T11:37:40Z</dcterms:created>
  <dcterms:modified xsi:type="dcterms:W3CDTF">2018-04-11T11:37:41Z</dcterms:modified>
</cp:coreProperties>
</file>