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10" yWindow="465" windowWidth="23640" windowHeight="11940" activeTab="1"/>
  </bookViews>
  <sheets>
    <sheet name="Rekapitulace stavby" sheetId="1" r:id="rId1"/>
    <sheet name="S38 - cyklo A2" sheetId="2" r:id="rId2"/>
    <sheet name="Pokyny pro vyplnění" sheetId="3" r:id="rId3"/>
  </sheets>
  <definedNames>
    <definedName name="_xlnm._FilterDatabase" localSheetId="1" hidden="1">'S38 - cyklo A2'!$C$96:$K$323</definedName>
    <definedName name="_xlnm.Print_Titles" localSheetId="0">'Rekapitulace stavby'!$49:$49</definedName>
    <definedName name="_xlnm.Print_Titles" localSheetId="1">'S38 - cyklo A2'!$96:$96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Area" localSheetId="1">'S38 - cyklo A2'!$C$4:$J$36,'S38 - cyklo A2'!$C$42:$J$78,'S38 - cyklo A2'!$C$84:$K$323</definedName>
  </definedNames>
  <calcPr calcId="125725"/>
</workbook>
</file>

<file path=xl/calcChain.xml><?xml version="1.0" encoding="utf-8"?>
<calcChain xmlns="http://schemas.openxmlformats.org/spreadsheetml/2006/main">
  <c r="T315" i="2"/>
  <c r="T314" s="1"/>
  <c r="P315"/>
  <c r="P314" s="1"/>
  <c r="P312"/>
  <c r="BK312"/>
  <c r="J312" s="1"/>
  <c r="J75" s="1"/>
  <c r="T277"/>
  <c r="R266"/>
  <c r="T243"/>
  <c r="T242" s="1"/>
  <c r="P243"/>
  <c r="P240"/>
  <c r="BK240"/>
  <c r="J240" s="1"/>
  <c r="J69" s="1"/>
  <c r="T220"/>
  <c r="R213"/>
  <c r="T172"/>
  <c r="T171" s="1"/>
  <c r="P172"/>
  <c r="P169"/>
  <c r="BK169"/>
  <c r="J169" s="1"/>
  <c r="J63" s="1"/>
  <c r="T143"/>
  <c r="R136"/>
  <c r="P134"/>
  <c r="AY52" i="1"/>
  <c r="AX52"/>
  <c r="BI323" i="2"/>
  <c r="BH323"/>
  <c r="BG323"/>
  <c r="BF323"/>
  <c r="BE323"/>
  <c r="T323"/>
  <c r="R323"/>
  <c r="P323"/>
  <c r="BK323"/>
  <c r="J323"/>
  <c r="BI322"/>
  <c r="BH322"/>
  <c r="BG322"/>
  <c r="BF322"/>
  <c r="BE322"/>
  <c r="T322"/>
  <c r="R322"/>
  <c r="P322"/>
  <c r="BK322"/>
  <c r="J322"/>
  <c r="BI321"/>
  <c r="BH321"/>
  <c r="BG321"/>
  <c r="BF321"/>
  <c r="BE321"/>
  <c r="T321"/>
  <c r="R321"/>
  <c r="P321"/>
  <c r="BK321"/>
  <c r="J321"/>
  <c r="BI320"/>
  <c r="BH320"/>
  <c r="BG320"/>
  <c r="BF320"/>
  <c r="BE320"/>
  <c r="T320"/>
  <c r="R320"/>
  <c r="P320"/>
  <c r="BK320"/>
  <c r="J320"/>
  <c r="BI319"/>
  <c r="BH319"/>
  <c r="BG319"/>
  <c r="BF319"/>
  <c r="BE319"/>
  <c r="T319"/>
  <c r="R319"/>
  <c r="P319"/>
  <c r="BK319"/>
  <c r="J319"/>
  <c r="BI318"/>
  <c r="BH318"/>
  <c r="BG318"/>
  <c r="BF318"/>
  <c r="BE318"/>
  <c r="T318"/>
  <c r="R318"/>
  <c r="P318"/>
  <c r="BK318"/>
  <c r="J318"/>
  <c r="BI317"/>
  <c r="BH317"/>
  <c r="BG317"/>
  <c r="BF317"/>
  <c r="BE317"/>
  <c r="T317"/>
  <c r="R317"/>
  <c r="P317"/>
  <c r="BK317"/>
  <c r="J317"/>
  <c r="BI316"/>
  <c r="BH316"/>
  <c r="BG316"/>
  <c r="BF316"/>
  <c r="BE316"/>
  <c r="T316"/>
  <c r="R316"/>
  <c r="R315" s="1"/>
  <c r="R314" s="1"/>
  <c r="P316"/>
  <c r="BK316"/>
  <c r="BK315" s="1"/>
  <c r="J316"/>
  <c r="BI313"/>
  <c r="BH313"/>
  <c r="BG313"/>
  <c r="BF313"/>
  <c r="BE313"/>
  <c r="T313"/>
  <c r="T312" s="1"/>
  <c r="R313"/>
  <c r="R312" s="1"/>
  <c r="P313"/>
  <c r="BK313"/>
  <c r="J313"/>
  <c r="BI310"/>
  <c r="BH310"/>
  <c r="BG310"/>
  <c r="BF310"/>
  <c r="T310"/>
  <c r="R310"/>
  <c r="P310"/>
  <c r="BK310"/>
  <c r="J310"/>
  <c r="BE310" s="1"/>
  <c r="BI309"/>
  <c r="BH309"/>
  <c r="BG309"/>
  <c r="BF309"/>
  <c r="T309"/>
  <c r="R309"/>
  <c r="P309"/>
  <c r="BK309"/>
  <c r="J309"/>
  <c r="BE309" s="1"/>
  <c r="BI307"/>
  <c r="BH307"/>
  <c r="BG307"/>
  <c r="BF307"/>
  <c r="T307"/>
  <c r="R307"/>
  <c r="P307"/>
  <c r="BK307"/>
  <c r="J307"/>
  <c r="BE307" s="1"/>
  <c r="BI306"/>
  <c r="BH306"/>
  <c r="BG306"/>
  <c r="BF306"/>
  <c r="T306"/>
  <c r="R306"/>
  <c r="P306"/>
  <c r="BK306"/>
  <c r="J306"/>
  <c r="BE306" s="1"/>
  <c r="BI304"/>
  <c r="BH304"/>
  <c r="BG304"/>
  <c r="BF304"/>
  <c r="T304"/>
  <c r="R304"/>
  <c r="P304"/>
  <c r="BK304"/>
  <c r="J304"/>
  <c r="BE304" s="1"/>
  <c r="BI302"/>
  <c r="BH302"/>
  <c r="BG302"/>
  <c r="BF302"/>
  <c r="T302"/>
  <c r="R302"/>
  <c r="P302"/>
  <c r="BK302"/>
  <c r="J302"/>
  <c r="BE302" s="1"/>
  <c r="BI301"/>
  <c r="BH301"/>
  <c r="BG301"/>
  <c r="BF301"/>
  <c r="T301"/>
  <c r="R301"/>
  <c r="P301"/>
  <c r="BK301"/>
  <c r="J301"/>
  <c r="BE301" s="1"/>
  <c r="BI300"/>
  <c r="BH300"/>
  <c r="BG300"/>
  <c r="BF300"/>
  <c r="T300"/>
  <c r="R300"/>
  <c r="P300"/>
  <c r="BK300"/>
  <c r="J300"/>
  <c r="BE300" s="1"/>
  <c r="BI299"/>
  <c r="BH299"/>
  <c r="BG299"/>
  <c r="BF299"/>
  <c r="T299"/>
  <c r="R299"/>
  <c r="P299"/>
  <c r="BK299"/>
  <c r="J299"/>
  <c r="BE299" s="1"/>
  <c r="BI298"/>
  <c r="BH298"/>
  <c r="BG298"/>
  <c r="BF298"/>
  <c r="BE298"/>
  <c r="T298"/>
  <c r="R298"/>
  <c r="P298"/>
  <c r="BK298"/>
  <c r="J298"/>
  <c r="BI297"/>
  <c r="BH297"/>
  <c r="BG297"/>
  <c r="BF297"/>
  <c r="T297"/>
  <c r="T296" s="1"/>
  <c r="R297"/>
  <c r="R296" s="1"/>
  <c r="P297"/>
  <c r="P296" s="1"/>
  <c r="BK297"/>
  <c r="BK296" s="1"/>
  <c r="J296" s="1"/>
  <c r="J74" s="1"/>
  <c r="J297"/>
  <c r="BE297" s="1"/>
  <c r="BI294"/>
  <c r="BH294"/>
  <c r="BG294"/>
  <c r="BF294"/>
  <c r="BE294"/>
  <c r="T294"/>
  <c r="R294"/>
  <c r="P294"/>
  <c r="BK294"/>
  <c r="J294"/>
  <c r="BI292"/>
  <c r="BH292"/>
  <c r="BG292"/>
  <c r="BF292"/>
  <c r="BE292"/>
  <c r="T292"/>
  <c r="R292"/>
  <c r="P292"/>
  <c r="BK292"/>
  <c r="J292"/>
  <c r="BI291"/>
  <c r="BH291"/>
  <c r="BG291"/>
  <c r="BF291"/>
  <c r="T291"/>
  <c r="R291"/>
  <c r="P291"/>
  <c r="BK291"/>
  <c r="J291"/>
  <c r="BE291" s="1"/>
  <c r="BI290"/>
  <c r="BH290"/>
  <c r="BG290"/>
  <c r="BF290"/>
  <c r="BE290"/>
  <c r="T290"/>
  <c r="R290"/>
  <c r="P290"/>
  <c r="BK290"/>
  <c r="J290"/>
  <c r="BI289"/>
  <c r="BH289"/>
  <c r="BG289"/>
  <c r="BF289"/>
  <c r="BE289"/>
  <c r="T289"/>
  <c r="R289"/>
  <c r="P289"/>
  <c r="BK289"/>
  <c r="J289"/>
  <c r="BI288"/>
  <c r="BH288"/>
  <c r="BG288"/>
  <c r="BF288"/>
  <c r="T288"/>
  <c r="R288"/>
  <c r="P288"/>
  <c r="BK288"/>
  <c r="J288"/>
  <c r="BE288" s="1"/>
  <c r="BI287"/>
  <c r="BH287"/>
  <c r="BG287"/>
  <c r="BF287"/>
  <c r="BE287"/>
  <c r="T287"/>
  <c r="R287"/>
  <c r="P287"/>
  <c r="BK287"/>
  <c r="J287"/>
  <c r="BI286"/>
  <c r="BH286"/>
  <c r="BG286"/>
  <c r="BF286"/>
  <c r="BE286"/>
  <c r="T286"/>
  <c r="R286"/>
  <c r="P286"/>
  <c r="BK286"/>
  <c r="J286"/>
  <c r="BI285"/>
  <c r="BH285"/>
  <c r="BG285"/>
  <c r="BF285"/>
  <c r="T285"/>
  <c r="R285"/>
  <c r="P285"/>
  <c r="BK285"/>
  <c r="J285"/>
  <c r="BE285" s="1"/>
  <c r="BI284"/>
  <c r="BH284"/>
  <c r="BG284"/>
  <c r="BF284"/>
  <c r="BE284"/>
  <c r="T284"/>
  <c r="R284"/>
  <c r="P284"/>
  <c r="BK284"/>
  <c r="J284"/>
  <c r="BI282"/>
  <c r="BH282"/>
  <c r="BG282"/>
  <c r="BF282"/>
  <c r="BE282"/>
  <c r="T282"/>
  <c r="R282"/>
  <c r="P282"/>
  <c r="BK282"/>
  <c r="J282"/>
  <c r="BI280"/>
  <c r="BH280"/>
  <c r="BG280"/>
  <c r="BF280"/>
  <c r="T280"/>
  <c r="R280"/>
  <c r="P280"/>
  <c r="BK280"/>
  <c r="J280"/>
  <c r="BE280" s="1"/>
  <c r="BI279"/>
  <c r="BH279"/>
  <c r="BG279"/>
  <c r="BF279"/>
  <c r="BE279"/>
  <c r="T279"/>
  <c r="R279"/>
  <c r="P279"/>
  <c r="BK279"/>
  <c r="BK277" s="1"/>
  <c r="J277" s="1"/>
  <c r="J73" s="1"/>
  <c r="J279"/>
  <c r="BI278"/>
  <c r="BH278"/>
  <c r="BG278"/>
  <c r="BF278"/>
  <c r="BE278"/>
  <c r="T278"/>
  <c r="R278"/>
  <c r="R277" s="1"/>
  <c r="P278"/>
  <c r="P277" s="1"/>
  <c r="BK278"/>
  <c r="J278"/>
  <c r="BI275"/>
  <c r="BH275"/>
  <c r="BG275"/>
  <c r="BF275"/>
  <c r="BE275"/>
  <c r="T275"/>
  <c r="R275"/>
  <c r="P275"/>
  <c r="BK275"/>
  <c r="J275"/>
  <c r="BI274"/>
  <c r="BH274"/>
  <c r="BG274"/>
  <c r="BF274"/>
  <c r="T274"/>
  <c r="R274"/>
  <c r="P274"/>
  <c r="BK274"/>
  <c r="J274"/>
  <c r="BE274" s="1"/>
  <c r="BI273"/>
  <c r="BH273"/>
  <c r="BG273"/>
  <c r="BF273"/>
  <c r="T273"/>
  <c r="R273"/>
  <c r="P273"/>
  <c r="BK273"/>
  <c r="J273"/>
  <c r="BE273" s="1"/>
  <c r="BI272"/>
  <c r="BH272"/>
  <c r="BG272"/>
  <c r="BF272"/>
  <c r="BE272"/>
  <c r="T272"/>
  <c r="R272"/>
  <c r="P272"/>
  <c r="BK272"/>
  <c r="J272"/>
  <c r="BI271"/>
  <c r="BH271"/>
  <c r="BG271"/>
  <c r="BF271"/>
  <c r="T271"/>
  <c r="R271"/>
  <c r="P271"/>
  <c r="BK271"/>
  <c r="J271"/>
  <c r="BE271" s="1"/>
  <c r="BI270"/>
  <c r="BH270"/>
  <c r="BG270"/>
  <c r="BF270"/>
  <c r="T270"/>
  <c r="R270"/>
  <c r="P270"/>
  <c r="BK270"/>
  <c r="J270"/>
  <c r="BE270" s="1"/>
  <c r="BI269"/>
  <c r="BH269"/>
  <c r="BG269"/>
  <c r="BF269"/>
  <c r="BE269"/>
  <c r="T269"/>
  <c r="R269"/>
  <c r="P269"/>
  <c r="BK269"/>
  <c r="J269"/>
  <c r="BI267"/>
  <c r="BH267"/>
  <c r="BG267"/>
  <c r="BF267"/>
  <c r="T267"/>
  <c r="T266" s="1"/>
  <c r="R267"/>
  <c r="P267"/>
  <c r="P266" s="1"/>
  <c r="BK267"/>
  <c r="BK266" s="1"/>
  <c r="J266" s="1"/>
  <c r="J72" s="1"/>
  <c r="J267"/>
  <c r="BE267" s="1"/>
  <c r="BI265"/>
  <c r="BH265"/>
  <c r="BG265"/>
  <c r="BF265"/>
  <c r="BE265"/>
  <c r="T265"/>
  <c r="R265"/>
  <c r="P265"/>
  <c r="BK265"/>
  <c r="J265"/>
  <c r="BI264"/>
  <c r="BH264"/>
  <c r="BG264"/>
  <c r="BF264"/>
  <c r="BE264"/>
  <c r="T264"/>
  <c r="R264"/>
  <c r="P264"/>
  <c r="BK264"/>
  <c r="J264"/>
  <c r="BI262"/>
  <c r="BH262"/>
  <c r="BG262"/>
  <c r="BF262"/>
  <c r="T262"/>
  <c r="R262"/>
  <c r="P262"/>
  <c r="BK262"/>
  <c r="J262"/>
  <c r="BE262" s="1"/>
  <c r="BI260"/>
  <c r="BH260"/>
  <c r="BG260"/>
  <c r="BF260"/>
  <c r="BE260"/>
  <c r="T260"/>
  <c r="R260"/>
  <c r="P260"/>
  <c r="BK260"/>
  <c r="J260"/>
  <c r="BI259"/>
  <c r="BH259"/>
  <c r="BG259"/>
  <c r="BF259"/>
  <c r="BE259"/>
  <c r="T259"/>
  <c r="R259"/>
  <c r="P259"/>
  <c r="BK259"/>
  <c r="J259"/>
  <c r="BI257"/>
  <c r="BH257"/>
  <c r="BG257"/>
  <c r="BF257"/>
  <c r="T257"/>
  <c r="R257"/>
  <c r="P257"/>
  <c r="BK257"/>
  <c r="J257"/>
  <c r="BE257" s="1"/>
  <c r="BI255"/>
  <c r="BH255"/>
  <c r="BG255"/>
  <c r="BF255"/>
  <c r="BE255"/>
  <c r="T255"/>
  <c r="R255"/>
  <c r="P255"/>
  <c r="BK255"/>
  <c r="J255"/>
  <c r="BI254"/>
  <c r="BH254"/>
  <c r="BG254"/>
  <c r="BF254"/>
  <c r="BE254"/>
  <c r="T254"/>
  <c r="R254"/>
  <c r="P254"/>
  <c r="BK254"/>
  <c r="J254"/>
  <c r="BI252"/>
  <c r="BH252"/>
  <c r="BG252"/>
  <c r="BF252"/>
  <c r="T252"/>
  <c r="R252"/>
  <c r="P252"/>
  <c r="BK252"/>
  <c r="J252"/>
  <c r="BE252" s="1"/>
  <c r="BI250"/>
  <c r="BH250"/>
  <c r="BG250"/>
  <c r="BF250"/>
  <c r="BE250"/>
  <c r="T250"/>
  <c r="R250"/>
  <c r="P250"/>
  <c r="BK250"/>
  <c r="J250"/>
  <c r="BI249"/>
  <c r="BH249"/>
  <c r="BG249"/>
  <c r="BF249"/>
  <c r="BE249"/>
  <c r="T249"/>
  <c r="R249"/>
  <c r="P249"/>
  <c r="BK249"/>
  <c r="J249"/>
  <c r="BI248"/>
  <c r="BH248"/>
  <c r="BG248"/>
  <c r="BF248"/>
  <c r="T248"/>
  <c r="R248"/>
  <c r="P248"/>
  <c r="BK248"/>
  <c r="J248"/>
  <c r="BE248" s="1"/>
  <c r="BI246"/>
  <c r="BH246"/>
  <c r="BG246"/>
  <c r="BF246"/>
  <c r="BE246"/>
  <c r="T246"/>
  <c r="R246"/>
  <c r="P246"/>
  <c r="BK246"/>
  <c r="J246"/>
  <c r="BI244"/>
  <c r="BH244"/>
  <c r="BG244"/>
  <c r="BF244"/>
  <c r="BE244"/>
  <c r="T244"/>
  <c r="R244"/>
  <c r="R243" s="1"/>
  <c r="R242" s="1"/>
  <c r="P244"/>
  <c r="BK244"/>
  <c r="BK243" s="1"/>
  <c r="J244"/>
  <c r="BI241"/>
  <c r="BH241"/>
  <c r="BG241"/>
  <c r="BF241"/>
  <c r="BE241"/>
  <c r="T241"/>
  <c r="T240" s="1"/>
  <c r="R241"/>
  <c r="R240" s="1"/>
  <c r="P241"/>
  <c r="BK241"/>
  <c r="J241"/>
  <c r="BI239"/>
  <c r="BH239"/>
  <c r="BG239"/>
  <c r="BF239"/>
  <c r="BE239"/>
  <c r="T239"/>
  <c r="R239"/>
  <c r="P239"/>
  <c r="BK239"/>
  <c r="J239"/>
  <c r="BI238"/>
  <c r="BH238"/>
  <c r="BG238"/>
  <c r="BF238"/>
  <c r="T238"/>
  <c r="R238"/>
  <c r="P238"/>
  <c r="BK238"/>
  <c r="J238"/>
  <c r="BE238" s="1"/>
  <c r="BI236"/>
  <c r="BH236"/>
  <c r="BG236"/>
  <c r="BF236"/>
  <c r="T236"/>
  <c r="R236"/>
  <c r="P236"/>
  <c r="BK236"/>
  <c r="J236"/>
  <c r="BE236" s="1"/>
  <c r="BI235"/>
  <c r="BH235"/>
  <c r="BG235"/>
  <c r="BF235"/>
  <c r="BE235"/>
  <c r="T235"/>
  <c r="R235"/>
  <c r="P235"/>
  <c r="BK235"/>
  <c r="J235"/>
  <c r="BI234"/>
  <c r="BH234"/>
  <c r="BG234"/>
  <c r="BF234"/>
  <c r="T234"/>
  <c r="T233" s="1"/>
  <c r="R234"/>
  <c r="R233" s="1"/>
  <c r="P234"/>
  <c r="P233" s="1"/>
  <c r="BK234"/>
  <c r="BK233" s="1"/>
  <c r="J233" s="1"/>
  <c r="J68" s="1"/>
  <c r="J234"/>
  <c r="BE234" s="1"/>
  <c r="BI232"/>
  <c r="BH232"/>
  <c r="BG232"/>
  <c r="BF232"/>
  <c r="BE232"/>
  <c r="T232"/>
  <c r="R232"/>
  <c r="P232"/>
  <c r="BK232"/>
  <c r="J232"/>
  <c r="BI230"/>
  <c r="BH230"/>
  <c r="BG230"/>
  <c r="BF230"/>
  <c r="BE230"/>
  <c r="T230"/>
  <c r="R230"/>
  <c r="P230"/>
  <c r="BK230"/>
  <c r="J230"/>
  <c r="BI229"/>
  <c r="BH229"/>
  <c r="BG229"/>
  <c r="BF229"/>
  <c r="T229"/>
  <c r="R229"/>
  <c r="P229"/>
  <c r="BK229"/>
  <c r="J229"/>
  <c r="BE229" s="1"/>
  <c r="BI228"/>
  <c r="BH228"/>
  <c r="BG228"/>
  <c r="BF228"/>
  <c r="BE228"/>
  <c r="T228"/>
  <c r="R228"/>
  <c r="P228"/>
  <c r="BK228"/>
  <c r="J228"/>
  <c r="BI227"/>
  <c r="BH227"/>
  <c r="BG227"/>
  <c r="BF227"/>
  <c r="BE227"/>
  <c r="T227"/>
  <c r="R227"/>
  <c r="P227"/>
  <c r="BK227"/>
  <c r="J227"/>
  <c r="BI226"/>
  <c r="BH226"/>
  <c r="BG226"/>
  <c r="BF226"/>
  <c r="T226"/>
  <c r="R226"/>
  <c r="P226"/>
  <c r="BK226"/>
  <c r="J226"/>
  <c r="BE226" s="1"/>
  <c r="BI225"/>
  <c r="BH225"/>
  <c r="BG225"/>
  <c r="BF225"/>
  <c r="BE225"/>
  <c r="T225"/>
  <c r="R225"/>
  <c r="P225"/>
  <c r="BK225"/>
  <c r="J225"/>
  <c r="BI223"/>
  <c r="BH223"/>
  <c r="BG223"/>
  <c r="BF223"/>
  <c r="BE223"/>
  <c r="T223"/>
  <c r="R223"/>
  <c r="P223"/>
  <c r="BK223"/>
  <c r="J223"/>
  <c r="BI222"/>
  <c r="BH222"/>
  <c r="BG222"/>
  <c r="BF222"/>
  <c r="T222"/>
  <c r="R222"/>
  <c r="P222"/>
  <c r="BK222"/>
  <c r="J222"/>
  <c r="BE222" s="1"/>
  <c r="BI221"/>
  <c r="BH221"/>
  <c r="BG221"/>
  <c r="BF221"/>
  <c r="BE221"/>
  <c r="T221"/>
  <c r="R221"/>
  <c r="R220" s="1"/>
  <c r="P221"/>
  <c r="P220" s="1"/>
  <c r="BK221"/>
  <c r="BK220" s="1"/>
  <c r="J220" s="1"/>
  <c r="J67" s="1"/>
  <c r="J221"/>
  <c r="BI219"/>
  <c r="BH219"/>
  <c r="BG219"/>
  <c r="BF219"/>
  <c r="T219"/>
  <c r="R219"/>
  <c r="P219"/>
  <c r="BK219"/>
  <c r="J219"/>
  <c r="BE219" s="1"/>
  <c r="BI218"/>
  <c r="BH218"/>
  <c r="BG218"/>
  <c r="BF218"/>
  <c r="BE218"/>
  <c r="T218"/>
  <c r="R218"/>
  <c r="P218"/>
  <c r="BK218"/>
  <c r="J218"/>
  <c r="BI217"/>
  <c r="BH217"/>
  <c r="BG217"/>
  <c r="BF217"/>
  <c r="T217"/>
  <c r="R217"/>
  <c r="P217"/>
  <c r="BK217"/>
  <c r="J217"/>
  <c r="BE217" s="1"/>
  <c r="BI216"/>
  <c r="BH216"/>
  <c r="BG216"/>
  <c r="BF216"/>
  <c r="T216"/>
  <c r="R216"/>
  <c r="P216"/>
  <c r="BK216"/>
  <c r="J216"/>
  <c r="BE216" s="1"/>
  <c r="BI214"/>
  <c r="BH214"/>
  <c r="BG214"/>
  <c r="BF214"/>
  <c r="BE214"/>
  <c r="T214"/>
  <c r="T213" s="1"/>
  <c r="R214"/>
  <c r="P214"/>
  <c r="P213" s="1"/>
  <c r="BK214"/>
  <c r="BK213" s="1"/>
  <c r="J213" s="1"/>
  <c r="J66" s="1"/>
  <c r="J214"/>
  <c r="BI211"/>
  <c r="BH211"/>
  <c r="BG211"/>
  <c r="BF211"/>
  <c r="T211"/>
  <c r="R211"/>
  <c r="P211"/>
  <c r="BK211"/>
  <c r="J211"/>
  <c r="BE211" s="1"/>
  <c r="BI210"/>
  <c r="BH210"/>
  <c r="BG210"/>
  <c r="BF210"/>
  <c r="BE210"/>
  <c r="T210"/>
  <c r="R210"/>
  <c r="P210"/>
  <c r="BK210"/>
  <c r="J210"/>
  <c r="BI209"/>
  <c r="BH209"/>
  <c r="BG209"/>
  <c r="BF209"/>
  <c r="BE209"/>
  <c r="T209"/>
  <c r="R209"/>
  <c r="P209"/>
  <c r="BK209"/>
  <c r="J209"/>
  <c r="BI208"/>
  <c r="BH208"/>
  <c r="BG208"/>
  <c r="BF208"/>
  <c r="T208"/>
  <c r="R208"/>
  <c r="P208"/>
  <c r="BK208"/>
  <c r="J208"/>
  <c r="BE208" s="1"/>
  <c r="BI207"/>
  <c r="BH207"/>
  <c r="BG207"/>
  <c r="BF207"/>
  <c r="BE207"/>
  <c r="T207"/>
  <c r="R207"/>
  <c r="P207"/>
  <c r="BK207"/>
  <c r="J207"/>
  <c r="BI205"/>
  <c r="BH205"/>
  <c r="BG205"/>
  <c r="BF205"/>
  <c r="BE205"/>
  <c r="T205"/>
  <c r="R205"/>
  <c r="P205"/>
  <c r="BK205"/>
  <c r="J205"/>
  <c r="BI203"/>
  <c r="BH203"/>
  <c r="BG203"/>
  <c r="BF203"/>
  <c r="T203"/>
  <c r="R203"/>
  <c r="P203"/>
  <c r="BK203"/>
  <c r="J203"/>
  <c r="BE203" s="1"/>
  <c r="BI201"/>
  <c r="BH201"/>
  <c r="BG201"/>
  <c r="BF201"/>
  <c r="BE201"/>
  <c r="T201"/>
  <c r="R201"/>
  <c r="P201"/>
  <c r="BK201"/>
  <c r="J201"/>
  <c r="BI200"/>
  <c r="BH200"/>
  <c r="BG200"/>
  <c r="BF200"/>
  <c r="BE200"/>
  <c r="T200"/>
  <c r="R200"/>
  <c r="P200"/>
  <c r="BK200"/>
  <c r="J200"/>
  <c r="BI198"/>
  <c r="BH198"/>
  <c r="BG198"/>
  <c r="BF198"/>
  <c r="T198"/>
  <c r="R198"/>
  <c r="P198"/>
  <c r="BK198"/>
  <c r="J198"/>
  <c r="BE198" s="1"/>
  <c r="BI196"/>
  <c r="BH196"/>
  <c r="BG196"/>
  <c r="BF196"/>
  <c r="BE196"/>
  <c r="T196"/>
  <c r="R196"/>
  <c r="P196"/>
  <c r="BK196"/>
  <c r="J196"/>
  <c r="BI194"/>
  <c r="BH194"/>
  <c r="BG194"/>
  <c r="BF194"/>
  <c r="BE194"/>
  <c r="T194"/>
  <c r="R194"/>
  <c r="P194"/>
  <c r="BK194"/>
  <c r="J194"/>
  <c r="BI193"/>
  <c r="BH193"/>
  <c r="BG193"/>
  <c r="BF193"/>
  <c r="T193"/>
  <c r="R193"/>
  <c r="P193"/>
  <c r="BK193"/>
  <c r="J193"/>
  <c r="BE193" s="1"/>
  <c r="BI191"/>
  <c r="BH191"/>
  <c r="BG191"/>
  <c r="BF191"/>
  <c r="BE191"/>
  <c r="T191"/>
  <c r="R191"/>
  <c r="P191"/>
  <c r="BK191"/>
  <c r="J191"/>
  <c r="BI190"/>
  <c r="BH190"/>
  <c r="BG190"/>
  <c r="BF190"/>
  <c r="BE190"/>
  <c r="T190"/>
  <c r="R190"/>
  <c r="P190"/>
  <c r="BK190"/>
  <c r="J190"/>
  <c r="BI188"/>
  <c r="BH188"/>
  <c r="BG188"/>
  <c r="BF188"/>
  <c r="T188"/>
  <c r="R188"/>
  <c r="P188"/>
  <c r="BK188"/>
  <c r="J188"/>
  <c r="BE188" s="1"/>
  <c r="BI187"/>
  <c r="BH187"/>
  <c r="BG187"/>
  <c r="BF187"/>
  <c r="BE187"/>
  <c r="T187"/>
  <c r="R187"/>
  <c r="P187"/>
  <c r="BK187"/>
  <c r="J187"/>
  <c r="BI185"/>
  <c r="BH185"/>
  <c r="BG185"/>
  <c r="BF185"/>
  <c r="BE185"/>
  <c r="T185"/>
  <c r="R185"/>
  <c r="P185"/>
  <c r="BK185"/>
  <c r="J185"/>
  <c r="BI183"/>
  <c r="BH183"/>
  <c r="BG183"/>
  <c r="BF183"/>
  <c r="T183"/>
  <c r="R183"/>
  <c r="P183"/>
  <c r="BK183"/>
  <c r="J183"/>
  <c r="BE183" s="1"/>
  <c r="BI182"/>
  <c r="BH182"/>
  <c r="BG182"/>
  <c r="BF182"/>
  <c r="BE182"/>
  <c r="T182"/>
  <c r="R182"/>
  <c r="P182"/>
  <c r="BK182"/>
  <c r="J182"/>
  <c r="BI181"/>
  <c r="BH181"/>
  <c r="BG181"/>
  <c r="BF181"/>
  <c r="BE181"/>
  <c r="T181"/>
  <c r="R181"/>
  <c r="P181"/>
  <c r="BK181"/>
  <c r="J181"/>
  <c r="BI180"/>
  <c r="BH180"/>
  <c r="BG180"/>
  <c r="BF180"/>
  <c r="T180"/>
  <c r="R180"/>
  <c r="P180"/>
  <c r="BK180"/>
  <c r="J180"/>
  <c r="BE180" s="1"/>
  <c r="BI179"/>
  <c r="BH179"/>
  <c r="BG179"/>
  <c r="BF179"/>
  <c r="BE179"/>
  <c r="T179"/>
  <c r="R179"/>
  <c r="P179"/>
  <c r="BK179"/>
  <c r="J179"/>
  <c r="BI178"/>
  <c r="BH178"/>
  <c r="BG178"/>
  <c r="BF178"/>
  <c r="BE178"/>
  <c r="T178"/>
  <c r="R178"/>
  <c r="P178"/>
  <c r="BK178"/>
  <c r="J178"/>
  <c r="BI177"/>
  <c r="BH177"/>
  <c r="BG177"/>
  <c r="BF177"/>
  <c r="T177"/>
  <c r="R177"/>
  <c r="P177"/>
  <c r="BK177"/>
  <c r="J177"/>
  <c r="BE177" s="1"/>
  <c r="BI175"/>
  <c r="BH175"/>
  <c r="BG175"/>
  <c r="BF175"/>
  <c r="BE175"/>
  <c r="T175"/>
  <c r="R175"/>
  <c r="P175"/>
  <c r="BK175"/>
  <c r="J175"/>
  <c r="BI173"/>
  <c r="BH173"/>
  <c r="BG173"/>
  <c r="BF173"/>
  <c r="BE173"/>
  <c r="T173"/>
  <c r="R173"/>
  <c r="R172" s="1"/>
  <c r="P173"/>
  <c r="BK173"/>
  <c r="BK172" s="1"/>
  <c r="J173"/>
  <c r="BI170"/>
  <c r="BH170"/>
  <c r="BG170"/>
  <c r="BF170"/>
  <c r="BE170"/>
  <c r="T170"/>
  <c r="T169" s="1"/>
  <c r="R170"/>
  <c r="R169" s="1"/>
  <c r="P170"/>
  <c r="BK170"/>
  <c r="J170"/>
  <c r="BI168"/>
  <c r="BH168"/>
  <c r="BG168"/>
  <c r="BF168"/>
  <c r="BE168"/>
  <c r="T168"/>
  <c r="R168"/>
  <c r="P168"/>
  <c r="BK168"/>
  <c r="J168"/>
  <c r="BI167"/>
  <c r="BH167"/>
  <c r="BG167"/>
  <c r="BF167"/>
  <c r="T167"/>
  <c r="R167"/>
  <c r="P167"/>
  <c r="BK167"/>
  <c r="J167"/>
  <c r="BE167" s="1"/>
  <c r="BI166"/>
  <c r="BH166"/>
  <c r="BG166"/>
  <c r="BF166"/>
  <c r="T166"/>
  <c r="R166"/>
  <c r="P166"/>
  <c r="BK166"/>
  <c r="J166"/>
  <c r="BE166" s="1"/>
  <c r="BI164"/>
  <c r="BH164"/>
  <c r="BG164"/>
  <c r="BF164"/>
  <c r="BE164"/>
  <c r="T164"/>
  <c r="R164"/>
  <c r="P164"/>
  <c r="BK164"/>
  <c r="J164"/>
  <c r="BI163"/>
  <c r="BH163"/>
  <c r="BG163"/>
  <c r="BF163"/>
  <c r="T163"/>
  <c r="R163"/>
  <c r="P163"/>
  <c r="BK163"/>
  <c r="J163"/>
  <c r="BE163" s="1"/>
  <c r="BI162"/>
  <c r="BH162"/>
  <c r="BG162"/>
  <c r="BF162"/>
  <c r="T162"/>
  <c r="T161" s="1"/>
  <c r="R162"/>
  <c r="R161" s="1"/>
  <c r="P162"/>
  <c r="P161" s="1"/>
  <c r="BK162"/>
  <c r="BK161" s="1"/>
  <c r="J161" s="1"/>
  <c r="J62" s="1"/>
  <c r="J162"/>
  <c r="BE162" s="1"/>
  <c r="BI160"/>
  <c r="BH160"/>
  <c r="BG160"/>
  <c r="BF160"/>
  <c r="BE160"/>
  <c r="T160"/>
  <c r="R160"/>
  <c r="P160"/>
  <c r="BK160"/>
  <c r="J160"/>
  <c r="BI159"/>
  <c r="BH159"/>
  <c r="BG159"/>
  <c r="BF159"/>
  <c r="T159"/>
  <c r="R159"/>
  <c r="P159"/>
  <c r="BK159"/>
  <c r="J159"/>
  <c r="BE159" s="1"/>
  <c r="BI157"/>
  <c r="BH157"/>
  <c r="BG157"/>
  <c r="BF157"/>
  <c r="BE157"/>
  <c r="T157"/>
  <c r="R157"/>
  <c r="P157"/>
  <c r="BK157"/>
  <c r="J157"/>
  <c r="BI156"/>
  <c r="BH156"/>
  <c r="BG156"/>
  <c r="BF156"/>
  <c r="BE156"/>
  <c r="T156"/>
  <c r="R156"/>
  <c r="P156"/>
  <c r="BK156"/>
  <c r="J156"/>
  <c r="BI155"/>
  <c r="BH155"/>
  <c r="BG155"/>
  <c r="BF155"/>
  <c r="T155"/>
  <c r="R155"/>
  <c r="P155"/>
  <c r="BK155"/>
  <c r="J155"/>
  <c r="BE155" s="1"/>
  <c r="BI154"/>
  <c r="BH154"/>
  <c r="BG154"/>
  <c r="BF154"/>
  <c r="BE154"/>
  <c r="T154"/>
  <c r="R154"/>
  <c r="P154"/>
  <c r="BK154"/>
  <c r="J154"/>
  <c r="BI153"/>
  <c r="BH153"/>
  <c r="BG153"/>
  <c r="BF153"/>
  <c r="BE153"/>
  <c r="T153"/>
  <c r="R153"/>
  <c r="P153"/>
  <c r="BK153"/>
  <c r="J153"/>
  <c r="BI152"/>
  <c r="BH152"/>
  <c r="BG152"/>
  <c r="BF152"/>
  <c r="T152"/>
  <c r="R152"/>
  <c r="P152"/>
  <c r="BK152"/>
  <c r="J152"/>
  <c r="BE152" s="1"/>
  <c r="BI151"/>
  <c r="BH151"/>
  <c r="BG151"/>
  <c r="BF151"/>
  <c r="BE151"/>
  <c r="T151"/>
  <c r="R151"/>
  <c r="P151"/>
  <c r="BK151"/>
  <c r="J151"/>
  <c r="BI150"/>
  <c r="BH150"/>
  <c r="BG150"/>
  <c r="BF150"/>
  <c r="BE150"/>
  <c r="T150"/>
  <c r="R150"/>
  <c r="P150"/>
  <c r="BK150"/>
  <c r="J150"/>
  <c r="BI149"/>
  <c r="BH149"/>
  <c r="BG149"/>
  <c r="BF149"/>
  <c r="T149"/>
  <c r="R149"/>
  <c r="P149"/>
  <c r="BK149"/>
  <c r="J149"/>
  <c r="BE149" s="1"/>
  <c r="BI148"/>
  <c r="BH148"/>
  <c r="BG148"/>
  <c r="BF148"/>
  <c r="BE148"/>
  <c r="T148"/>
  <c r="R148"/>
  <c r="P148"/>
  <c r="BK148"/>
  <c r="J148"/>
  <c r="BI146"/>
  <c r="BH146"/>
  <c r="BG146"/>
  <c r="BF146"/>
  <c r="BE146"/>
  <c r="T146"/>
  <c r="R146"/>
  <c r="P146"/>
  <c r="BK146"/>
  <c r="J146"/>
  <c r="BI145"/>
  <c r="BH145"/>
  <c r="BG145"/>
  <c r="BF145"/>
  <c r="T145"/>
  <c r="R145"/>
  <c r="P145"/>
  <c r="BK145"/>
  <c r="J145"/>
  <c r="BE145" s="1"/>
  <c r="BI144"/>
  <c r="BH144"/>
  <c r="BG144"/>
  <c r="BF144"/>
  <c r="BE144"/>
  <c r="T144"/>
  <c r="R144"/>
  <c r="R143" s="1"/>
  <c r="P144"/>
  <c r="P143" s="1"/>
  <c r="BK144"/>
  <c r="BK143" s="1"/>
  <c r="J143" s="1"/>
  <c r="J61" s="1"/>
  <c r="J144"/>
  <c r="BI142"/>
  <c r="BH142"/>
  <c r="BG142"/>
  <c r="BF142"/>
  <c r="T142"/>
  <c r="R142"/>
  <c r="P142"/>
  <c r="BK142"/>
  <c r="J142"/>
  <c r="BE142" s="1"/>
  <c r="BI141"/>
  <c r="BH141"/>
  <c r="BG141"/>
  <c r="BF141"/>
  <c r="BE141"/>
  <c r="T141"/>
  <c r="R141"/>
  <c r="P141"/>
  <c r="BK141"/>
  <c r="J141"/>
  <c r="BI140"/>
  <c r="BH140"/>
  <c r="BG140"/>
  <c r="BF140"/>
  <c r="T140"/>
  <c r="R140"/>
  <c r="P140"/>
  <c r="BK140"/>
  <c r="J140"/>
  <c r="BE140" s="1"/>
  <c r="BI139"/>
  <c r="BH139"/>
  <c r="BG139"/>
  <c r="BF139"/>
  <c r="T139"/>
  <c r="R139"/>
  <c r="P139"/>
  <c r="BK139"/>
  <c r="J139"/>
  <c r="BE139" s="1"/>
  <c r="BI137"/>
  <c r="BH137"/>
  <c r="BG137"/>
  <c r="BF137"/>
  <c r="BE137"/>
  <c r="T137"/>
  <c r="T136" s="1"/>
  <c r="R137"/>
  <c r="P137"/>
  <c r="P136" s="1"/>
  <c r="BK137"/>
  <c r="BK136" s="1"/>
  <c r="J136" s="1"/>
  <c r="J60" s="1"/>
  <c r="J137"/>
  <c r="BI135"/>
  <c r="BH135"/>
  <c r="BG135"/>
  <c r="BF135"/>
  <c r="T135"/>
  <c r="T134" s="1"/>
  <c r="R135"/>
  <c r="R134" s="1"/>
  <c r="P135"/>
  <c r="BK135"/>
  <c r="BK134" s="1"/>
  <c r="J134" s="1"/>
  <c r="J59" s="1"/>
  <c r="J135"/>
  <c r="BE135" s="1"/>
  <c r="BI133"/>
  <c r="BH133"/>
  <c r="BG133"/>
  <c r="BF133"/>
  <c r="T133"/>
  <c r="R133"/>
  <c r="P133"/>
  <c r="BK133"/>
  <c r="J133"/>
  <c r="BE133" s="1"/>
  <c r="BI132"/>
  <c r="BH132"/>
  <c r="BG132"/>
  <c r="BF132"/>
  <c r="T132"/>
  <c r="R132"/>
  <c r="P132"/>
  <c r="BK132"/>
  <c r="J132"/>
  <c r="BE132" s="1"/>
  <c r="BI130"/>
  <c r="BH130"/>
  <c r="BG130"/>
  <c r="BF130"/>
  <c r="BE130"/>
  <c r="T130"/>
  <c r="R130"/>
  <c r="P130"/>
  <c r="BK130"/>
  <c r="J130"/>
  <c r="BI128"/>
  <c r="BH128"/>
  <c r="BG128"/>
  <c r="BF128"/>
  <c r="T128"/>
  <c r="R128"/>
  <c r="P128"/>
  <c r="BK128"/>
  <c r="J128"/>
  <c r="BE128" s="1"/>
  <c r="BI127"/>
  <c r="BH127"/>
  <c r="BG127"/>
  <c r="BF127"/>
  <c r="T127"/>
  <c r="R127"/>
  <c r="P127"/>
  <c r="BK127"/>
  <c r="J127"/>
  <c r="BE127" s="1"/>
  <c r="BI125"/>
  <c r="BH125"/>
  <c r="BG125"/>
  <c r="BF125"/>
  <c r="BE125"/>
  <c r="T125"/>
  <c r="R125"/>
  <c r="P125"/>
  <c r="BK125"/>
  <c r="J125"/>
  <c r="BI123"/>
  <c r="BH123"/>
  <c r="BG123"/>
  <c r="BF123"/>
  <c r="T123"/>
  <c r="R123"/>
  <c r="P123"/>
  <c r="BK123"/>
  <c r="J123"/>
  <c r="BE123" s="1"/>
  <c r="BI122"/>
  <c r="BH122"/>
  <c r="BG122"/>
  <c r="BF122"/>
  <c r="T122"/>
  <c r="R122"/>
  <c r="P122"/>
  <c r="BK122"/>
  <c r="J122"/>
  <c r="BE122" s="1"/>
  <c r="BI120"/>
  <c r="BH120"/>
  <c r="BG120"/>
  <c r="BF120"/>
  <c r="BE120"/>
  <c r="T120"/>
  <c r="R120"/>
  <c r="P120"/>
  <c r="BK120"/>
  <c r="J120"/>
  <c r="BI119"/>
  <c r="BH119"/>
  <c r="BG119"/>
  <c r="BF119"/>
  <c r="T119"/>
  <c r="R119"/>
  <c r="P119"/>
  <c r="BK119"/>
  <c r="J119"/>
  <c r="BE119" s="1"/>
  <c r="BI117"/>
  <c r="BH117"/>
  <c r="BG117"/>
  <c r="BF117"/>
  <c r="T117"/>
  <c r="R117"/>
  <c r="P117"/>
  <c r="BK117"/>
  <c r="J117"/>
  <c r="BE117" s="1"/>
  <c r="BI116"/>
  <c r="BH116"/>
  <c r="BG116"/>
  <c r="BF116"/>
  <c r="BE116"/>
  <c r="T116"/>
  <c r="R116"/>
  <c r="P116"/>
  <c r="BK116"/>
  <c r="J116"/>
  <c r="BI114"/>
  <c r="BH114"/>
  <c r="BG114"/>
  <c r="BF114"/>
  <c r="T114"/>
  <c r="R114"/>
  <c r="P114"/>
  <c r="BK114"/>
  <c r="J114"/>
  <c r="BE114" s="1"/>
  <c r="BI112"/>
  <c r="BH112"/>
  <c r="BG112"/>
  <c r="BF112"/>
  <c r="T112"/>
  <c r="R112"/>
  <c r="P112"/>
  <c r="BK112"/>
  <c r="J112"/>
  <c r="BE112" s="1"/>
  <c r="BI111"/>
  <c r="BH111"/>
  <c r="BG111"/>
  <c r="BF111"/>
  <c r="BE111"/>
  <c r="T111"/>
  <c r="R111"/>
  <c r="P111"/>
  <c r="BK111"/>
  <c r="J111"/>
  <c r="BI110"/>
  <c r="BH110"/>
  <c r="BG110"/>
  <c r="BF110"/>
  <c r="T110"/>
  <c r="R110"/>
  <c r="P110"/>
  <c r="BK110"/>
  <c r="J110"/>
  <c r="BE110" s="1"/>
  <c r="BI109"/>
  <c r="BH109"/>
  <c r="BG109"/>
  <c r="BF109"/>
  <c r="T109"/>
  <c r="R109"/>
  <c r="P109"/>
  <c r="BK109"/>
  <c r="J109"/>
  <c r="BE109" s="1"/>
  <c r="BI108"/>
  <c r="BH108"/>
  <c r="BG108"/>
  <c r="BF108"/>
  <c r="BE108"/>
  <c r="T108"/>
  <c r="R108"/>
  <c r="P108"/>
  <c r="BK108"/>
  <c r="J108"/>
  <c r="BI107"/>
  <c r="BH107"/>
  <c r="BG107"/>
  <c r="BF107"/>
  <c r="T107"/>
  <c r="R107"/>
  <c r="P107"/>
  <c r="BK107"/>
  <c r="J107"/>
  <c r="BE107" s="1"/>
  <c r="BI106"/>
  <c r="BH106"/>
  <c r="BG106"/>
  <c r="BF106"/>
  <c r="T106"/>
  <c r="R106"/>
  <c r="P106"/>
  <c r="BK106"/>
  <c r="J106"/>
  <c r="BE106" s="1"/>
  <c r="BI105"/>
  <c r="BH105"/>
  <c r="BG105"/>
  <c r="BF105"/>
  <c r="BE105"/>
  <c r="T105"/>
  <c r="R105"/>
  <c r="P105"/>
  <c r="BK105"/>
  <c r="J105"/>
  <c r="BI104"/>
  <c r="BH104"/>
  <c r="BG104"/>
  <c r="BF104"/>
  <c r="T104"/>
  <c r="R104"/>
  <c r="P104"/>
  <c r="BK104"/>
  <c r="J104"/>
  <c r="BE104" s="1"/>
  <c r="BI103"/>
  <c r="BH103"/>
  <c r="BG103"/>
  <c r="BF103"/>
  <c r="T103"/>
  <c r="R103"/>
  <c r="P103"/>
  <c r="BK103"/>
  <c r="J103"/>
  <c r="BE103" s="1"/>
  <c r="BI102"/>
  <c r="BH102"/>
  <c r="BG102"/>
  <c r="BF102"/>
  <c r="BE102"/>
  <c r="T102"/>
  <c r="R102"/>
  <c r="P102"/>
  <c r="BK102"/>
  <c r="J102"/>
  <c r="BI100"/>
  <c r="F34" s="1"/>
  <c r="BD52" i="1" s="1"/>
  <c r="BD51" s="1"/>
  <c r="W30" s="1"/>
  <c r="BH100" i="2"/>
  <c r="F33" s="1"/>
  <c r="BC52" i="1" s="1"/>
  <c r="BC51" s="1"/>
  <c r="BG100" i="2"/>
  <c r="F32" s="1"/>
  <c r="BB52" i="1" s="1"/>
  <c r="BB51" s="1"/>
  <c r="BF100" i="2"/>
  <c r="F31" s="1"/>
  <c r="BA52" i="1" s="1"/>
  <c r="BA51" s="1"/>
  <c r="T100" i="2"/>
  <c r="T99" s="1"/>
  <c r="R100"/>
  <c r="R99" s="1"/>
  <c r="P100"/>
  <c r="P99" s="1"/>
  <c r="BK100"/>
  <c r="BK99" s="1"/>
  <c r="J100"/>
  <c r="BE100" s="1"/>
  <c r="F91"/>
  <c r="E89"/>
  <c r="F49"/>
  <c r="E47"/>
  <c r="J21"/>
  <c r="E21"/>
  <c r="J51" s="1"/>
  <c r="J20"/>
  <c r="J18"/>
  <c r="E18"/>
  <c r="F94" s="1"/>
  <c r="J17"/>
  <c r="J15"/>
  <c r="E15"/>
  <c r="F93" s="1"/>
  <c r="J14"/>
  <c r="J12"/>
  <c r="J49" s="1"/>
  <c r="E7"/>
  <c r="E87" s="1"/>
  <c r="AS51" i="1"/>
  <c r="L47"/>
  <c r="AM46"/>
  <c r="L46"/>
  <c r="AM44"/>
  <c r="L44"/>
  <c r="L42"/>
  <c r="L41"/>
  <c r="F51" i="2" l="1"/>
  <c r="J93"/>
  <c r="J91"/>
  <c r="J30"/>
  <c r="AV52" i="1" s="1"/>
  <c r="F30" i="2"/>
  <c r="AZ52" i="1" s="1"/>
  <c r="AZ51" s="1"/>
  <c r="W28"/>
  <c r="AX51"/>
  <c r="P171" i="2"/>
  <c r="P242"/>
  <c r="J315"/>
  <c r="J77" s="1"/>
  <c r="BK314"/>
  <c r="J314" s="1"/>
  <c r="J76" s="1"/>
  <c r="R171"/>
  <c r="T98"/>
  <c r="T97" s="1"/>
  <c r="BK98"/>
  <c r="J99"/>
  <c r="J58" s="1"/>
  <c r="W27" i="1"/>
  <c r="AW51"/>
  <c r="AK27" s="1"/>
  <c r="J172" i="2"/>
  <c r="J65" s="1"/>
  <c r="BK171"/>
  <c r="J171" s="1"/>
  <c r="J64" s="1"/>
  <c r="J243"/>
  <c r="J71" s="1"/>
  <c r="BK242"/>
  <c r="J242" s="1"/>
  <c r="J70" s="1"/>
  <c r="W29" i="1"/>
  <c r="AY51"/>
  <c r="R98" i="2"/>
  <c r="R97" s="1"/>
  <c r="P98"/>
  <c r="P97" s="1"/>
  <c r="AU52" i="1" s="1"/>
  <c r="AU51" s="1"/>
  <c r="E45" i="2"/>
  <c r="F52"/>
  <c r="J31"/>
  <c r="AW52" i="1" s="1"/>
  <c r="AV51" l="1"/>
  <c r="W26"/>
  <c r="J98" i="2"/>
  <c r="J57" s="1"/>
  <c r="BK97"/>
  <c r="J97" s="1"/>
  <c r="AT52" i="1"/>
  <c r="AT51" l="1"/>
  <c r="AK26"/>
  <c r="J27" i="2"/>
  <c r="J56"/>
  <c r="J36" l="1"/>
  <c r="AG52" i="1"/>
  <c r="AN52" l="1"/>
  <c r="AG51"/>
  <c r="AK23" l="1"/>
  <c r="AK32" s="1"/>
  <c r="AN51"/>
</calcChain>
</file>

<file path=xl/sharedStrings.xml><?xml version="1.0" encoding="utf-8"?>
<sst xmlns="http://schemas.openxmlformats.org/spreadsheetml/2006/main" count="3411" uniqueCount="720">
  <si>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</si>
  <si>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</si>
  <si>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</si>
  <si>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</si>
  <si>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</si>
  <si>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</si>
  <si>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</si>
  <si>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{98678b69-5b78-4347-852d-23562526848b}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</si>
  <si>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</si>
  <si>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</si>
  <si>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</si>
  <si>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</si>
  <si>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</si>
  <si>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</si>
  <si>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</si>
  <si>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</si>
  <si>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S38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</si>
  <si>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</si>
  <si>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</si>
  <si>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Cyklostezka A2 Tašovice - Dvory</t>
  </si>
  <si>
    <t>KSO:</t>
  </si>
  <si>
    <t/>
  </si>
  <si>
    <t>CC-CZ:</t>
  </si>
  <si>
    <t>Místo:</t>
  </si>
  <si>
    <t xml:space="preserve"> </t>
  </si>
  <si>
    <t>Datum:</t>
  </si>
  <si>
    <t>27. 9. 2017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</si>
  <si>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</si>
  <si>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</si>
  <si>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</si>
  <si>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</si>
  <si>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</si>
  <si>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</si>
  <si>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</si>
  <si>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</si>
  <si>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</si>
  <si>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</si>
  <si>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</si>
  <si>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</si>
  <si>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</si>
  <si>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</si>
  <si>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</si>
  <si>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</si>
  <si>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</si>
  <si>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</si>
  <si>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</si>
  <si>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</si>
  <si>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</si>
  <si>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</si>
  <si>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</si>
  <si>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</si>
  <si>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</si>
  <si>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</si>
  <si>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</si>
  <si>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</si>
  <si>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</si>
  <si>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</si>
  <si>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</si>
  <si>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</si>
  <si>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</si>
  <si>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</si>
  <si>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</si>
  <si>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</si>
  <si>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</si>
  <si>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</si>
  <si>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</si>
  <si>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</si>
  <si>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</si>
  <si>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</si>
  <si>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</si>
  <si>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</si>
  <si>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</si>
  <si>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</si>
  <si>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</si>
  <si>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</si>
  <si>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cyklo A2</t>
  </si>
  <si>
    <t>STA</t>
  </si>
  <si>
    <t>1</t>
  </si>
  <si>
    <t>{5fa8eb7a-fb8c-4a46-abf6-55469132f5c1}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</si>
  <si>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</si>
  <si>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</si>
  <si>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</si>
  <si>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</si>
  <si>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</si>
  <si>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</si>
  <si>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</si>
  <si>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</si>
  <si>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S38 - cyklo A2</t>
  </si>
  <si>
    <t>REKAPITULACE ČLENĚNÍ SOUPISU PRACÍ</t>
  </si>
  <si>
    <t>Kód dílu - Popis</t>
  </si>
  <si>
    <t>Cena celkem [CZK]</t>
  </si>
  <si>
    <t>Náklady soupisu celkem</t>
  </si>
  <si>
    <t>-1</t>
  </si>
  <si>
    <t>D1 - SO 100: SO 100</t>
  </si>
  <si>
    <t xml:space="preserve">    D2 - 001: Zemní práce</t>
  </si>
  <si>
    <t xml:space="preserve">    D3 - 002: Základy</t>
  </si>
  <si>
    <t xml:space="preserve">    D4 - 005: Komunikace</t>
  </si>
  <si>
    <t xml:space="preserve">    D5 - 009: Ostatní konstrukce a práce</t>
  </si>
  <si>
    <t xml:space="preserve">    D6 - 091: Bourání konstrukcí - demolice</t>
  </si>
  <si>
    <t xml:space="preserve">    D7 - 099: Přesun hmot HSV</t>
  </si>
  <si>
    <t>D8 - SO 101: SO 101</t>
  </si>
  <si>
    <t>D9 - SO 102: SO 102</t>
  </si>
  <si>
    <t>D10 - VRN: VRN</t>
  </si>
  <si>
    <t xml:space="preserve">    D11 - VRN: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</si>
  <si>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</si>
  <si>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</si>
  <si>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</si>
  <si>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</si>
  <si>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</si>
  <si>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</si>
  <si>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</si>
  <si>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</si>
  <si>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</si>
  <si>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</si>
  <si>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</si>
  <si>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</si>
  <si>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</si>
  <si>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</si>
  <si>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D1</t>
  </si>
  <si>
    <t>SO 100: SO 100</t>
  </si>
  <si>
    <t>ROZPOCET</t>
  </si>
  <si>
    <t>D2</t>
  </si>
  <si>
    <t>001: Zemní práce</t>
  </si>
  <si>
    <t>K</t>
  </si>
  <si>
    <t>00572472</t>
  </si>
  <si>
    <t>Osivo směs travní krajinná - rovinná</t>
  </si>
  <si>
    <t>kg</t>
  </si>
  <si>
    <t>4</t>
  </si>
  <si>
    <t>P</t>
  </si>
  <si>
    <t>Poznámka k položce:
277*0,03</t>
  </si>
  <si>
    <t>111201101</t>
  </si>
  <si>
    <t>Odstranění křovin a stromů průměru kmene do 100 mm i s kořeny z celkové plochy do 1000 m2</t>
  </si>
  <si>
    <t>m2</t>
  </si>
  <si>
    <t>3</t>
  </si>
  <si>
    <t>111201401</t>
  </si>
  <si>
    <t>Likvidace křovin a stromů průměru kmene do 100 mm</t>
  </si>
  <si>
    <t>6</t>
  </si>
  <si>
    <t>112101101</t>
  </si>
  <si>
    <t>Kácení stromů listnatých D kmene do 300 mm</t>
  </si>
  <si>
    <t>kus</t>
  </si>
  <si>
    <t>8</t>
  </si>
  <si>
    <t>5</t>
  </si>
  <si>
    <t>112101102</t>
  </si>
  <si>
    <t>Kácení stromů listnatých D kmene do 500 mm</t>
  </si>
  <si>
    <t>10</t>
  </si>
  <si>
    <t>112111111</t>
  </si>
  <si>
    <t>Likvidace větví všech druhů stromů</t>
  </si>
  <si>
    <t>12</t>
  </si>
  <si>
    <t>7</t>
  </si>
  <si>
    <t>112201111</t>
  </si>
  <si>
    <t>Odstranění pařezů D do 0,2 m v rovině a svahu 1:5 s odklizením do 20 m a zasypáním jámy</t>
  </si>
  <si>
    <t>14</t>
  </si>
  <si>
    <t>112201112</t>
  </si>
  <si>
    <t>Odstranění pařezů D do 0,3 m v rovině a svahu 1:5 s odklizením do 20 m a zasypáním jámy</t>
  </si>
  <si>
    <t>16</t>
  </si>
  <si>
    <t>9</t>
  </si>
  <si>
    <t>112201113</t>
  </si>
  <si>
    <t>Odstranění pařezů D do 0,4 m v rovině a svahu 1:5 s odklizením do 20 m a zasypáním jámy</t>
  </si>
  <si>
    <t>18</t>
  </si>
  <si>
    <t>112211111</t>
  </si>
  <si>
    <t>Likvidace pařezu D do 0,3 m</t>
  </si>
  <si>
    <t>20</t>
  </si>
  <si>
    <t>11</t>
  </si>
  <si>
    <t>112211112</t>
  </si>
  <si>
    <t>Likvidace pařezu D do 0,5 m</t>
  </si>
  <si>
    <t>22</t>
  </si>
  <si>
    <t>121101103</t>
  </si>
  <si>
    <t>Sejmutí ornice s přemístěním na vzdálenost do 250 m</t>
  </si>
  <si>
    <t>m3</t>
  </si>
  <si>
    <t>24</t>
  </si>
  <si>
    <t>Poznámka k položce:
407*0,1</t>
  </si>
  <si>
    <t>13</t>
  </si>
  <si>
    <t>122201101</t>
  </si>
  <si>
    <t>Odkopávky a prokopávky nezapažené v hornině tř. 3 objem do 100 m3</t>
  </si>
  <si>
    <t>26</t>
  </si>
  <si>
    <t>Poznámka k položce:
sjezd ; 52*0,1</t>
  </si>
  <si>
    <t>122201109</t>
  </si>
  <si>
    <t>Příplatek za lepivost u odkopávek v hornině tř. 1 až 3</t>
  </si>
  <si>
    <t>28</t>
  </si>
  <si>
    <t>132201101</t>
  </si>
  <si>
    <t>Hloubení rýh š do 600 mm v hornině tř. 3 objemu do 100 m3</t>
  </si>
  <si>
    <t>30</t>
  </si>
  <si>
    <t>Poznámka k položce:
příkop ; 10; trativod ; 20; propustek ; 6,8; pro VTL ; 10,5; kabelový žlab ; 6</t>
  </si>
  <si>
    <t>132201109</t>
  </si>
  <si>
    <t>Příplatek za lepivost k hloubení rýh š do 600 mm v hornině tř. 3</t>
  </si>
  <si>
    <t>32</t>
  </si>
  <si>
    <t>17</t>
  </si>
  <si>
    <t>162301101</t>
  </si>
  <si>
    <t>Vodorovné přemístění do 500 m výkopku/sypaniny z horniny tř. 1 až 4</t>
  </si>
  <si>
    <t>34</t>
  </si>
  <si>
    <t>Poznámka k položce:
ornice ; 27,7</t>
  </si>
  <si>
    <t>162701105</t>
  </si>
  <si>
    <t>Vodorovné přemístění do 10000 m výkopku/sypaniny z horniny tř. 1 až 4</t>
  </si>
  <si>
    <t>36</t>
  </si>
  <si>
    <t>19</t>
  </si>
  <si>
    <t>162701109</t>
  </si>
  <si>
    <t>Příplatek k vodorovnému přemístění výkopku/sypaniny z horniny tř. 1 až 4 ZKD 1000 m přes 10000 m</t>
  </si>
  <si>
    <t>38</t>
  </si>
  <si>
    <t>Poznámka k položce:
celkem 25km ; 58,5*15</t>
  </si>
  <si>
    <t>167101101</t>
  </si>
  <si>
    <t>Nakládání výkopku z hornin tř. 1 až 4 do 100 m3</t>
  </si>
  <si>
    <t>40</t>
  </si>
  <si>
    <t>Poznámka k položce:
zemina ; 5,2+53,3; ornice ; 277*0,1</t>
  </si>
  <si>
    <t>171201201</t>
  </si>
  <si>
    <t>Uložení sypaniny na skládky</t>
  </si>
  <si>
    <t>42</t>
  </si>
  <si>
    <t>171201211</t>
  </si>
  <si>
    <t>Poplatek za uložení odpadu ze sypaniny na skládce (skládkovné)</t>
  </si>
  <si>
    <t>t</t>
  </si>
  <si>
    <t>44</t>
  </si>
  <si>
    <t>Poznámka k položce:
58,5*1,6</t>
  </si>
  <si>
    <t>23</t>
  </si>
  <si>
    <t>181102302</t>
  </si>
  <si>
    <t>Úprava pláně v zářezech se zhutněním</t>
  </si>
  <si>
    <t>46</t>
  </si>
  <si>
    <t>Poznámka k položce:
277+890+52</t>
  </si>
  <si>
    <t>181301101</t>
  </si>
  <si>
    <t>Rozprostření ornice tl vrstvy do 100 mm pl do 500 m2 v rovině nebo ve svahu do 1:5</t>
  </si>
  <si>
    <t>48</t>
  </si>
  <si>
    <t>25</t>
  </si>
  <si>
    <t>181411131</t>
  </si>
  <si>
    <t>Založení parkového trávníku výsevem plochy do 1000 m2 v rovině a ve svahu do 1:5</t>
  </si>
  <si>
    <t>50</t>
  </si>
  <si>
    <t>D3</t>
  </si>
  <si>
    <t>002: Základy</t>
  </si>
  <si>
    <t>212755216</t>
  </si>
  <si>
    <t>Trativody z drenážních trubek plastových flexibilních D 160 mm bez lože</t>
  </si>
  <si>
    <t>m</t>
  </si>
  <si>
    <t>52</t>
  </si>
  <si>
    <t>D4</t>
  </si>
  <si>
    <t>005: Komunikace</t>
  </si>
  <si>
    <t>564831111</t>
  </si>
  <si>
    <t>Podklad ze štěrkodrtě ŠD tl 100 mm</t>
  </si>
  <si>
    <t>54</t>
  </si>
  <si>
    <t>Poznámka k položce:
52*2</t>
  </si>
  <si>
    <t>564861111</t>
  </si>
  <si>
    <t>Podklad ze štěrkodrtě ŠD tl 200 mm</t>
  </si>
  <si>
    <t>56</t>
  </si>
  <si>
    <t>564911411</t>
  </si>
  <si>
    <t>Podklad z asfaltového recyklátu tl 50 mm</t>
  </si>
  <si>
    <t>58</t>
  </si>
  <si>
    <t>573211111</t>
  </si>
  <si>
    <t>Postřik živičný spojovací z asfaltu v množství 0,60 kg/m2</t>
  </si>
  <si>
    <t>60</t>
  </si>
  <si>
    <t>577143111</t>
  </si>
  <si>
    <t>Asfaltový beton vrstva obrusná ACO 8 (ABJ) tl 50 mm š do 3 m z nemodifikovaného asfaltu</t>
  </si>
  <si>
    <t>62</t>
  </si>
  <si>
    <t>D5</t>
  </si>
  <si>
    <t>009: Ostatní konstrukce a práce</t>
  </si>
  <si>
    <t>40445225</t>
  </si>
  <si>
    <t>Sloupek Zn 60 - 350</t>
  </si>
  <si>
    <t>64</t>
  </si>
  <si>
    <t>40450001</t>
  </si>
  <si>
    <t>Dodávka svislé dopravní značky (IS21a, IS21c, C9a, C9b)</t>
  </si>
  <si>
    <t>66</t>
  </si>
  <si>
    <t>59217304</t>
  </si>
  <si>
    <t>Obrubník betonový zahradní přírodní šedá 50x5x20 cm</t>
  </si>
  <si>
    <t>68</t>
  </si>
  <si>
    <t>Poznámka k položce:
702*2</t>
  </si>
  <si>
    <t>59217468</t>
  </si>
  <si>
    <t>Obrubník betonový silniční nájezdový 100x15x15 cm</t>
  </si>
  <si>
    <t>70</t>
  </si>
  <si>
    <t>59227496</t>
  </si>
  <si>
    <t>Žlabovka betonová TBM 8-60 33x59x8 cm</t>
  </si>
  <si>
    <t>72</t>
  </si>
  <si>
    <t>900500001</t>
  </si>
  <si>
    <t>Dod+mtz zahrazovací ocel.sloupek výsuvný vč.základu</t>
  </si>
  <si>
    <t>74</t>
  </si>
  <si>
    <t>900800001</t>
  </si>
  <si>
    <t>Dod+mtz ochranná ocel.trubka pro stávající VTL DN100</t>
  </si>
  <si>
    <t>76</t>
  </si>
  <si>
    <t>900800002</t>
  </si>
  <si>
    <t>Dod+mtz kabelový žlab pro budoucí výstavbu -kabely SKAO</t>
  </si>
  <si>
    <t>78</t>
  </si>
  <si>
    <t>914111111</t>
  </si>
  <si>
    <t>Montáž svislé dopravní značky do velikosti 1 m2 objímkami na sloupek nebo konzolu</t>
  </si>
  <si>
    <t>80</t>
  </si>
  <si>
    <t>914511112</t>
  </si>
  <si>
    <t>Montáž sloupku dopravních značek délky do 3,5 m s betonovým základem a patkou</t>
  </si>
  <si>
    <t>82</t>
  </si>
  <si>
    <t>916131213</t>
  </si>
  <si>
    <t>Osazení silničního obrubníku betonového stojatého s boční opěrou do lože z betonu prostého</t>
  </si>
  <si>
    <t>84</t>
  </si>
  <si>
    <t>916331112</t>
  </si>
  <si>
    <t>Osazení zahradního obrubníku betonového do lože z betonu s boční opěrou</t>
  </si>
  <si>
    <t>86</t>
  </si>
  <si>
    <t>919511112</t>
  </si>
  <si>
    <t>Čela propustků z lomového kamene</t>
  </si>
  <si>
    <t>88</t>
  </si>
  <si>
    <t>Poznámka k položce:
přeskládání ; 0,6; nové ; 0,5*0,3</t>
  </si>
  <si>
    <t>935111211</t>
  </si>
  <si>
    <t>Osazení příkopového žlabu do štěrkopísku tl 100 mm z betonových tvárnic š 800 mm</t>
  </si>
  <si>
    <t>90</t>
  </si>
  <si>
    <t>938902112</t>
  </si>
  <si>
    <t>Čištění příkopů komunikací příkopovým rypadlem objem nánosu do 0,3 m3/m</t>
  </si>
  <si>
    <t>92</t>
  </si>
  <si>
    <t>D6</t>
  </si>
  <si>
    <t>091: Bourání konstrukcí - demolice</t>
  </si>
  <si>
    <t>113107223</t>
  </si>
  <si>
    <t>Odstranění podkladu pl přes 200 m2 z kameniva drceného tl 300 mm</t>
  </si>
  <si>
    <t>94</t>
  </si>
  <si>
    <t>997221551</t>
  </si>
  <si>
    <t>Vodorovná doprava suti ze sypkých materiálů do 1 km</t>
  </si>
  <si>
    <t>96</t>
  </si>
  <si>
    <t>997221559</t>
  </si>
  <si>
    <t>Příplatek ZKD 1 km u vodorovné dopravy suti ze sypkých materiálů</t>
  </si>
  <si>
    <t>98</t>
  </si>
  <si>
    <t>Poznámka k položce:
celkem 25km ; 517*24</t>
  </si>
  <si>
    <t>997221611</t>
  </si>
  <si>
    <t>Nakládání suti na dopravní prostředky pro vodorovnou dopravu</t>
  </si>
  <si>
    <t>100</t>
  </si>
  <si>
    <t>997221855</t>
  </si>
  <si>
    <t>Poplatek za uložení odpadu zeminy a kameniva na skládce (skládkovné)</t>
  </si>
  <si>
    <t>102</t>
  </si>
  <si>
    <t>999000001</t>
  </si>
  <si>
    <t>Demontáž stávající závory vč.likvidace</t>
  </si>
  <si>
    <t>soubor</t>
  </si>
  <si>
    <t>104</t>
  </si>
  <si>
    <t>D7</t>
  </si>
  <si>
    <t>099: Přesun hmot HSV</t>
  </si>
  <si>
    <t>998225111</t>
  </si>
  <si>
    <t>Přesun hmot pro pozemní komunikace s krytem z kamene, monolitickým betonovým nebo živičným</t>
  </si>
  <si>
    <t>106</t>
  </si>
  <si>
    <t>D8</t>
  </si>
  <si>
    <t>SO 101: SO 101</t>
  </si>
  <si>
    <t>108</t>
  </si>
  <si>
    <t>Poznámka k položce:
347*0,03</t>
  </si>
  <si>
    <t>10364101</t>
  </si>
  <si>
    <t>Zemina pro terénní úpravy - ornice</t>
  </si>
  <si>
    <t>110</t>
  </si>
  <si>
    <t>Poznámka k položce:
(34,7-28)*1,6</t>
  </si>
  <si>
    <t>112</t>
  </si>
  <si>
    <t>114</t>
  </si>
  <si>
    <t>116</t>
  </si>
  <si>
    <t>118</t>
  </si>
  <si>
    <t>120</t>
  </si>
  <si>
    <t>122</t>
  </si>
  <si>
    <t>124</t>
  </si>
  <si>
    <t>Poznámka k položce:
280*0,1</t>
  </si>
  <si>
    <t>126</t>
  </si>
  <si>
    <t>Poznámka k položce:
sjezd ; 14*0,1</t>
  </si>
  <si>
    <t>128</t>
  </si>
  <si>
    <t>130</t>
  </si>
  <si>
    <t>Poznámka k položce:
propustek ; 3,4+6,7</t>
  </si>
  <si>
    <t>132</t>
  </si>
  <si>
    <t>134</t>
  </si>
  <si>
    <t>Poznámka k položce:
ornice ; 28</t>
  </si>
  <si>
    <t>136</t>
  </si>
  <si>
    <t>138</t>
  </si>
  <si>
    <t>Poznámka k položce:
celkem 25km ; 11,5*15</t>
  </si>
  <si>
    <t>140</t>
  </si>
  <si>
    <t>Poznámka k položce:
zemina ; 11,5; ornice ; 28</t>
  </si>
  <si>
    <t>171101103</t>
  </si>
  <si>
    <t>Uložení sypaniny z hornin soudržných do násypů zhutněných do 100 % PS</t>
  </si>
  <si>
    <t>142</t>
  </si>
  <si>
    <t>Poznámka k položce:
štěrkopísek ; 72</t>
  </si>
  <si>
    <t>144</t>
  </si>
  <si>
    <t>146</t>
  </si>
  <si>
    <t>Poznámka k položce:
11,5*1,6</t>
  </si>
  <si>
    <t>148</t>
  </si>
  <si>
    <t>Poznámka k položce:
835+14+347</t>
  </si>
  <si>
    <t>150</t>
  </si>
  <si>
    <t>Poznámka k položce:
247+100</t>
  </si>
  <si>
    <t>152</t>
  </si>
  <si>
    <t>185251010</t>
  </si>
  <si>
    <t>Výsadba stromů -dle určení Správy lázeňských lesů (javor mléč)</t>
  </si>
  <si>
    <t>154</t>
  </si>
  <si>
    <t>185251020</t>
  </si>
  <si>
    <t>Výsadba stromů -dle určení Správy lázeňských lesů (javor klen)</t>
  </si>
  <si>
    <t>156</t>
  </si>
  <si>
    <t>185251030</t>
  </si>
  <si>
    <t>Výsadba stromů -dle určení Správy lázeňských lesů (jeřáb prostřední)</t>
  </si>
  <si>
    <t>158</t>
  </si>
  <si>
    <t>27</t>
  </si>
  <si>
    <t>58331200</t>
  </si>
  <si>
    <t>Štěrkopísek netříděný zásypový materiál</t>
  </si>
  <si>
    <t>160</t>
  </si>
  <si>
    <t>Poznámka k položce:
72*1,8</t>
  </si>
  <si>
    <t>162</t>
  </si>
  <si>
    <t>Poznámka k položce:
14*2</t>
  </si>
  <si>
    <t>164</t>
  </si>
  <si>
    <t>166</t>
  </si>
  <si>
    <t>168</t>
  </si>
  <si>
    <t>170</t>
  </si>
  <si>
    <t>172</t>
  </si>
  <si>
    <t>404501020</t>
  </si>
  <si>
    <t>Dodávka svislé dopravní značky (IS21a, C9a, C9b)</t>
  </si>
  <si>
    <t>174</t>
  </si>
  <si>
    <t>176</t>
  </si>
  <si>
    <t>Poznámka k položce:
639*2</t>
  </si>
  <si>
    <t>178</t>
  </si>
  <si>
    <t>180</t>
  </si>
  <si>
    <t>182</t>
  </si>
  <si>
    <t>184</t>
  </si>
  <si>
    <t>186</t>
  </si>
  <si>
    <t>188</t>
  </si>
  <si>
    <t>Poznámka k položce:
1,6*0,3; 1,4*0,3</t>
  </si>
  <si>
    <t>190</t>
  </si>
  <si>
    <t>192</t>
  </si>
  <si>
    <t>194</t>
  </si>
  <si>
    <t>196</t>
  </si>
  <si>
    <t>Poznámka k položce:
celkem 25km ; 474,76*24</t>
  </si>
  <si>
    <t>198</t>
  </si>
  <si>
    <t>200</t>
  </si>
  <si>
    <t>202</t>
  </si>
  <si>
    <t>D9</t>
  </si>
  <si>
    <t>SO 102: SO 102</t>
  </si>
  <si>
    <t>204</t>
  </si>
  <si>
    <t>Poznámka k položce:
324*0,03</t>
  </si>
  <si>
    <t>206</t>
  </si>
  <si>
    <t>Poznámka k položce:
1030*0,1</t>
  </si>
  <si>
    <t>208</t>
  </si>
  <si>
    <t>122201102</t>
  </si>
  <si>
    <t>Odkopávky a prokopávky nezapažené v hornině tř. 3 objem do 1000 m3</t>
  </si>
  <si>
    <t>210</t>
  </si>
  <si>
    <t>212</t>
  </si>
  <si>
    <t>Poznámka k položce:
198+13,2</t>
  </si>
  <si>
    <t>214</t>
  </si>
  <si>
    <t>Poznámka k položce:
ornice ; 32,4</t>
  </si>
  <si>
    <t>216</t>
  </si>
  <si>
    <t>218</t>
  </si>
  <si>
    <t>Poznámka k položce:
celkem 25km ; 211,2*15</t>
  </si>
  <si>
    <t>220</t>
  </si>
  <si>
    <t>Poznámka k položce:
ornice ; 324*0,1; zemina ; 211,2</t>
  </si>
  <si>
    <t>222</t>
  </si>
  <si>
    <t>224</t>
  </si>
  <si>
    <t>Poznámka k položce:
211,2*1,6</t>
  </si>
  <si>
    <t>226</t>
  </si>
  <si>
    <t>Poznámka k položce:
860+155+27+324</t>
  </si>
  <si>
    <t>228</t>
  </si>
  <si>
    <t>230</t>
  </si>
  <si>
    <t>564851111</t>
  </si>
  <si>
    <t>Podklad ze štěrkodrtě ŠD tl 150 mm</t>
  </si>
  <si>
    <t>232</t>
  </si>
  <si>
    <t>Poznámka k položce:
155+27</t>
  </si>
  <si>
    <t>234</t>
  </si>
  <si>
    <t>236</t>
  </si>
  <si>
    <t>238</t>
  </si>
  <si>
    <t>240</t>
  </si>
  <si>
    <t>59245267</t>
  </si>
  <si>
    <t>Dlažba betonová zámková pro nevidomé 20x10x6cm barevná</t>
  </si>
  <si>
    <t>242</t>
  </si>
  <si>
    <t>59245308</t>
  </si>
  <si>
    <t>Dlažba betonová zámková 20x10x6cm přírodní</t>
  </si>
  <si>
    <t>244</t>
  </si>
  <si>
    <t>596211112</t>
  </si>
  <si>
    <t>Kladení zámkové dlažby komunikací pro pěší tl 60 mm skupiny A pl do 300 m2</t>
  </si>
  <si>
    <t>246</t>
  </si>
  <si>
    <t>248</t>
  </si>
  <si>
    <t>40450005</t>
  </si>
  <si>
    <t>Dodávka svislé dopravní značky (IS21a, IS21b, C9a, C10a, C10b)</t>
  </si>
  <si>
    <t>250</t>
  </si>
  <si>
    <t>252</t>
  </si>
  <si>
    <t>Poznámka k položce:
604*2</t>
  </si>
  <si>
    <t>59217314</t>
  </si>
  <si>
    <t>Obrubník betonový zahradní přírodní šedá 50x8x25 cm</t>
  </si>
  <si>
    <t>254</t>
  </si>
  <si>
    <t>Poznámka k položce:
148*2</t>
  </si>
  <si>
    <t>59217450</t>
  </si>
  <si>
    <t>Obrubník betonový chodníkový 100x15x30 cm</t>
  </si>
  <si>
    <t>256</t>
  </si>
  <si>
    <t>258</t>
  </si>
  <si>
    <t>59217469</t>
  </si>
  <si>
    <t>Obrubník betonový silniční přechodový 100x15x15-25 cm</t>
  </si>
  <si>
    <t>260</t>
  </si>
  <si>
    <t>59217479</t>
  </si>
  <si>
    <t>Obrubník betonový záhonový obloukový R1 78x8x25 cm</t>
  </si>
  <si>
    <t>262</t>
  </si>
  <si>
    <t>59217507</t>
  </si>
  <si>
    <t>Obrubník silniční betonový obloukový R1 78x15x25cm přírodní</t>
  </si>
  <si>
    <t>264</t>
  </si>
  <si>
    <t>900500025</t>
  </si>
  <si>
    <t>266</t>
  </si>
  <si>
    <t>268</t>
  </si>
  <si>
    <t>270</t>
  </si>
  <si>
    <t>272</t>
  </si>
  <si>
    <t>Poznámka k položce:
17+1+17+6</t>
  </si>
  <si>
    <t>274</t>
  </si>
  <si>
    <t>Poznámka k položce:
604+148+5</t>
  </si>
  <si>
    <t>113107162</t>
  </si>
  <si>
    <t>Odstranění podkladu pl přes 50 do 200 m2 z kameniva drceného tl 200 mm</t>
  </si>
  <si>
    <t>276</t>
  </si>
  <si>
    <t>113107182</t>
  </si>
  <si>
    <t>Odstranění podkladu pl přes 50 do 200 m2 živičných tl 100 mm</t>
  </si>
  <si>
    <t>278</t>
  </si>
  <si>
    <t>113107224</t>
  </si>
  <si>
    <t>Odstranění podkladu pl přes 200 m2 z kameniva drceného tl 400 mm</t>
  </si>
  <si>
    <t>280</t>
  </si>
  <si>
    <t>113151111</t>
  </si>
  <si>
    <t>Rozebrání zpevněných ploch ze silničních dílců</t>
  </si>
  <si>
    <t>282</t>
  </si>
  <si>
    <t>963015141</t>
  </si>
  <si>
    <t>Demontáž prefabrikovaných kcí (zátarasy) do hmotnosti 0,5 t</t>
  </si>
  <si>
    <t>284</t>
  </si>
  <si>
    <t>286</t>
  </si>
  <si>
    <t>Poznámka k položce:
36,25+154,86+27,5+14,91+1,44</t>
  </si>
  <si>
    <t>288</t>
  </si>
  <si>
    <t>Poznámka k položce:
celkem 25km ; 234,96*24</t>
  </si>
  <si>
    <t>290</t>
  </si>
  <si>
    <t>997221825</t>
  </si>
  <si>
    <t>Poplatek za uložení železobetonového odpadu na skládce (skládkovné)</t>
  </si>
  <si>
    <t>292</t>
  </si>
  <si>
    <t>Poznámka k položce:
14,91+1,44</t>
  </si>
  <si>
    <t>997221845</t>
  </si>
  <si>
    <t>Poplatek za uložení asfaltového odpadu bez obsahu dehtu na skládce (skládkovné)</t>
  </si>
  <si>
    <t>294</t>
  </si>
  <si>
    <t>296</t>
  </si>
  <si>
    <t>Poznámka k položce:
36,25+154,86</t>
  </si>
  <si>
    <t>298</t>
  </si>
  <si>
    <t>D10</t>
  </si>
  <si>
    <t>VRN: VRN</t>
  </si>
  <si>
    <t>D11</t>
  </si>
  <si>
    <t>VRN: Vedlejší rozpočtové náklady</t>
  </si>
  <si>
    <t>010</t>
  </si>
  <si>
    <t>Přechodné dopravní značení vč.projednání POV a DIO</t>
  </si>
  <si>
    <t>300</t>
  </si>
  <si>
    <t>011</t>
  </si>
  <si>
    <t>Vytyčení stáv.inženýrských sítí, geodetické vytyčení stavby</t>
  </si>
  <si>
    <t>302</t>
  </si>
  <si>
    <t>012</t>
  </si>
  <si>
    <t>Realizační dokumentace stavby</t>
  </si>
  <si>
    <t>304</t>
  </si>
  <si>
    <t>013</t>
  </si>
  <si>
    <t>Dokumentace skutečného provedení stavby</t>
  </si>
  <si>
    <t>306</t>
  </si>
  <si>
    <t>014</t>
  </si>
  <si>
    <t>Geodetické zaměření skutečného provedení stavby</t>
  </si>
  <si>
    <t>308</t>
  </si>
  <si>
    <t>015</t>
  </si>
  <si>
    <t>Zajištění označení stavby -tabule apod.</t>
  </si>
  <si>
    <t>310</t>
  </si>
  <si>
    <t>016</t>
  </si>
  <si>
    <t>Čištění komunikací po dobu výstavby</t>
  </si>
  <si>
    <t>312</t>
  </si>
  <si>
    <t>017</t>
  </si>
  <si>
    <t>Zařízení staveniště vč.energií</t>
  </si>
  <si>
    <t>314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</si>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</sst>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33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0" fillId="0" borderId="0" xfId="0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left" vertical="center"/>
    </xf>
    <xf numFmtId="0" fontId="10" fillId="3" borderId="0" xfId="0" applyFont="1" applyFill="1" applyAlignment="1" applyProtection="1">
      <alignment vertical="center"/>
    </xf>
    <xf numFmtId="0" fontId="11" fillId="3" borderId="0" xfId="0" applyFont="1" applyFill="1" applyAlignment="1" applyProtection="1">
      <alignment horizontal="left" vertical="center"/>
    </xf>
    <xf numFmtId="0" fontId="12" fillId="3" borderId="0" xfId="1" applyFont="1" applyFill="1" applyAlignment="1" applyProtection="1">
      <alignment vertical="center"/>
    </xf>
    <xf numFmtId="0" fontId="42" fillId="3" borderId="0" xfId="1" applyFill="1"/>
    <xf numFmtId="0" fontId="0" fillId="3" borderId="0" xfId="0" applyFill="1"/>
    <xf numFmtId="0" fontId="9" fillId="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3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6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8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 wrapText="1"/>
    </xf>
    <xf numFmtId="0" fontId="16" fillId="0" borderId="21" xfId="0" applyFont="1" applyBorder="1" applyAlignment="1" applyProtection="1">
      <alignment horizontal="center" vertical="center" wrapText="1"/>
    </xf>
    <xf numFmtId="0" fontId="16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0" fillId="0" borderId="18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7" fillId="0" borderId="23" xfId="0" applyNumberFormat="1" applyFont="1" applyBorder="1" applyAlignment="1" applyProtection="1">
      <alignment vertical="center"/>
    </xf>
    <xf numFmtId="4" fontId="27" fillId="0" borderId="24" xfId="0" applyNumberFormat="1" applyFont="1" applyBorder="1" applyAlignment="1" applyProtection="1">
      <alignment vertical="center"/>
    </xf>
    <xf numFmtId="166" fontId="27" fillId="0" borderId="24" xfId="0" applyNumberFormat="1" applyFont="1" applyBorder="1" applyAlignment="1" applyProtection="1">
      <alignment vertical="center"/>
    </xf>
    <xf numFmtId="4" fontId="27" fillId="0" borderId="2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0" fillId="3" borderId="0" xfId="0" applyFont="1" applyFill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28" fillId="3" borderId="0" xfId="1" applyFont="1" applyFill="1" applyAlignment="1">
      <alignment vertical="center"/>
    </xf>
    <xf numFmtId="0" fontId="10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0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/>
    <xf numFmtId="166" fontId="31" fillId="0" borderId="16" xfId="0" applyNumberFormat="1" applyFont="1" applyBorder="1" applyAlignment="1" applyProtection="1"/>
    <xf numFmtId="166" fontId="31" fillId="0" borderId="17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34" fillId="0" borderId="0" xfId="0" applyFont="1" applyBorder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vertical="center" wrapText="1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35" fillId="0" borderId="29" xfId="0" applyFont="1" applyBorder="1" applyAlignment="1" applyProtection="1">
      <alignment vertical="center" wrapText="1"/>
      <protection locked="0"/>
    </xf>
    <xf numFmtId="0" fontId="35" fillId="0" borderId="30" xfId="0" applyFont="1" applyBorder="1" applyAlignment="1" applyProtection="1">
      <alignment vertical="center" wrapText="1"/>
      <protection locked="0"/>
    </xf>
    <xf numFmtId="0" fontId="35" fillId="0" borderId="31" xfId="0" applyFont="1" applyBorder="1" applyAlignment="1" applyProtection="1">
      <alignment vertical="center" wrapText="1"/>
      <protection locked="0"/>
    </xf>
    <xf numFmtId="0" fontId="35" fillId="0" borderId="32" xfId="0" applyFont="1" applyBorder="1" applyAlignment="1" applyProtection="1">
      <alignment horizontal="center" vertical="center" wrapText="1"/>
      <protection locked="0"/>
    </xf>
    <xf numFmtId="0" fontId="35" fillId="0" borderId="33" xfId="0" applyFont="1" applyBorder="1" applyAlignment="1" applyProtection="1">
      <alignment horizontal="center" vertical="center" wrapText="1"/>
      <protection locked="0"/>
    </xf>
    <xf numFmtId="0" fontId="35" fillId="0" borderId="32" xfId="0" applyFont="1" applyBorder="1" applyAlignment="1" applyProtection="1">
      <alignment vertical="center" wrapText="1"/>
      <protection locked="0"/>
    </xf>
    <xf numFmtId="0" fontId="35" fillId="0" borderId="33" xfId="0" applyFont="1" applyBorder="1" applyAlignment="1" applyProtection="1">
      <alignment vertical="center" wrapText="1"/>
      <protection locked="0"/>
    </xf>
    <xf numFmtId="0" fontId="37" fillId="0" borderId="1" xfId="0" applyFont="1" applyBorder="1" applyAlignment="1" applyProtection="1">
      <alignment horizontal="left" vertical="center" wrapText="1"/>
      <protection locked="0"/>
    </xf>
    <xf numFmtId="0" fontId="38" fillId="0" borderId="1" xfId="0" applyFont="1" applyBorder="1" applyAlignment="1" applyProtection="1">
      <alignment horizontal="left" vertical="center" wrapText="1"/>
      <protection locked="0"/>
    </xf>
    <xf numFmtId="0" fontId="38" fillId="0" borderId="32" xfId="0" applyFont="1" applyBorder="1" applyAlignment="1" applyProtection="1">
      <alignment vertical="center" wrapText="1"/>
      <protection locked="0"/>
    </xf>
    <xf numFmtId="0" fontId="38" fillId="0" borderId="1" xfId="0" applyFont="1" applyBorder="1" applyAlignment="1" applyProtection="1">
      <alignment vertical="center" wrapText="1"/>
      <protection locked="0"/>
    </xf>
    <xf numFmtId="0" fontId="38" fillId="0" borderId="1" xfId="0" applyFont="1" applyBorder="1" applyAlignment="1" applyProtection="1">
      <alignment vertical="center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49" fontId="38" fillId="0" borderId="1" xfId="0" applyNumberFormat="1" applyFont="1" applyBorder="1" applyAlignment="1" applyProtection="1">
      <alignment vertical="center" wrapText="1"/>
      <protection locked="0"/>
    </xf>
    <xf numFmtId="0" fontId="35" fillId="0" borderId="35" xfId="0" applyFont="1" applyBorder="1" applyAlignment="1" applyProtection="1">
      <alignment vertical="center" wrapText="1"/>
      <protection locked="0"/>
    </xf>
    <xf numFmtId="0" fontId="39" fillId="0" borderId="34" xfId="0" applyFont="1" applyBorder="1" applyAlignment="1" applyProtection="1">
      <alignment vertical="center" wrapText="1"/>
      <protection locked="0"/>
    </xf>
    <xf numFmtId="0" fontId="35" fillId="0" borderId="36" xfId="0" applyFont="1" applyBorder="1" applyAlignment="1" applyProtection="1">
      <alignment vertical="center" wrapText="1"/>
      <protection locked="0"/>
    </xf>
    <xf numFmtId="0" fontId="35" fillId="0" borderId="1" xfId="0" applyFont="1" applyBorder="1" applyAlignment="1" applyProtection="1">
      <alignment vertical="top"/>
      <protection locked="0"/>
    </xf>
    <xf numFmtId="0" fontId="35" fillId="0" borderId="0" xfId="0" applyFont="1" applyAlignment="1" applyProtection="1">
      <alignment vertical="top"/>
      <protection locked="0"/>
    </xf>
    <xf numFmtId="0" fontId="35" fillId="0" borderId="29" xfId="0" applyFont="1" applyBorder="1" applyAlignment="1" applyProtection="1">
      <alignment horizontal="left" vertical="center"/>
      <protection locked="0"/>
    </xf>
    <xf numFmtId="0" fontId="35" fillId="0" borderId="30" xfId="0" applyFont="1" applyBorder="1" applyAlignment="1" applyProtection="1">
      <alignment horizontal="left" vertical="center"/>
      <protection locked="0"/>
    </xf>
    <xf numFmtId="0" fontId="35" fillId="0" borderId="31" xfId="0" applyFont="1" applyBorder="1" applyAlignment="1" applyProtection="1">
      <alignment horizontal="left" vertical="center"/>
      <protection locked="0"/>
    </xf>
    <xf numFmtId="0" fontId="35" fillId="0" borderId="32" xfId="0" applyFont="1" applyBorder="1" applyAlignment="1" applyProtection="1">
      <alignment horizontal="left" vertical="center"/>
      <protection locked="0"/>
    </xf>
    <xf numFmtId="0" fontId="35" fillId="0" borderId="33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37" fillId="0" borderId="34" xfId="0" applyFont="1" applyBorder="1" applyAlignment="1" applyProtection="1">
      <alignment horizontal="left" vertical="center"/>
      <protection locked="0"/>
    </xf>
    <xf numFmtId="0" fontId="37" fillId="0" borderId="34" xfId="0" applyFont="1" applyBorder="1" applyAlignment="1" applyProtection="1">
      <alignment horizontal="center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0" fontId="38" fillId="0" borderId="32" xfId="0" applyFont="1" applyBorder="1" applyAlignment="1" applyProtection="1">
      <alignment horizontal="left" vertical="center"/>
      <protection locked="0"/>
    </xf>
    <xf numFmtId="0" fontId="38" fillId="2" borderId="1" xfId="0" applyFont="1" applyFill="1" applyBorder="1" applyAlignment="1" applyProtection="1">
      <alignment horizontal="left" vertical="center"/>
      <protection locked="0"/>
    </xf>
    <xf numFmtId="0" fontId="38" fillId="2" borderId="1" xfId="0" applyFont="1" applyFill="1" applyBorder="1" applyAlignment="1" applyProtection="1">
      <alignment horizontal="center" vertical="center"/>
      <protection locked="0"/>
    </xf>
    <xf numFmtId="0" fontId="35" fillId="0" borderId="35" xfId="0" applyFont="1" applyBorder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left" vertical="center"/>
      <protection locked="0"/>
    </xf>
    <xf numFmtId="0" fontId="35" fillId="0" borderId="36" xfId="0" applyFont="1" applyBorder="1" applyAlignment="1" applyProtection="1">
      <alignment horizontal="left" vertical="center"/>
      <protection locked="0"/>
    </xf>
    <xf numFmtId="0" fontId="35" fillId="0" borderId="1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0" fontId="38" fillId="0" borderId="34" xfId="0" applyFont="1" applyBorder="1" applyAlignment="1" applyProtection="1">
      <alignment horizontal="left" vertical="center"/>
      <protection locked="0"/>
    </xf>
    <xf numFmtId="0" fontId="35" fillId="0" borderId="1" xfId="0" applyFont="1" applyBorder="1" applyAlignment="1" applyProtection="1">
      <alignment horizontal="left" vertical="center" wrapText="1"/>
      <protection locked="0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35" fillId="0" borderId="29" xfId="0" applyFont="1" applyBorder="1" applyAlignment="1" applyProtection="1">
      <alignment horizontal="left" vertical="center" wrapText="1"/>
      <protection locked="0"/>
    </xf>
    <xf numFmtId="0" fontId="35" fillId="0" borderId="30" xfId="0" applyFont="1" applyBorder="1" applyAlignment="1" applyProtection="1">
      <alignment horizontal="left" vertical="center" wrapText="1"/>
      <protection locked="0"/>
    </xf>
    <xf numFmtId="0" fontId="35" fillId="0" borderId="31" xfId="0" applyFont="1" applyBorder="1" applyAlignment="1" applyProtection="1">
      <alignment horizontal="left" vertical="center" wrapText="1"/>
      <protection locked="0"/>
    </xf>
    <xf numFmtId="0" fontId="35" fillId="0" borderId="32" xfId="0" applyFont="1" applyBorder="1" applyAlignment="1" applyProtection="1">
      <alignment horizontal="left" vertical="center" wrapText="1"/>
      <protection locked="0"/>
    </xf>
    <xf numFmtId="0" fontId="35" fillId="0" borderId="33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 wrapText="1"/>
      <protection locked="0"/>
    </xf>
    <xf numFmtId="0" fontId="38" fillId="0" borderId="32" xfId="0" applyFont="1" applyBorder="1" applyAlignment="1" applyProtection="1">
      <alignment horizontal="left" vertical="center" wrapText="1"/>
      <protection locked="0"/>
    </xf>
    <xf numFmtId="0" fontId="38" fillId="0" borderId="33" xfId="0" applyFont="1" applyBorder="1" applyAlignment="1" applyProtection="1">
      <alignment horizontal="left" vertical="center" wrapText="1"/>
      <protection locked="0"/>
    </xf>
    <xf numFmtId="0" fontId="38" fillId="0" borderId="33" xfId="0" applyFont="1" applyBorder="1" applyAlignment="1" applyProtection="1">
      <alignment horizontal="left" vertical="center"/>
      <protection locked="0"/>
    </xf>
    <xf numFmtId="0" fontId="38" fillId="0" borderId="35" xfId="0" applyFont="1" applyBorder="1" applyAlignment="1" applyProtection="1">
      <alignment horizontal="left" vertical="center" wrapText="1"/>
      <protection locked="0"/>
    </xf>
    <xf numFmtId="0" fontId="38" fillId="0" borderId="34" xfId="0" applyFont="1" applyBorder="1" applyAlignment="1" applyProtection="1">
      <alignment horizontal="left" vertical="center" wrapText="1"/>
      <protection locked="0"/>
    </xf>
    <xf numFmtId="0" fontId="38" fillId="0" borderId="36" xfId="0" applyFont="1" applyBorder="1" applyAlignment="1" applyProtection="1">
      <alignment horizontal="left" vertical="center" wrapText="1"/>
      <protection locked="0"/>
    </xf>
    <xf numFmtId="0" fontId="38" fillId="0" borderId="1" xfId="0" applyFont="1" applyBorder="1" applyAlignment="1" applyProtection="1">
      <alignment horizontal="left" vertical="top"/>
      <protection locked="0"/>
    </xf>
    <xf numFmtId="0" fontId="38" fillId="0" borderId="1" xfId="0" applyFont="1" applyBorder="1" applyAlignment="1" applyProtection="1">
      <alignment horizontal="center" vertical="top"/>
      <protection locked="0"/>
    </xf>
    <xf numFmtId="0" fontId="38" fillId="0" borderId="35" xfId="0" applyFont="1" applyBorder="1" applyAlignment="1" applyProtection="1">
      <alignment horizontal="left" vertical="center"/>
      <protection locked="0"/>
    </xf>
    <xf numFmtId="0" fontId="38" fillId="0" borderId="36" xfId="0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37" fillId="0" borderId="1" xfId="0" applyFont="1" applyBorder="1" applyAlignment="1" applyProtection="1">
      <alignment vertical="center"/>
      <protection locked="0"/>
    </xf>
    <xf numFmtId="0" fontId="40" fillId="0" borderId="34" xfId="0" applyFont="1" applyBorder="1" applyAlignment="1" applyProtection="1">
      <alignment vertical="center"/>
      <protection locked="0"/>
    </xf>
    <xf numFmtId="0" fontId="37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38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7" fillId="0" borderId="34" xfId="0" applyFont="1" applyBorder="1" applyAlignment="1" applyProtection="1">
      <alignment horizontal="left"/>
      <protection locked="0"/>
    </xf>
    <xf numFmtId="0" fontId="40" fillId="0" borderId="34" xfId="0" applyFont="1" applyBorder="1" applyAlignment="1" applyProtection="1">
      <protection locked="0"/>
    </xf>
    <xf numFmtId="0" fontId="35" fillId="0" borderId="32" xfId="0" applyFont="1" applyBorder="1" applyAlignment="1" applyProtection="1">
      <alignment vertical="top"/>
      <protection locked="0"/>
    </xf>
    <xf numFmtId="0" fontId="35" fillId="0" borderId="33" xfId="0" applyFont="1" applyBorder="1" applyAlignment="1" applyProtection="1">
      <alignment vertical="top"/>
      <protection locked="0"/>
    </xf>
    <xf numFmtId="0" fontId="35" fillId="0" borderId="1" xfId="0" applyFont="1" applyBorder="1" applyAlignment="1" applyProtection="1">
      <alignment horizontal="center" vertical="center"/>
      <protection locked="0"/>
    </xf>
    <xf numFmtId="0" fontId="35" fillId="0" borderId="1" xfId="0" applyFont="1" applyBorder="1" applyAlignment="1" applyProtection="1">
      <alignment horizontal="left" vertical="top"/>
      <protection locked="0"/>
    </xf>
    <xf numFmtId="0" fontId="35" fillId="0" borderId="35" xfId="0" applyFont="1" applyBorder="1" applyAlignment="1" applyProtection="1">
      <alignment vertical="top"/>
      <protection locked="0"/>
    </xf>
    <xf numFmtId="0" fontId="35" fillId="0" borderId="34" xfId="0" applyFont="1" applyBorder="1" applyAlignment="1" applyProtection="1">
      <alignment vertical="top"/>
      <protection locked="0"/>
    </xf>
    <xf numFmtId="0" fontId="35" fillId="0" borderId="36" xfId="0" applyFont="1" applyBorder="1" applyAlignment="1" applyProtection="1">
      <alignment vertical="top"/>
      <protection locked="0"/>
    </xf>
    <xf numFmtId="0" fontId="0" fillId="0" borderId="0" xfId="0"/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18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6" fillId="0" borderId="0" xfId="0" applyFont="1" applyAlignment="1" applyProtection="1">
      <alignment horizontal="left" vertical="center" wrapText="1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8" fillId="3" borderId="0" xfId="1" applyFont="1" applyFill="1" applyAlignment="1">
      <alignment vertical="center"/>
    </xf>
    <xf numFmtId="0" fontId="16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38" fillId="0" borderId="1" xfId="0" applyFont="1" applyBorder="1" applyAlignment="1" applyProtection="1">
      <alignment horizontal="left" vertical="center" wrapText="1"/>
      <protection locked="0"/>
    </xf>
    <xf numFmtId="0" fontId="36" fillId="0" borderId="1" xfId="0" applyFont="1" applyBorder="1" applyAlignment="1" applyProtection="1">
      <alignment horizontal="center" vertical="center" wrapText="1"/>
      <protection locked="0"/>
    </xf>
    <xf numFmtId="0" fontId="37" fillId="0" borderId="34" xfId="0" applyFont="1" applyBorder="1" applyAlignment="1" applyProtection="1">
      <alignment horizontal="left" wrapText="1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49" fontId="38" fillId="0" borderId="1" xfId="0" applyNumberFormat="1" applyFont="1" applyBorder="1" applyAlignment="1" applyProtection="1">
      <alignment horizontal="left" vertical="center" wrapText="1"/>
      <protection locked="0"/>
    </xf>
    <xf numFmtId="0" fontId="36" fillId="0" borderId="1" xfId="0" applyFont="1" applyBorder="1" applyAlignment="1" applyProtection="1">
      <alignment horizontal="center" vertical="center"/>
      <protection locked="0"/>
    </xf>
    <xf numFmtId="0" fontId="37" fillId="0" borderId="34" xfId="0" applyFont="1" applyBorder="1" applyAlignment="1" applyProtection="1">
      <alignment horizontal="left"/>
      <protection locked="0"/>
    </xf>
    <xf numFmtId="0" fontId="38" fillId="0" borderId="1" xfId="0" applyFont="1" applyBorder="1" applyAlignment="1" applyProtection="1">
      <alignment horizontal="left" vertical="top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  <c r="BV1" s="19" t="s">
        <v>7</v>
      </c>
    </row>
    <row r="2" spans="1:74" ht="36.950000000000003" customHeight="1"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S2" s="20" t="s">
        <v>8</v>
      </c>
      <c r="BT2" s="20" t="s">
        <v>9</v>
      </c>
    </row>
    <row r="3" spans="1:74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8</v>
      </c>
      <c r="BT3" s="20" t="s">
        <v>10</v>
      </c>
    </row>
    <row r="4" spans="1:74" ht="36.950000000000003" customHeight="1">
      <c r="B4" s="24"/>
      <c r="C4" s="25"/>
      <c r="D4" s="26" t="s">
        <v>11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7"/>
      <c r="AS4" s="28" t="s">
        <v>12</v>
      </c>
      <c r="BE4" s="29" t="s">
        <v>13</v>
      </c>
      <c r="BS4" s="20" t="s">
        <v>14</v>
      </c>
    </row>
    <row r="5" spans="1:74" ht="14.45" customHeight="1">
      <c r="B5" s="24"/>
      <c r="C5" s="25"/>
      <c r="D5" s="30" t="s">
        <v>15</v>
      </c>
      <c r="E5" s="25"/>
      <c r="F5" s="25"/>
      <c r="G5" s="25"/>
      <c r="H5" s="25"/>
      <c r="I5" s="25"/>
      <c r="J5" s="25"/>
      <c r="K5" s="313" t="s">
        <v>16</v>
      </c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25"/>
      <c r="AQ5" s="27"/>
      <c r="BE5" s="311" t="s">
        <v>17</v>
      </c>
      <c r="BS5" s="20" t="s">
        <v>8</v>
      </c>
    </row>
    <row r="6" spans="1:74" ht="36.950000000000003" customHeight="1">
      <c r="B6" s="24"/>
      <c r="C6" s="25"/>
      <c r="D6" s="32" t="s">
        <v>18</v>
      </c>
      <c r="E6" s="25"/>
      <c r="F6" s="25"/>
      <c r="G6" s="25"/>
      <c r="H6" s="25"/>
      <c r="I6" s="25"/>
      <c r="J6" s="25"/>
      <c r="K6" s="315" t="s">
        <v>19</v>
      </c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25"/>
      <c r="AQ6" s="27"/>
      <c r="BE6" s="312"/>
      <c r="BS6" s="20" t="s">
        <v>8</v>
      </c>
    </row>
    <row r="7" spans="1:74" ht="14.45" customHeight="1">
      <c r="B7" s="24"/>
      <c r="C7" s="25"/>
      <c r="D7" s="33" t="s">
        <v>20</v>
      </c>
      <c r="E7" s="25"/>
      <c r="F7" s="25"/>
      <c r="G7" s="25"/>
      <c r="H7" s="25"/>
      <c r="I7" s="25"/>
      <c r="J7" s="25"/>
      <c r="K7" s="31" t="s">
        <v>21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3" t="s">
        <v>22</v>
      </c>
      <c r="AL7" s="25"/>
      <c r="AM7" s="25"/>
      <c r="AN7" s="31" t="s">
        <v>21</v>
      </c>
      <c r="AO7" s="25"/>
      <c r="AP7" s="25"/>
      <c r="AQ7" s="27"/>
      <c r="BE7" s="312"/>
      <c r="BS7" s="20" t="s">
        <v>8</v>
      </c>
    </row>
    <row r="8" spans="1:74" ht="14.45" customHeight="1">
      <c r="B8" s="24"/>
      <c r="C8" s="25"/>
      <c r="D8" s="33" t="s">
        <v>23</v>
      </c>
      <c r="E8" s="25"/>
      <c r="F8" s="25"/>
      <c r="G8" s="25"/>
      <c r="H8" s="25"/>
      <c r="I8" s="25"/>
      <c r="J8" s="25"/>
      <c r="K8" s="31" t="s">
        <v>24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3" t="s">
        <v>25</v>
      </c>
      <c r="AL8" s="25"/>
      <c r="AM8" s="25"/>
      <c r="AN8" s="34" t="s">
        <v>26</v>
      </c>
      <c r="AO8" s="25"/>
      <c r="AP8" s="25"/>
      <c r="AQ8" s="27"/>
      <c r="BE8" s="312"/>
      <c r="BS8" s="20" t="s">
        <v>8</v>
      </c>
    </row>
    <row r="9" spans="1:74" ht="14.4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7"/>
      <c r="BE9" s="312"/>
      <c r="BS9" s="20" t="s">
        <v>8</v>
      </c>
    </row>
    <row r="10" spans="1:74" ht="14.45" customHeight="1">
      <c r="B10" s="24"/>
      <c r="C10" s="25"/>
      <c r="D10" s="33" t="s">
        <v>27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3" t="s">
        <v>28</v>
      </c>
      <c r="AL10" s="25"/>
      <c r="AM10" s="25"/>
      <c r="AN10" s="31" t="s">
        <v>21</v>
      </c>
      <c r="AO10" s="25"/>
      <c r="AP10" s="25"/>
      <c r="AQ10" s="27"/>
      <c r="BE10" s="312"/>
      <c r="BS10" s="20" t="s">
        <v>8</v>
      </c>
    </row>
    <row r="11" spans="1:74" ht="18.399999999999999" customHeight="1">
      <c r="B11" s="24"/>
      <c r="C11" s="25"/>
      <c r="D11" s="25"/>
      <c r="E11" s="31" t="s">
        <v>24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3" t="s">
        <v>29</v>
      </c>
      <c r="AL11" s="25"/>
      <c r="AM11" s="25"/>
      <c r="AN11" s="31" t="s">
        <v>21</v>
      </c>
      <c r="AO11" s="25"/>
      <c r="AP11" s="25"/>
      <c r="AQ11" s="27"/>
      <c r="BE11" s="312"/>
      <c r="BS11" s="20" t="s">
        <v>8</v>
      </c>
    </row>
    <row r="12" spans="1:74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7"/>
      <c r="BE12" s="312"/>
      <c r="BS12" s="20" t="s">
        <v>8</v>
      </c>
    </row>
    <row r="13" spans="1:74" ht="14.45" customHeight="1">
      <c r="B13" s="24"/>
      <c r="C13" s="25"/>
      <c r="D13" s="33" t="s">
        <v>30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3" t="s">
        <v>28</v>
      </c>
      <c r="AL13" s="25"/>
      <c r="AM13" s="25"/>
      <c r="AN13" s="35" t="s">
        <v>31</v>
      </c>
      <c r="AO13" s="25"/>
      <c r="AP13" s="25"/>
      <c r="AQ13" s="27"/>
      <c r="BE13" s="312"/>
      <c r="BS13" s="20" t="s">
        <v>8</v>
      </c>
    </row>
    <row r="14" spans="1:74" ht="15">
      <c r="B14" s="24"/>
      <c r="C14" s="25"/>
      <c r="D14" s="25"/>
      <c r="E14" s="316" t="s">
        <v>31</v>
      </c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3" t="s">
        <v>29</v>
      </c>
      <c r="AL14" s="25"/>
      <c r="AM14" s="25"/>
      <c r="AN14" s="35" t="s">
        <v>31</v>
      </c>
      <c r="AO14" s="25"/>
      <c r="AP14" s="25"/>
      <c r="AQ14" s="27"/>
      <c r="BE14" s="312"/>
      <c r="BS14" s="20" t="s">
        <v>8</v>
      </c>
    </row>
    <row r="15" spans="1:74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7"/>
      <c r="BE15" s="312"/>
      <c r="BS15" s="20" t="s">
        <v>6</v>
      </c>
    </row>
    <row r="16" spans="1:74" ht="14.45" customHeight="1">
      <c r="B16" s="24"/>
      <c r="C16" s="25"/>
      <c r="D16" s="33" t="s">
        <v>32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3" t="s">
        <v>28</v>
      </c>
      <c r="AL16" s="25"/>
      <c r="AM16" s="25"/>
      <c r="AN16" s="31" t="s">
        <v>21</v>
      </c>
      <c r="AO16" s="25"/>
      <c r="AP16" s="25"/>
      <c r="AQ16" s="27"/>
      <c r="BE16" s="312"/>
      <c r="BS16" s="20" t="s">
        <v>6</v>
      </c>
    </row>
    <row r="17" spans="2:71" ht="18.399999999999999" customHeight="1">
      <c r="B17" s="24"/>
      <c r="C17" s="25"/>
      <c r="D17" s="25"/>
      <c r="E17" s="31" t="s">
        <v>24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3" t="s">
        <v>29</v>
      </c>
      <c r="AL17" s="25"/>
      <c r="AM17" s="25"/>
      <c r="AN17" s="31" t="s">
        <v>21</v>
      </c>
      <c r="AO17" s="25"/>
      <c r="AP17" s="25"/>
      <c r="AQ17" s="27"/>
      <c r="BE17" s="312"/>
      <c r="BS17" s="20" t="s">
        <v>33</v>
      </c>
    </row>
    <row r="18" spans="2:7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7"/>
      <c r="BE18" s="312"/>
      <c r="BS18" s="20" t="s">
        <v>8</v>
      </c>
    </row>
    <row r="19" spans="2:71" ht="14.45" customHeight="1">
      <c r="B19" s="24"/>
      <c r="C19" s="25"/>
      <c r="D19" s="33" t="s">
        <v>34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7"/>
      <c r="BE19" s="312"/>
      <c r="BS19" s="20" t="s">
        <v>8</v>
      </c>
    </row>
    <row r="20" spans="2:71" ht="48.75" customHeight="1">
      <c r="B20" s="24"/>
      <c r="C20" s="25"/>
      <c r="D20" s="25"/>
      <c r="E20" s="318" t="s">
        <v>35</v>
      </c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25"/>
      <c r="AP20" s="25"/>
      <c r="AQ20" s="27"/>
      <c r="BE20" s="312"/>
      <c r="BS20" s="20" t="s">
        <v>6</v>
      </c>
    </row>
    <row r="21" spans="2:7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7"/>
      <c r="BE21" s="312"/>
    </row>
    <row r="22" spans="2:71" ht="6.95" customHeight="1">
      <c r="B22" s="24"/>
      <c r="C22" s="2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5"/>
      <c r="AQ22" s="27"/>
      <c r="BE22" s="312"/>
    </row>
    <row r="23" spans="2:71" s="1" customFormat="1" ht="25.9" customHeight="1">
      <c r="B23" s="37"/>
      <c r="C23" s="38"/>
      <c r="D23" s="39" t="s">
        <v>36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319">
        <f>ROUND(AG51,2)</f>
        <v>0</v>
      </c>
      <c r="AL23" s="320"/>
      <c r="AM23" s="320"/>
      <c r="AN23" s="320"/>
      <c r="AO23" s="320"/>
      <c r="AP23" s="38"/>
      <c r="AQ23" s="41"/>
      <c r="BE23" s="312"/>
    </row>
    <row r="24" spans="2:71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1"/>
      <c r="BE24" s="312"/>
    </row>
    <row r="25" spans="2:71" s="1" customForma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21" t="s">
        <v>37</v>
      </c>
      <c r="M25" s="321"/>
      <c r="N25" s="321"/>
      <c r="O25" s="321"/>
      <c r="P25" s="38"/>
      <c r="Q25" s="38"/>
      <c r="R25" s="38"/>
      <c r="S25" s="38"/>
      <c r="T25" s="38"/>
      <c r="U25" s="38"/>
      <c r="V25" s="38"/>
      <c r="W25" s="321" t="s">
        <v>38</v>
      </c>
      <c r="X25" s="321"/>
      <c r="Y25" s="321"/>
      <c r="Z25" s="321"/>
      <c r="AA25" s="321"/>
      <c r="AB25" s="321"/>
      <c r="AC25" s="321"/>
      <c r="AD25" s="321"/>
      <c r="AE25" s="321"/>
      <c r="AF25" s="38"/>
      <c r="AG25" s="38"/>
      <c r="AH25" s="38"/>
      <c r="AI25" s="38"/>
      <c r="AJ25" s="38"/>
      <c r="AK25" s="321" t="s">
        <v>39</v>
      </c>
      <c r="AL25" s="321"/>
      <c r="AM25" s="321"/>
      <c r="AN25" s="321"/>
      <c r="AO25" s="321"/>
      <c r="AP25" s="38"/>
      <c r="AQ25" s="41"/>
      <c r="BE25" s="312"/>
    </row>
    <row r="26" spans="2:71" s="2" customFormat="1" ht="14.45" customHeight="1">
      <c r="B26" s="43"/>
      <c r="C26" s="44"/>
      <c r="D26" s="45" t="s">
        <v>40</v>
      </c>
      <c r="E26" s="44"/>
      <c r="F26" s="45" t="s">
        <v>41</v>
      </c>
      <c r="G26" s="44"/>
      <c r="H26" s="44"/>
      <c r="I26" s="44"/>
      <c r="J26" s="44"/>
      <c r="K26" s="44"/>
      <c r="L26" s="304">
        <v>0.21</v>
      </c>
      <c r="M26" s="305"/>
      <c r="N26" s="305"/>
      <c r="O26" s="305"/>
      <c r="P26" s="44"/>
      <c r="Q26" s="44"/>
      <c r="R26" s="44"/>
      <c r="S26" s="44"/>
      <c r="T26" s="44"/>
      <c r="U26" s="44"/>
      <c r="V26" s="44"/>
      <c r="W26" s="306">
        <f>ROUND(AZ51,2)</f>
        <v>0</v>
      </c>
      <c r="X26" s="305"/>
      <c r="Y26" s="305"/>
      <c r="Z26" s="305"/>
      <c r="AA26" s="305"/>
      <c r="AB26" s="305"/>
      <c r="AC26" s="305"/>
      <c r="AD26" s="305"/>
      <c r="AE26" s="305"/>
      <c r="AF26" s="44"/>
      <c r="AG26" s="44"/>
      <c r="AH26" s="44"/>
      <c r="AI26" s="44"/>
      <c r="AJ26" s="44"/>
      <c r="AK26" s="306">
        <f>ROUND(AV51,2)</f>
        <v>0</v>
      </c>
      <c r="AL26" s="305"/>
      <c r="AM26" s="305"/>
      <c r="AN26" s="305"/>
      <c r="AO26" s="305"/>
      <c r="AP26" s="44"/>
      <c r="AQ26" s="46"/>
      <c r="BE26" s="312"/>
    </row>
    <row r="27" spans="2:71" s="2" customFormat="1" ht="14.45" customHeight="1">
      <c r="B27" s="43"/>
      <c r="C27" s="44"/>
      <c r="D27" s="44"/>
      <c r="E27" s="44"/>
      <c r="F27" s="45" t="s">
        <v>42</v>
      </c>
      <c r="G27" s="44"/>
      <c r="H27" s="44"/>
      <c r="I27" s="44"/>
      <c r="J27" s="44"/>
      <c r="K27" s="44"/>
      <c r="L27" s="304">
        <v>0.15</v>
      </c>
      <c r="M27" s="305"/>
      <c r="N27" s="305"/>
      <c r="O27" s="305"/>
      <c r="P27" s="44"/>
      <c r="Q27" s="44"/>
      <c r="R27" s="44"/>
      <c r="S27" s="44"/>
      <c r="T27" s="44"/>
      <c r="U27" s="44"/>
      <c r="V27" s="44"/>
      <c r="W27" s="306">
        <f>ROUND(BA51,2)</f>
        <v>0</v>
      </c>
      <c r="X27" s="305"/>
      <c r="Y27" s="305"/>
      <c r="Z27" s="305"/>
      <c r="AA27" s="305"/>
      <c r="AB27" s="305"/>
      <c r="AC27" s="305"/>
      <c r="AD27" s="305"/>
      <c r="AE27" s="305"/>
      <c r="AF27" s="44"/>
      <c r="AG27" s="44"/>
      <c r="AH27" s="44"/>
      <c r="AI27" s="44"/>
      <c r="AJ27" s="44"/>
      <c r="AK27" s="306">
        <f>ROUND(AW51,2)</f>
        <v>0</v>
      </c>
      <c r="AL27" s="305"/>
      <c r="AM27" s="305"/>
      <c r="AN27" s="305"/>
      <c r="AO27" s="305"/>
      <c r="AP27" s="44"/>
      <c r="AQ27" s="46"/>
      <c r="BE27" s="312"/>
    </row>
    <row r="28" spans="2:71" s="2" customFormat="1" ht="14.45" hidden="1" customHeight="1">
      <c r="B28" s="43"/>
      <c r="C28" s="44"/>
      <c r="D28" s="44"/>
      <c r="E28" s="44"/>
      <c r="F28" s="45" t="s">
        <v>43</v>
      </c>
      <c r="G28" s="44"/>
      <c r="H28" s="44"/>
      <c r="I28" s="44"/>
      <c r="J28" s="44"/>
      <c r="K28" s="44"/>
      <c r="L28" s="304">
        <v>0.21</v>
      </c>
      <c r="M28" s="305"/>
      <c r="N28" s="305"/>
      <c r="O28" s="305"/>
      <c r="P28" s="44"/>
      <c r="Q28" s="44"/>
      <c r="R28" s="44"/>
      <c r="S28" s="44"/>
      <c r="T28" s="44"/>
      <c r="U28" s="44"/>
      <c r="V28" s="44"/>
      <c r="W28" s="306">
        <f>ROUND(BB51,2)</f>
        <v>0</v>
      </c>
      <c r="X28" s="305"/>
      <c r="Y28" s="305"/>
      <c r="Z28" s="305"/>
      <c r="AA28" s="305"/>
      <c r="AB28" s="305"/>
      <c r="AC28" s="305"/>
      <c r="AD28" s="305"/>
      <c r="AE28" s="305"/>
      <c r="AF28" s="44"/>
      <c r="AG28" s="44"/>
      <c r="AH28" s="44"/>
      <c r="AI28" s="44"/>
      <c r="AJ28" s="44"/>
      <c r="AK28" s="306">
        <v>0</v>
      </c>
      <c r="AL28" s="305"/>
      <c r="AM28" s="305"/>
      <c r="AN28" s="305"/>
      <c r="AO28" s="305"/>
      <c r="AP28" s="44"/>
      <c r="AQ28" s="46"/>
      <c r="BE28" s="312"/>
    </row>
    <row r="29" spans="2:71" s="2" customFormat="1" ht="14.45" hidden="1" customHeight="1">
      <c r="B29" s="43"/>
      <c r="C29" s="44"/>
      <c r="D29" s="44"/>
      <c r="E29" s="44"/>
      <c r="F29" s="45" t="s">
        <v>44</v>
      </c>
      <c r="G29" s="44"/>
      <c r="H29" s="44"/>
      <c r="I29" s="44"/>
      <c r="J29" s="44"/>
      <c r="K29" s="44"/>
      <c r="L29" s="304">
        <v>0.15</v>
      </c>
      <c r="M29" s="305"/>
      <c r="N29" s="305"/>
      <c r="O29" s="305"/>
      <c r="P29" s="44"/>
      <c r="Q29" s="44"/>
      <c r="R29" s="44"/>
      <c r="S29" s="44"/>
      <c r="T29" s="44"/>
      <c r="U29" s="44"/>
      <c r="V29" s="44"/>
      <c r="W29" s="306">
        <f>ROUND(BC51,2)</f>
        <v>0</v>
      </c>
      <c r="X29" s="305"/>
      <c r="Y29" s="305"/>
      <c r="Z29" s="305"/>
      <c r="AA29" s="305"/>
      <c r="AB29" s="305"/>
      <c r="AC29" s="305"/>
      <c r="AD29" s="305"/>
      <c r="AE29" s="305"/>
      <c r="AF29" s="44"/>
      <c r="AG29" s="44"/>
      <c r="AH29" s="44"/>
      <c r="AI29" s="44"/>
      <c r="AJ29" s="44"/>
      <c r="AK29" s="306">
        <v>0</v>
      </c>
      <c r="AL29" s="305"/>
      <c r="AM29" s="305"/>
      <c r="AN29" s="305"/>
      <c r="AO29" s="305"/>
      <c r="AP29" s="44"/>
      <c r="AQ29" s="46"/>
      <c r="BE29" s="312"/>
    </row>
    <row r="30" spans="2:71" s="2" customFormat="1" ht="14.45" hidden="1" customHeight="1">
      <c r="B30" s="43"/>
      <c r="C30" s="44"/>
      <c r="D30" s="44"/>
      <c r="E30" s="44"/>
      <c r="F30" s="45" t="s">
        <v>45</v>
      </c>
      <c r="G30" s="44"/>
      <c r="H30" s="44"/>
      <c r="I30" s="44"/>
      <c r="J30" s="44"/>
      <c r="K30" s="44"/>
      <c r="L30" s="304">
        <v>0</v>
      </c>
      <c r="M30" s="305"/>
      <c r="N30" s="305"/>
      <c r="O30" s="305"/>
      <c r="P30" s="44"/>
      <c r="Q30" s="44"/>
      <c r="R30" s="44"/>
      <c r="S30" s="44"/>
      <c r="T30" s="44"/>
      <c r="U30" s="44"/>
      <c r="V30" s="44"/>
      <c r="W30" s="306">
        <f>ROUND(BD51,2)</f>
        <v>0</v>
      </c>
      <c r="X30" s="305"/>
      <c r="Y30" s="305"/>
      <c r="Z30" s="305"/>
      <c r="AA30" s="305"/>
      <c r="AB30" s="305"/>
      <c r="AC30" s="305"/>
      <c r="AD30" s="305"/>
      <c r="AE30" s="305"/>
      <c r="AF30" s="44"/>
      <c r="AG30" s="44"/>
      <c r="AH30" s="44"/>
      <c r="AI30" s="44"/>
      <c r="AJ30" s="44"/>
      <c r="AK30" s="306">
        <v>0</v>
      </c>
      <c r="AL30" s="305"/>
      <c r="AM30" s="305"/>
      <c r="AN30" s="305"/>
      <c r="AO30" s="305"/>
      <c r="AP30" s="44"/>
      <c r="AQ30" s="46"/>
      <c r="BE30" s="312"/>
    </row>
    <row r="31" spans="2:71" s="1" customFormat="1" ht="6.95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1"/>
      <c r="BE31" s="312"/>
    </row>
    <row r="32" spans="2:71" s="1" customFormat="1" ht="25.9" customHeight="1">
      <c r="B32" s="37"/>
      <c r="C32" s="47"/>
      <c r="D32" s="48" t="s">
        <v>46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47</v>
      </c>
      <c r="U32" s="49"/>
      <c r="V32" s="49"/>
      <c r="W32" s="49"/>
      <c r="X32" s="307" t="s">
        <v>48</v>
      </c>
      <c r="Y32" s="308"/>
      <c r="Z32" s="308"/>
      <c r="AA32" s="308"/>
      <c r="AB32" s="308"/>
      <c r="AC32" s="49"/>
      <c r="AD32" s="49"/>
      <c r="AE32" s="49"/>
      <c r="AF32" s="49"/>
      <c r="AG32" s="49"/>
      <c r="AH32" s="49"/>
      <c r="AI32" s="49"/>
      <c r="AJ32" s="49"/>
      <c r="AK32" s="309">
        <f>SUM(AK23:AK30)</f>
        <v>0</v>
      </c>
      <c r="AL32" s="308"/>
      <c r="AM32" s="308"/>
      <c r="AN32" s="308"/>
      <c r="AO32" s="310"/>
      <c r="AP32" s="47"/>
      <c r="AQ32" s="51"/>
      <c r="BE32" s="312"/>
    </row>
    <row r="33" spans="2:56" s="1" customFormat="1" ht="6.9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1"/>
    </row>
    <row r="34" spans="2:56" s="1" customFormat="1" ht="6.95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56" s="1" customFormat="1" ht="6.95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7"/>
    </row>
    <row r="39" spans="2:56" s="1" customFormat="1" ht="36.950000000000003" customHeight="1">
      <c r="B39" s="37"/>
      <c r="C39" s="58" t="s">
        <v>49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7"/>
    </row>
    <row r="40" spans="2:56" s="1" customFormat="1" ht="6.95" customHeight="1">
      <c r="B40" s="37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7"/>
    </row>
    <row r="41" spans="2:56" s="3" customFormat="1" ht="14.45" customHeight="1">
      <c r="B41" s="60"/>
      <c r="C41" s="61" t="s">
        <v>15</v>
      </c>
      <c r="D41" s="62"/>
      <c r="E41" s="62"/>
      <c r="F41" s="62"/>
      <c r="G41" s="62"/>
      <c r="H41" s="62"/>
      <c r="I41" s="62"/>
      <c r="J41" s="62"/>
      <c r="K41" s="62"/>
      <c r="L41" s="62" t="str">
        <f>K5</f>
        <v>S38</v>
      </c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3"/>
    </row>
    <row r="42" spans="2:56" s="4" customFormat="1" ht="36.950000000000003" customHeight="1">
      <c r="B42" s="64"/>
      <c r="C42" s="65" t="s">
        <v>18</v>
      </c>
      <c r="D42" s="66"/>
      <c r="E42" s="66"/>
      <c r="F42" s="66"/>
      <c r="G42" s="66"/>
      <c r="H42" s="66"/>
      <c r="I42" s="66"/>
      <c r="J42" s="66"/>
      <c r="K42" s="66"/>
      <c r="L42" s="290" t="str">
        <f>K6</f>
        <v>Cyklostezka A2 Tašovice - Dvory</v>
      </c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66"/>
      <c r="AQ42" s="66"/>
      <c r="AR42" s="67"/>
    </row>
    <row r="43" spans="2:56" s="1" customFormat="1" ht="6.95" customHeight="1">
      <c r="B43" s="37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7"/>
    </row>
    <row r="44" spans="2:56" s="1" customFormat="1" ht="15">
      <c r="B44" s="37"/>
      <c r="C44" s="61" t="s">
        <v>23</v>
      </c>
      <c r="D44" s="59"/>
      <c r="E44" s="59"/>
      <c r="F44" s="59"/>
      <c r="G44" s="59"/>
      <c r="H44" s="59"/>
      <c r="I44" s="59"/>
      <c r="J44" s="59"/>
      <c r="K44" s="59"/>
      <c r="L44" s="68" t="str">
        <f>IF(K8="","",K8)</f>
        <v xml:space="preserve"> </v>
      </c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61" t="s">
        <v>25</v>
      </c>
      <c r="AJ44" s="59"/>
      <c r="AK44" s="59"/>
      <c r="AL44" s="59"/>
      <c r="AM44" s="292" t="str">
        <f>IF(AN8= "","",AN8)</f>
        <v>27. 9. 2017</v>
      </c>
      <c r="AN44" s="292"/>
      <c r="AO44" s="59"/>
      <c r="AP44" s="59"/>
      <c r="AQ44" s="59"/>
      <c r="AR44" s="57"/>
    </row>
    <row r="45" spans="2:56" s="1" customFormat="1" ht="6.95" customHeight="1">
      <c r="B45" s="37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7"/>
    </row>
    <row r="46" spans="2:56" s="1" customFormat="1" ht="15">
      <c r="B46" s="37"/>
      <c r="C46" s="61" t="s">
        <v>27</v>
      </c>
      <c r="D46" s="59"/>
      <c r="E46" s="59"/>
      <c r="F46" s="59"/>
      <c r="G46" s="59"/>
      <c r="H46" s="59"/>
      <c r="I46" s="59"/>
      <c r="J46" s="59"/>
      <c r="K46" s="59"/>
      <c r="L46" s="62" t="str">
        <f>IF(E11= "","",E11)</f>
        <v xml:space="preserve"> </v>
      </c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61" t="s">
        <v>32</v>
      </c>
      <c r="AJ46" s="59"/>
      <c r="AK46" s="59"/>
      <c r="AL46" s="59"/>
      <c r="AM46" s="293" t="str">
        <f>IF(E17="","",E17)</f>
        <v xml:space="preserve"> </v>
      </c>
      <c r="AN46" s="293"/>
      <c r="AO46" s="293"/>
      <c r="AP46" s="293"/>
      <c r="AQ46" s="59"/>
      <c r="AR46" s="57"/>
      <c r="AS46" s="294" t="s">
        <v>50</v>
      </c>
      <c r="AT46" s="295"/>
      <c r="AU46" s="70"/>
      <c r="AV46" s="70"/>
      <c r="AW46" s="70"/>
      <c r="AX46" s="70"/>
      <c r="AY46" s="70"/>
      <c r="AZ46" s="70"/>
      <c r="BA46" s="70"/>
      <c r="BB46" s="70"/>
      <c r="BC46" s="70"/>
      <c r="BD46" s="71"/>
    </row>
    <row r="47" spans="2:56" s="1" customFormat="1" ht="15">
      <c r="B47" s="37"/>
      <c r="C47" s="61" t="s">
        <v>30</v>
      </c>
      <c r="D47" s="59"/>
      <c r="E47" s="59"/>
      <c r="F47" s="59"/>
      <c r="G47" s="59"/>
      <c r="H47" s="59"/>
      <c r="I47" s="59"/>
      <c r="J47" s="59"/>
      <c r="K47" s="59"/>
      <c r="L47" s="62" t="str">
        <f>IF(E14= "Vyplň údaj","",E14)</f>
        <v/>
      </c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7"/>
      <c r="AS47" s="296"/>
      <c r="AT47" s="297"/>
      <c r="AU47" s="72"/>
      <c r="AV47" s="72"/>
      <c r="AW47" s="72"/>
      <c r="AX47" s="72"/>
      <c r="AY47" s="72"/>
      <c r="AZ47" s="72"/>
      <c r="BA47" s="72"/>
      <c r="BB47" s="72"/>
      <c r="BC47" s="72"/>
      <c r="BD47" s="73"/>
    </row>
    <row r="48" spans="2:56" s="1" customFormat="1" ht="10.9" customHeight="1">
      <c r="B48" s="37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7"/>
      <c r="AS48" s="298"/>
      <c r="AT48" s="299"/>
      <c r="AU48" s="38"/>
      <c r="AV48" s="38"/>
      <c r="AW48" s="38"/>
      <c r="AX48" s="38"/>
      <c r="AY48" s="38"/>
      <c r="AZ48" s="38"/>
      <c r="BA48" s="38"/>
      <c r="BB48" s="38"/>
      <c r="BC48" s="38"/>
      <c r="BD48" s="74"/>
    </row>
    <row r="49" spans="1:91" s="1" customFormat="1" ht="29.25" customHeight="1">
      <c r="B49" s="37"/>
      <c r="C49" s="300" t="s">
        <v>51</v>
      </c>
      <c r="D49" s="301"/>
      <c r="E49" s="301"/>
      <c r="F49" s="301"/>
      <c r="G49" s="301"/>
      <c r="H49" s="75"/>
      <c r="I49" s="302" t="s">
        <v>52</v>
      </c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301"/>
      <c r="AC49" s="301"/>
      <c r="AD49" s="301"/>
      <c r="AE49" s="301"/>
      <c r="AF49" s="301"/>
      <c r="AG49" s="303" t="s">
        <v>53</v>
      </c>
      <c r="AH49" s="301"/>
      <c r="AI49" s="301"/>
      <c r="AJ49" s="301"/>
      <c r="AK49" s="301"/>
      <c r="AL49" s="301"/>
      <c r="AM49" s="301"/>
      <c r="AN49" s="302" t="s">
        <v>54</v>
      </c>
      <c r="AO49" s="301"/>
      <c r="AP49" s="301"/>
      <c r="AQ49" s="76" t="s">
        <v>55</v>
      </c>
      <c r="AR49" s="57"/>
      <c r="AS49" s="77" t="s">
        <v>56</v>
      </c>
      <c r="AT49" s="78" t="s">
        <v>57</v>
      </c>
      <c r="AU49" s="78" t="s">
        <v>58</v>
      </c>
      <c r="AV49" s="78" t="s">
        <v>59</v>
      </c>
      <c r="AW49" s="78" t="s">
        <v>60</v>
      </c>
      <c r="AX49" s="78" t="s">
        <v>61</v>
      </c>
      <c r="AY49" s="78" t="s">
        <v>62</v>
      </c>
      <c r="AZ49" s="78" t="s">
        <v>63</v>
      </c>
      <c r="BA49" s="78" t="s">
        <v>64</v>
      </c>
      <c r="BB49" s="78" t="s">
        <v>65</v>
      </c>
      <c r="BC49" s="78" t="s">
        <v>66</v>
      </c>
      <c r="BD49" s="79" t="s">
        <v>67</v>
      </c>
    </row>
    <row r="50" spans="1:91" s="1" customFormat="1" ht="10.9" customHeight="1">
      <c r="B50" s="37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7"/>
      <c r="AS50" s="80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2"/>
    </row>
    <row r="51" spans="1:91" s="4" customFormat="1" ht="32.450000000000003" customHeight="1">
      <c r="B51" s="64"/>
      <c r="C51" s="83" t="s">
        <v>68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288">
        <f>ROUND(AG52,2)</f>
        <v>0</v>
      </c>
      <c r="AH51" s="288"/>
      <c r="AI51" s="288"/>
      <c r="AJ51" s="288"/>
      <c r="AK51" s="288"/>
      <c r="AL51" s="288"/>
      <c r="AM51" s="288"/>
      <c r="AN51" s="289">
        <f>SUM(AG51,AT51)</f>
        <v>0</v>
      </c>
      <c r="AO51" s="289"/>
      <c r="AP51" s="289"/>
      <c r="AQ51" s="85" t="s">
        <v>21</v>
      </c>
      <c r="AR51" s="67"/>
      <c r="AS51" s="86">
        <f>ROUND(AS52,2)</f>
        <v>0</v>
      </c>
      <c r="AT51" s="87">
        <f>ROUND(SUM(AV51:AW51),2)</f>
        <v>0</v>
      </c>
      <c r="AU51" s="88">
        <f>ROUND(AU52,5)</f>
        <v>0</v>
      </c>
      <c r="AV51" s="87">
        <f>ROUND(AZ51*L26,2)</f>
        <v>0</v>
      </c>
      <c r="AW51" s="87">
        <f>ROUND(BA51*L27,2)</f>
        <v>0</v>
      </c>
      <c r="AX51" s="87">
        <f>ROUND(BB51*L26,2)</f>
        <v>0</v>
      </c>
      <c r="AY51" s="87">
        <f>ROUND(BC51*L27,2)</f>
        <v>0</v>
      </c>
      <c r="AZ51" s="87">
        <f>ROUND(AZ52,2)</f>
        <v>0</v>
      </c>
      <c r="BA51" s="87">
        <f>ROUND(BA52,2)</f>
        <v>0</v>
      </c>
      <c r="BB51" s="87">
        <f>ROUND(BB52,2)</f>
        <v>0</v>
      </c>
      <c r="BC51" s="87">
        <f>ROUND(BC52,2)</f>
        <v>0</v>
      </c>
      <c r="BD51" s="89">
        <f>ROUND(BD52,2)</f>
        <v>0</v>
      </c>
      <c r="BS51" s="90" t="s">
        <v>69</v>
      </c>
      <c r="BT51" s="90" t="s">
        <v>70</v>
      </c>
      <c r="BU51" s="91" t="s">
        <v>71</v>
      </c>
      <c r="BV51" s="90" t="s">
        <v>72</v>
      </c>
      <c r="BW51" s="90" t="s">
        <v>7</v>
      </c>
      <c r="BX51" s="90" t="s">
        <v>73</v>
      </c>
      <c r="CL51" s="90" t="s">
        <v>21</v>
      </c>
    </row>
    <row r="52" spans="1:91" s="5" customFormat="1" ht="22.5" customHeight="1">
      <c r="A52" s="92" t="s">
        <v>74</v>
      </c>
      <c r="B52" s="93"/>
      <c r="C52" s="94"/>
      <c r="D52" s="287" t="s">
        <v>16</v>
      </c>
      <c r="E52" s="287"/>
      <c r="F52" s="287"/>
      <c r="G52" s="287"/>
      <c r="H52" s="287"/>
      <c r="I52" s="95"/>
      <c r="J52" s="287" t="s">
        <v>75</v>
      </c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285">
        <f>'S38 - cyklo A2'!J27</f>
        <v>0</v>
      </c>
      <c r="AH52" s="286"/>
      <c r="AI52" s="286"/>
      <c r="AJ52" s="286"/>
      <c r="AK52" s="286"/>
      <c r="AL52" s="286"/>
      <c r="AM52" s="286"/>
      <c r="AN52" s="285">
        <f>SUM(AG52,AT52)</f>
        <v>0</v>
      </c>
      <c r="AO52" s="286"/>
      <c r="AP52" s="286"/>
      <c r="AQ52" s="96" t="s">
        <v>76</v>
      </c>
      <c r="AR52" s="97"/>
      <c r="AS52" s="98">
        <v>0</v>
      </c>
      <c r="AT52" s="99">
        <f>ROUND(SUM(AV52:AW52),2)</f>
        <v>0</v>
      </c>
      <c r="AU52" s="100">
        <f>'S38 - cyklo A2'!P97</f>
        <v>0</v>
      </c>
      <c r="AV52" s="99">
        <f>'S38 - cyklo A2'!J30</f>
        <v>0</v>
      </c>
      <c r="AW52" s="99">
        <f>'S38 - cyklo A2'!J31</f>
        <v>0</v>
      </c>
      <c r="AX52" s="99">
        <f>'S38 - cyklo A2'!J32</f>
        <v>0</v>
      </c>
      <c r="AY52" s="99">
        <f>'S38 - cyklo A2'!J33</f>
        <v>0</v>
      </c>
      <c r="AZ52" s="99">
        <f>'S38 - cyklo A2'!F30</f>
        <v>0</v>
      </c>
      <c r="BA52" s="99">
        <f>'S38 - cyklo A2'!F31</f>
        <v>0</v>
      </c>
      <c r="BB52" s="99">
        <f>'S38 - cyklo A2'!F32</f>
        <v>0</v>
      </c>
      <c r="BC52" s="99">
        <f>'S38 - cyklo A2'!F33</f>
        <v>0</v>
      </c>
      <c r="BD52" s="101">
        <f>'S38 - cyklo A2'!F34</f>
        <v>0</v>
      </c>
      <c r="BT52" s="102" t="s">
        <v>77</v>
      </c>
      <c r="BV52" s="102" t="s">
        <v>72</v>
      </c>
      <c r="BW52" s="102" t="s">
        <v>78</v>
      </c>
      <c r="BX52" s="102" t="s">
        <v>7</v>
      </c>
      <c r="CL52" s="102" t="s">
        <v>21</v>
      </c>
      <c r="CM52" s="102" t="s">
        <v>79</v>
      </c>
    </row>
    <row r="53" spans="1:91" s="1" customFormat="1" ht="30" customHeight="1">
      <c r="B53" s="37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7"/>
    </row>
    <row r="54" spans="1:91" s="1" customFormat="1" ht="6.95" customHeight="1"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7"/>
    </row>
  </sheetData>
  <sheetProtection password="CC35" sheet="1" objects="1" scenarios="1" formatCells="0" formatColumns="0" formatRows="0" sort="0" autoFilter="0"/>
  <mergeCells count="41">
    <mergeCell ref="W27:AE27"/>
    <mergeCell ref="AK27:AO27"/>
    <mergeCell ref="L28: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30:AE30"/>
    <mergeCell ref="AK30:AO30"/>
    <mergeCell ref="X32:AB32"/>
    <mergeCell ref="AK32:AO32"/>
    <mergeCell ref="W28:AE28"/>
    <mergeCell ref="AK28:AO28"/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</mergeCells>
  <hyperlinks>
    <hyperlink ref="K1:S1" location="C2" display="1) Rekapitulace stavby"/>
    <hyperlink ref="W1:AI1" location="C51" display="2) Rekapitulace objektů stavby a soupisů prací"/>
    <hyperlink ref="A52" location="'S38 - cyklo A2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24"/>
  <sheetViews>
    <sheetView showGridLines="0" tabSelected="1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3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7"/>
      <c r="B1" s="104"/>
      <c r="C1" s="104"/>
      <c r="D1" s="105" t="s">
        <v>1</v>
      </c>
      <c r="E1" s="104"/>
      <c r="F1" s="106" t="s">
        <v>80</v>
      </c>
      <c r="G1" s="325" t="s">
        <v>81</v>
      </c>
      <c r="H1" s="325"/>
      <c r="I1" s="107"/>
      <c r="J1" s="106" t="s">
        <v>82</v>
      </c>
      <c r="K1" s="105" t="s">
        <v>83</v>
      </c>
      <c r="L1" s="106" t="s">
        <v>84</v>
      </c>
      <c r="M1" s="106"/>
      <c r="N1" s="106"/>
      <c r="O1" s="106"/>
      <c r="P1" s="106"/>
      <c r="Q1" s="106"/>
      <c r="R1" s="106"/>
      <c r="S1" s="106"/>
      <c r="T1" s="106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1:70" ht="36.950000000000003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20" t="s">
        <v>78</v>
      </c>
    </row>
    <row r="3" spans="1:70" ht="6.95" customHeight="1">
      <c r="B3" s="21"/>
      <c r="C3" s="22"/>
      <c r="D3" s="22"/>
      <c r="E3" s="22"/>
      <c r="F3" s="22"/>
      <c r="G3" s="22"/>
      <c r="H3" s="22"/>
      <c r="I3" s="108"/>
      <c r="J3" s="22"/>
      <c r="K3" s="23"/>
      <c r="AT3" s="20" t="s">
        <v>79</v>
      </c>
    </row>
    <row r="4" spans="1:70" ht="36.950000000000003" customHeight="1">
      <c r="B4" s="24"/>
      <c r="C4" s="25"/>
      <c r="D4" s="26" t="s">
        <v>85</v>
      </c>
      <c r="E4" s="25"/>
      <c r="F4" s="25"/>
      <c r="G4" s="25"/>
      <c r="H4" s="25"/>
      <c r="I4" s="109"/>
      <c r="J4" s="25"/>
      <c r="K4" s="27"/>
      <c r="M4" s="28" t="s">
        <v>12</v>
      </c>
      <c r="AT4" s="20" t="s">
        <v>6</v>
      </c>
    </row>
    <row r="5" spans="1:70" ht="6.95" customHeight="1">
      <c r="B5" s="24"/>
      <c r="C5" s="25"/>
      <c r="D5" s="25"/>
      <c r="E5" s="25"/>
      <c r="F5" s="25"/>
      <c r="G5" s="25"/>
      <c r="H5" s="25"/>
      <c r="I5" s="109"/>
      <c r="J5" s="25"/>
      <c r="K5" s="27"/>
    </row>
    <row r="6" spans="1:70" ht="15">
      <c r="B6" s="24"/>
      <c r="C6" s="25"/>
      <c r="D6" s="33" t="s">
        <v>18</v>
      </c>
      <c r="E6" s="25"/>
      <c r="F6" s="25"/>
      <c r="G6" s="25"/>
      <c r="H6" s="25"/>
      <c r="I6" s="109"/>
      <c r="J6" s="25"/>
      <c r="K6" s="27"/>
    </row>
    <row r="7" spans="1:70" ht="22.5" customHeight="1">
      <c r="B7" s="24"/>
      <c r="C7" s="25"/>
      <c r="D7" s="25"/>
      <c r="E7" s="326" t="str">
        <f>'Rekapitulace stavby'!K6</f>
        <v>Cyklostezka A2 Tašovice - Dvory</v>
      </c>
      <c r="F7" s="327"/>
      <c r="G7" s="327"/>
      <c r="H7" s="327"/>
      <c r="I7" s="109"/>
      <c r="J7" s="25"/>
      <c r="K7" s="27"/>
    </row>
    <row r="8" spans="1:70" s="1" customFormat="1" ht="15">
      <c r="B8" s="37"/>
      <c r="C8" s="38"/>
      <c r="D8" s="33" t="s">
        <v>86</v>
      </c>
      <c r="E8" s="38"/>
      <c r="F8" s="38"/>
      <c r="G8" s="38"/>
      <c r="H8" s="38"/>
      <c r="I8" s="110"/>
      <c r="J8" s="38"/>
      <c r="K8" s="41"/>
    </row>
    <row r="9" spans="1:70" s="1" customFormat="1" ht="36.950000000000003" customHeight="1">
      <c r="B9" s="37"/>
      <c r="C9" s="38"/>
      <c r="D9" s="38"/>
      <c r="E9" s="328" t="s">
        <v>87</v>
      </c>
      <c r="F9" s="329"/>
      <c r="G9" s="329"/>
      <c r="H9" s="329"/>
      <c r="I9" s="110"/>
      <c r="J9" s="38"/>
      <c r="K9" s="41"/>
    </row>
    <row r="10" spans="1:70" s="1" customFormat="1">
      <c r="B10" s="37"/>
      <c r="C10" s="38"/>
      <c r="D10" s="38"/>
      <c r="E10" s="38"/>
      <c r="F10" s="38"/>
      <c r="G10" s="38"/>
      <c r="H10" s="38"/>
      <c r="I10" s="110"/>
      <c r="J10" s="38"/>
      <c r="K10" s="41"/>
    </row>
    <row r="11" spans="1:70" s="1" customFormat="1" ht="14.45" customHeight="1">
      <c r="B11" s="37"/>
      <c r="C11" s="38"/>
      <c r="D11" s="33" t="s">
        <v>20</v>
      </c>
      <c r="E11" s="38"/>
      <c r="F11" s="31" t="s">
        <v>21</v>
      </c>
      <c r="G11" s="38"/>
      <c r="H11" s="38"/>
      <c r="I11" s="111" t="s">
        <v>22</v>
      </c>
      <c r="J11" s="31" t="s">
        <v>21</v>
      </c>
      <c r="K11" s="41"/>
    </row>
    <row r="12" spans="1:70" s="1" customFormat="1" ht="14.45" customHeight="1">
      <c r="B12" s="37"/>
      <c r="C12" s="38"/>
      <c r="D12" s="33" t="s">
        <v>23</v>
      </c>
      <c r="E12" s="38"/>
      <c r="F12" s="31" t="s">
        <v>24</v>
      </c>
      <c r="G12" s="38"/>
      <c r="H12" s="38"/>
      <c r="I12" s="111" t="s">
        <v>25</v>
      </c>
      <c r="J12" s="112" t="str">
        <f>'Rekapitulace stavby'!AN8</f>
        <v>27. 9. 2017</v>
      </c>
      <c r="K12" s="41"/>
    </row>
    <row r="13" spans="1:70" s="1" customFormat="1" ht="10.9" customHeight="1">
      <c r="B13" s="37"/>
      <c r="C13" s="38"/>
      <c r="D13" s="38"/>
      <c r="E13" s="38"/>
      <c r="F13" s="38"/>
      <c r="G13" s="38"/>
      <c r="H13" s="38"/>
      <c r="I13" s="110"/>
      <c r="J13" s="38"/>
      <c r="K13" s="41"/>
    </row>
    <row r="14" spans="1:70" s="1" customFormat="1" ht="14.45" customHeight="1">
      <c r="B14" s="37"/>
      <c r="C14" s="38"/>
      <c r="D14" s="33" t="s">
        <v>27</v>
      </c>
      <c r="E14" s="38"/>
      <c r="F14" s="38"/>
      <c r="G14" s="38"/>
      <c r="H14" s="38"/>
      <c r="I14" s="111" t="s">
        <v>28</v>
      </c>
      <c r="J14" s="31" t="str">
        <f>IF('Rekapitulace stavby'!AN10="","",'Rekapitulace stavby'!AN10)</f>
        <v/>
      </c>
      <c r="K14" s="41"/>
    </row>
    <row r="15" spans="1:70" s="1" customFormat="1" ht="18" customHeight="1">
      <c r="B15" s="37"/>
      <c r="C15" s="38"/>
      <c r="D15" s="38"/>
      <c r="E15" s="31" t="str">
        <f>IF('Rekapitulace stavby'!E11="","",'Rekapitulace stavby'!E11)</f>
        <v xml:space="preserve"> </v>
      </c>
      <c r="F15" s="38"/>
      <c r="G15" s="38"/>
      <c r="H15" s="38"/>
      <c r="I15" s="111" t="s">
        <v>29</v>
      </c>
      <c r="J15" s="31" t="str">
        <f>IF('Rekapitulace stavby'!AN11="","",'Rekapitulace stavby'!AN11)</f>
        <v/>
      </c>
      <c r="K15" s="41"/>
    </row>
    <row r="16" spans="1:70" s="1" customFormat="1" ht="6.95" customHeight="1">
      <c r="B16" s="37"/>
      <c r="C16" s="38"/>
      <c r="D16" s="38"/>
      <c r="E16" s="38"/>
      <c r="F16" s="38"/>
      <c r="G16" s="38"/>
      <c r="H16" s="38"/>
      <c r="I16" s="110"/>
      <c r="J16" s="38"/>
      <c r="K16" s="41"/>
    </row>
    <row r="17" spans="2:11" s="1" customFormat="1" ht="14.45" customHeight="1">
      <c r="B17" s="37"/>
      <c r="C17" s="38"/>
      <c r="D17" s="33" t="s">
        <v>30</v>
      </c>
      <c r="E17" s="38"/>
      <c r="F17" s="38"/>
      <c r="G17" s="38"/>
      <c r="H17" s="38"/>
      <c r="I17" s="111" t="s">
        <v>28</v>
      </c>
      <c r="J17" s="31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1" t="str">
        <f>IF('Rekapitulace stavby'!E14="Vyplň údaj","",IF('Rekapitulace stavby'!E14="","",'Rekapitulace stavby'!E14))</f>
        <v/>
      </c>
      <c r="F18" s="38"/>
      <c r="G18" s="38"/>
      <c r="H18" s="38"/>
      <c r="I18" s="111" t="s">
        <v>29</v>
      </c>
      <c r="J18" s="31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110"/>
      <c r="J19" s="38"/>
      <c r="K19" s="41"/>
    </row>
    <row r="20" spans="2:11" s="1" customFormat="1" ht="14.45" customHeight="1">
      <c r="B20" s="37"/>
      <c r="C20" s="38"/>
      <c r="D20" s="33" t="s">
        <v>32</v>
      </c>
      <c r="E20" s="38"/>
      <c r="F20" s="38"/>
      <c r="G20" s="38"/>
      <c r="H20" s="38"/>
      <c r="I20" s="111" t="s">
        <v>28</v>
      </c>
      <c r="J20" s="31" t="str">
        <f>IF('Rekapitulace stavby'!AN16="","",'Rekapitulace stavby'!AN16)</f>
        <v/>
      </c>
      <c r="K20" s="41"/>
    </row>
    <row r="21" spans="2:11" s="1" customFormat="1" ht="18" customHeight="1">
      <c r="B21" s="37"/>
      <c r="C21" s="38"/>
      <c r="D21" s="38"/>
      <c r="E21" s="31" t="str">
        <f>IF('Rekapitulace stavby'!E17="","",'Rekapitulace stavby'!E17)</f>
        <v xml:space="preserve"> </v>
      </c>
      <c r="F21" s="38"/>
      <c r="G21" s="38"/>
      <c r="H21" s="38"/>
      <c r="I21" s="111" t="s">
        <v>29</v>
      </c>
      <c r="J21" s="31" t="str">
        <f>IF('Rekapitulace stavby'!AN17="","",'Rekapitulace stavby'!AN17)</f>
        <v/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110"/>
      <c r="J22" s="38"/>
      <c r="K22" s="41"/>
    </row>
    <row r="23" spans="2:11" s="1" customFormat="1" ht="14.45" customHeight="1">
      <c r="B23" s="37"/>
      <c r="C23" s="38"/>
      <c r="D23" s="33" t="s">
        <v>34</v>
      </c>
      <c r="E23" s="38"/>
      <c r="F23" s="38"/>
      <c r="G23" s="38"/>
      <c r="H23" s="38"/>
      <c r="I23" s="110"/>
      <c r="J23" s="38"/>
      <c r="K23" s="41"/>
    </row>
    <row r="24" spans="2:11" s="6" customFormat="1" ht="22.5" customHeight="1">
      <c r="B24" s="113"/>
      <c r="C24" s="114"/>
      <c r="D24" s="114"/>
      <c r="E24" s="318" t="s">
        <v>21</v>
      </c>
      <c r="F24" s="318"/>
      <c r="G24" s="318"/>
      <c r="H24" s="318"/>
      <c r="I24" s="115"/>
      <c r="J24" s="114"/>
      <c r="K24" s="116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110"/>
      <c r="J25" s="38"/>
      <c r="K25" s="41"/>
    </row>
    <row r="26" spans="2:11" s="1" customFormat="1" ht="6.95" customHeight="1">
      <c r="B26" s="37"/>
      <c r="C26" s="38"/>
      <c r="D26" s="81"/>
      <c r="E26" s="81"/>
      <c r="F26" s="81"/>
      <c r="G26" s="81"/>
      <c r="H26" s="81"/>
      <c r="I26" s="117"/>
      <c r="J26" s="81"/>
      <c r="K26" s="118"/>
    </row>
    <row r="27" spans="2:11" s="1" customFormat="1" ht="25.35" customHeight="1">
      <c r="B27" s="37"/>
      <c r="C27" s="38"/>
      <c r="D27" s="119" t="s">
        <v>36</v>
      </c>
      <c r="E27" s="38"/>
      <c r="F27" s="38"/>
      <c r="G27" s="38"/>
      <c r="H27" s="38"/>
      <c r="I27" s="110"/>
      <c r="J27" s="120">
        <f>ROUND(J97,2)</f>
        <v>0</v>
      </c>
      <c r="K27" s="41"/>
    </row>
    <row r="28" spans="2:11" s="1" customFormat="1" ht="6.95" customHeight="1">
      <c r="B28" s="37"/>
      <c r="C28" s="38"/>
      <c r="D28" s="81"/>
      <c r="E28" s="81"/>
      <c r="F28" s="81"/>
      <c r="G28" s="81"/>
      <c r="H28" s="81"/>
      <c r="I28" s="117"/>
      <c r="J28" s="81"/>
      <c r="K28" s="118"/>
    </row>
    <row r="29" spans="2:11" s="1" customFormat="1" ht="14.45" customHeight="1">
      <c r="B29" s="37"/>
      <c r="C29" s="38"/>
      <c r="D29" s="38"/>
      <c r="E29" s="38"/>
      <c r="F29" s="42" t="s">
        <v>38</v>
      </c>
      <c r="G29" s="38"/>
      <c r="H29" s="38"/>
      <c r="I29" s="121" t="s">
        <v>37</v>
      </c>
      <c r="J29" s="42" t="s">
        <v>39</v>
      </c>
      <c r="K29" s="41"/>
    </row>
    <row r="30" spans="2:11" s="1" customFormat="1" ht="14.45" customHeight="1">
      <c r="B30" s="37"/>
      <c r="C30" s="38"/>
      <c r="D30" s="45" t="s">
        <v>40</v>
      </c>
      <c r="E30" s="45" t="s">
        <v>41</v>
      </c>
      <c r="F30" s="122">
        <f>ROUND(SUM(BE97:BE323), 2)</f>
        <v>0</v>
      </c>
      <c r="G30" s="38"/>
      <c r="H30" s="38"/>
      <c r="I30" s="123">
        <v>0.21</v>
      </c>
      <c r="J30" s="122">
        <f>ROUND(ROUND((SUM(BE97:BE323)), 2)*I30, 2)</f>
        <v>0</v>
      </c>
      <c r="K30" s="41"/>
    </row>
    <row r="31" spans="2:11" s="1" customFormat="1" ht="14.45" customHeight="1">
      <c r="B31" s="37"/>
      <c r="C31" s="38"/>
      <c r="D31" s="38"/>
      <c r="E31" s="45" t="s">
        <v>42</v>
      </c>
      <c r="F31" s="122">
        <f>ROUND(SUM(BF97:BF323), 2)</f>
        <v>0</v>
      </c>
      <c r="G31" s="38"/>
      <c r="H31" s="38"/>
      <c r="I31" s="123">
        <v>0.15</v>
      </c>
      <c r="J31" s="122">
        <f>ROUND(ROUND((SUM(BF97:BF323)), 2)*I31, 2)</f>
        <v>0</v>
      </c>
      <c r="K31" s="41"/>
    </row>
    <row r="32" spans="2:11" s="1" customFormat="1" ht="14.45" hidden="1" customHeight="1">
      <c r="B32" s="37"/>
      <c r="C32" s="38"/>
      <c r="D32" s="38"/>
      <c r="E32" s="45" t="s">
        <v>43</v>
      </c>
      <c r="F32" s="122">
        <f>ROUND(SUM(BG97:BG323), 2)</f>
        <v>0</v>
      </c>
      <c r="G32" s="38"/>
      <c r="H32" s="38"/>
      <c r="I32" s="123">
        <v>0.21</v>
      </c>
      <c r="J32" s="122">
        <v>0</v>
      </c>
      <c r="K32" s="41"/>
    </row>
    <row r="33" spans="2:11" s="1" customFormat="1" ht="14.45" hidden="1" customHeight="1">
      <c r="B33" s="37"/>
      <c r="C33" s="38"/>
      <c r="D33" s="38"/>
      <c r="E33" s="45" t="s">
        <v>44</v>
      </c>
      <c r="F33" s="122">
        <f>ROUND(SUM(BH97:BH323), 2)</f>
        <v>0</v>
      </c>
      <c r="G33" s="38"/>
      <c r="H33" s="38"/>
      <c r="I33" s="123">
        <v>0.15</v>
      </c>
      <c r="J33" s="122">
        <v>0</v>
      </c>
      <c r="K33" s="41"/>
    </row>
    <row r="34" spans="2:11" s="1" customFormat="1" ht="14.45" hidden="1" customHeight="1">
      <c r="B34" s="37"/>
      <c r="C34" s="38"/>
      <c r="D34" s="38"/>
      <c r="E34" s="45" t="s">
        <v>45</v>
      </c>
      <c r="F34" s="122">
        <f>ROUND(SUM(BI97:BI323), 2)</f>
        <v>0</v>
      </c>
      <c r="G34" s="38"/>
      <c r="H34" s="38"/>
      <c r="I34" s="123">
        <v>0</v>
      </c>
      <c r="J34" s="122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110"/>
      <c r="J35" s="38"/>
      <c r="K35" s="41"/>
    </row>
    <row r="36" spans="2:11" s="1" customFormat="1" ht="25.35" customHeight="1">
      <c r="B36" s="37"/>
      <c r="C36" s="124"/>
      <c r="D36" s="125" t="s">
        <v>46</v>
      </c>
      <c r="E36" s="75"/>
      <c r="F36" s="75"/>
      <c r="G36" s="126" t="s">
        <v>47</v>
      </c>
      <c r="H36" s="127" t="s">
        <v>48</v>
      </c>
      <c r="I36" s="128"/>
      <c r="J36" s="129">
        <f>SUM(J27:J34)</f>
        <v>0</v>
      </c>
      <c r="K36" s="130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131"/>
      <c r="J37" s="53"/>
      <c r="K37" s="54"/>
    </row>
    <row r="41" spans="2:11" s="1" customFormat="1" ht="6.95" customHeight="1">
      <c r="B41" s="132"/>
      <c r="C41" s="133"/>
      <c r="D41" s="133"/>
      <c r="E41" s="133"/>
      <c r="F41" s="133"/>
      <c r="G41" s="133"/>
      <c r="H41" s="133"/>
      <c r="I41" s="134"/>
      <c r="J41" s="133"/>
      <c r="K41" s="135"/>
    </row>
    <row r="42" spans="2:11" s="1" customFormat="1" ht="36.950000000000003" customHeight="1">
      <c r="B42" s="37"/>
      <c r="C42" s="26" t="s">
        <v>88</v>
      </c>
      <c r="D42" s="38"/>
      <c r="E42" s="38"/>
      <c r="F42" s="38"/>
      <c r="G42" s="38"/>
      <c r="H42" s="38"/>
      <c r="I42" s="110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110"/>
      <c r="J43" s="38"/>
      <c r="K43" s="41"/>
    </row>
    <row r="44" spans="2:11" s="1" customFormat="1" ht="14.45" customHeight="1">
      <c r="B44" s="37"/>
      <c r="C44" s="33" t="s">
        <v>18</v>
      </c>
      <c r="D44" s="38"/>
      <c r="E44" s="38"/>
      <c r="F44" s="38"/>
      <c r="G44" s="38"/>
      <c r="H44" s="38"/>
      <c r="I44" s="110"/>
      <c r="J44" s="38"/>
      <c r="K44" s="41"/>
    </row>
    <row r="45" spans="2:11" s="1" customFormat="1" ht="22.5" customHeight="1">
      <c r="B45" s="37"/>
      <c r="C45" s="38"/>
      <c r="D45" s="38"/>
      <c r="E45" s="326" t="str">
        <f>E7</f>
        <v>Cyklostezka A2 Tašovice - Dvory</v>
      </c>
      <c r="F45" s="327"/>
      <c r="G45" s="327"/>
      <c r="H45" s="327"/>
      <c r="I45" s="110"/>
      <c r="J45" s="38"/>
      <c r="K45" s="41"/>
    </row>
    <row r="46" spans="2:11" s="1" customFormat="1" ht="14.45" customHeight="1">
      <c r="B46" s="37"/>
      <c r="C46" s="33" t="s">
        <v>86</v>
      </c>
      <c r="D46" s="38"/>
      <c r="E46" s="38"/>
      <c r="F46" s="38"/>
      <c r="G46" s="38"/>
      <c r="H46" s="38"/>
      <c r="I46" s="110"/>
      <c r="J46" s="38"/>
      <c r="K46" s="41"/>
    </row>
    <row r="47" spans="2:11" s="1" customFormat="1" ht="23.25" customHeight="1">
      <c r="B47" s="37"/>
      <c r="C47" s="38"/>
      <c r="D47" s="38"/>
      <c r="E47" s="328" t="str">
        <f>E9</f>
        <v>S38 - cyklo A2</v>
      </c>
      <c r="F47" s="329"/>
      <c r="G47" s="329"/>
      <c r="H47" s="329"/>
      <c r="I47" s="110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110"/>
      <c r="J48" s="38"/>
      <c r="K48" s="41"/>
    </row>
    <row r="49" spans="2:47" s="1" customFormat="1" ht="18" customHeight="1">
      <c r="B49" s="37"/>
      <c r="C49" s="33" t="s">
        <v>23</v>
      </c>
      <c r="D49" s="38"/>
      <c r="E49" s="38"/>
      <c r="F49" s="31" t="str">
        <f>F12</f>
        <v xml:space="preserve"> </v>
      </c>
      <c r="G49" s="38"/>
      <c r="H49" s="38"/>
      <c r="I49" s="111" t="s">
        <v>25</v>
      </c>
      <c r="J49" s="112" t="str">
        <f>IF(J12="","",J12)</f>
        <v>27. 9. 2017</v>
      </c>
      <c r="K49" s="41"/>
    </row>
    <row r="50" spans="2:47" s="1" customFormat="1" ht="6.95" customHeight="1">
      <c r="B50" s="37"/>
      <c r="C50" s="38"/>
      <c r="D50" s="38"/>
      <c r="E50" s="38"/>
      <c r="F50" s="38"/>
      <c r="G50" s="38"/>
      <c r="H50" s="38"/>
      <c r="I50" s="110"/>
      <c r="J50" s="38"/>
      <c r="K50" s="41"/>
    </row>
    <row r="51" spans="2:47" s="1" customFormat="1" ht="15">
      <c r="B51" s="37"/>
      <c r="C51" s="33" t="s">
        <v>27</v>
      </c>
      <c r="D51" s="38"/>
      <c r="E51" s="38"/>
      <c r="F51" s="31" t="str">
        <f>E15</f>
        <v xml:space="preserve"> </v>
      </c>
      <c r="G51" s="38"/>
      <c r="H51" s="38"/>
      <c r="I51" s="111" t="s">
        <v>32</v>
      </c>
      <c r="J51" s="31" t="str">
        <f>E21</f>
        <v xml:space="preserve"> </v>
      </c>
      <c r="K51" s="41"/>
    </row>
    <row r="52" spans="2:47" s="1" customFormat="1" ht="14.45" customHeight="1">
      <c r="B52" s="37"/>
      <c r="C52" s="33" t="s">
        <v>30</v>
      </c>
      <c r="D52" s="38"/>
      <c r="E52" s="38"/>
      <c r="F52" s="31" t="str">
        <f>IF(E18="","",E18)</f>
        <v/>
      </c>
      <c r="G52" s="38"/>
      <c r="H52" s="38"/>
      <c r="I52" s="110"/>
      <c r="J52" s="38"/>
      <c r="K52" s="41"/>
    </row>
    <row r="53" spans="2:47" s="1" customFormat="1" ht="10.35" customHeight="1">
      <c r="B53" s="37"/>
      <c r="C53" s="38"/>
      <c r="D53" s="38"/>
      <c r="E53" s="38"/>
      <c r="F53" s="38"/>
      <c r="G53" s="38"/>
      <c r="H53" s="38"/>
      <c r="I53" s="110"/>
      <c r="J53" s="38"/>
      <c r="K53" s="41"/>
    </row>
    <row r="54" spans="2:47" s="1" customFormat="1" ht="29.25" customHeight="1">
      <c r="B54" s="37"/>
      <c r="C54" s="136" t="s">
        <v>89</v>
      </c>
      <c r="D54" s="124"/>
      <c r="E54" s="124"/>
      <c r="F54" s="124"/>
      <c r="G54" s="124"/>
      <c r="H54" s="124"/>
      <c r="I54" s="137"/>
      <c r="J54" s="138" t="s">
        <v>90</v>
      </c>
      <c r="K54" s="139"/>
    </row>
    <row r="55" spans="2:47" s="1" customFormat="1" ht="10.35" customHeight="1">
      <c r="B55" s="37"/>
      <c r="C55" s="38"/>
      <c r="D55" s="38"/>
      <c r="E55" s="38"/>
      <c r="F55" s="38"/>
      <c r="G55" s="38"/>
      <c r="H55" s="38"/>
      <c r="I55" s="110"/>
      <c r="J55" s="38"/>
      <c r="K55" s="41"/>
    </row>
    <row r="56" spans="2:47" s="1" customFormat="1" ht="29.25" customHeight="1">
      <c r="B56" s="37"/>
      <c r="C56" s="140" t="s">
        <v>91</v>
      </c>
      <c r="D56" s="38"/>
      <c r="E56" s="38"/>
      <c r="F56" s="38"/>
      <c r="G56" s="38"/>
      <c r="H56" s="38"/>
      <c r="I56" s="110"/>
      <c r="J56" s="120">
        <f>J97</f>
        <v>0</v>
      </c>
      <c r="K56" s="41"/>
      <c r="AU56" s="20" t="s">
        <v>92</v>
      </c>
    </row>
    <row r="57" spans="2:47" s="7" customFormat="1" ht="24.95" customHeight="1">
      <c r="B57" s="141"/>
      <c r="C57" s="142"/>
      <c r="D57" s="143" t="s">
        <v>93</v>
      </c>
      <c r="E57" s="144"/>
      <c r="F57" s="144"/>
      <c r="G57" s="144"/>
      <c r="H57" s="144"/>
      <c r="I57" s="145"/>
      <c r="J57" s="146">
        <f>J98</f>
        <v>0</v>
      </c>
      <c r="K57" s="147"/>
    </row>
    <row r="58" spans="2:47" s="8" customFormat="1" ht="19.899999999999999" customHeight="1">
      <c r="B58" s="148"/>
      <c r="C58" s="149"/>
      <c r="D58" s="150" t="s">
        <v>94</v>
      </c>
      <c r="E58" s="151"/>
      <c r="F58" s="151"/>
      <c r="G58" s="151"/>
      <c r="H58" s="151"/>
      <c r="I58" s="152"/>
      <c r="J58" s="153">
        <f>J99</f>
        <v>0</v>
      </c>
      <c r="K58" s="154"/>
    </row>
    <row r="59" spans="2:47" s="8" customFormat="1" ht="19.899999999999999" customHeight="1">
      <c r="B59" s="148"/>
      <c r="C59" s="149"/>
      <c r="D59" s="150" t="s">
        <v>95</v>
      </c>
      <c r="E59" s="151"/>
      <c r="F59" s="151"/>
      <c r="G59" s="151"/>
      <c r="H59" s="151"/>
      <c r="I59" s="152"/>
      <c r="J59" s="153">
        <f>J134</f>
        <v>0</v>
      </c>
      <c r="K59" s="154"/>
    </row>
    <row r="60" spans="2:47" s="8" customFormat="1" ht="19.899999999999999" customHeight="1">
      <c r="B60" s="148"/>
      <c r="C60" s="149"/>
      <c r="D60" s="150" t="s">
        <v>96</v>
      </c>
      <c r="E60" s="151"/>
      <c r="F60" s="151"/>
      <c r="G60" s="151"/>
      <c r="H60" s="151"/>
      <c r="I60" s="152"/>
      <c r="J60" s="153">
        <f>J136</f>
        <v>0</v>
      </c>
      <c r="K60" s="154"/>
    </row>
    <row r="61" spans="2:47" s="8" customFormat="1" ht="19.899999999999999" customHeight="1">
      <c r="B61" s="148"/>
      <c r="C61" s="149"/>
      <c r="D61" s="150" t="s">
        <v>97</v>
      </c>
      <c r="E61" s="151"/>
      <c r="F61" s="151"/>
      <c r="G61" s="151"/>
      <c r="H61" s="151"/>
      <c r="I61" s="152"/>
      <c r="J61" s="153">
        <f>J143</f>
        <v>0</v>
      </c>
      <c r="K61" s="154"/>
    </row>
    <row r="62" spans="2:47" s="8" customFormat="1" ht="19.899999999999999" customHeight="1">
      <c r="B62" s="148"/>
      <c r="C62" s="149"/>
      <c r="D62" s="150" t="s">
        <v>98</v>
      </c>
      <c r="E62" s="151"/>
      <c r="F62" s="151"/>
      <c r="G62" s="151"/>
      <c r="H62" s="151"/>
      <c r="I62" s="152"/>
      <c r="J62" s="153">
        <f>J161</f>
        <v>0</v>
      </c>
      <c r="K62" s="154"/>
    </row>
    <row r="63" spans="2:47" s="8" customFormat="1" ht="19.899999999999999" customHeight="1">
      <c r="B63" s="148"/>
      <c r="C63" s="149"/>
      <c r="D63" s="150" t="s">
        <v>99</v>
      </c>
      <c r="E63" s="151"/>
      <c r="F63" s="151"/>
      <c r="G63" s="151"/>
      <c r="H63" s="151"/>
      <c r="I63" s="152"/>
      <c r="J63" s="153">
        <f>J169</f>
        <v>0</v>
      </c>
      <c r="K63" s="154"/>
    </row>
    <row r="64" spans="2:47" s="7" customFormat="1" ht="24.95" customHeight="1">
      <c r="B64" s="141"/>
      <c r="C64" s="142"/>
      <c r="D64" s="143" t="s">
        <v>100</v>
      </c>
      <c r="E64" s="144"/>
      <c r="F64" s="144"/>
      <c r="G64" s="144"/>
      <c r="H64" s="144"/>
      <c r="I64" s="145"/>
      <c r="J64" s="146">
        <f>J171</f>
        <v>0</v>
      </c>
      <c r="K64" s="147"/>
    </row>
    <row r="65" spans="2:11" s="8" customFormat="1" ht="19.899999999999999" customHeight="1">
      <c r="B65" s="148"/>
      <c r="C65" s="149"/>
      <c r="D65" s="150" t="s">
        <v>94</v>
      </c>
      <c r="E65" s="151"/>
      <c r="F65" s="151"/>
      <c r="G65" s="151"/>
      <c r="H65" s="151"/>
      <c r="I65" s="152"/>
      <c r="J65" s="153">
        <f>J172</f>
        <v>0</v>
      </c>
      <c r="K65" s="154"/>
    </row>
    <row r="66" spans="2:11" s="8" customFormat="1" ht="19.899999999999999" customHeight="1">
      <c r="B66" s="148"/>
      <c r="C66" s="149"/>
      <c r="D66" s="150" t="s">
        <v>96</v>
      </c>
      <c r="E66" s="151"/>
      <c r="F66" s="151"/>
      <c r="G66" s="151"/>
      <c r="H66" s="151"/>
      <c r="I66" s="152"/>
      <c r="J66" s="153">
        <f>J213</f>
        <v>0</v>
      </c>
      <c r="K66" s="154"/>
    </row>
    <row r="67" spans="2:11" s="8" customFormat="1" ht="19.899999999999999" customHeight="1">
      <c r="B67" s="148"/>
      <c r="C67" s="149"/>
      <c r="D67" s="150" t="s">
        <v>97</v>
      </c>
      <c r="E67" s="151"/>
      <c r="F67" s="151"/>
      <c r="G67" s="151"/>
      <c r="H67" s="151"/>
      <c r="I67" s="152"/>
      <c r="J67" s="153">
        <f>J220</f>
        <v>0</v>
      </c>
      <c r="K67" s="154"/>
    </row>
    <row r="68" spans="2:11" s="8" customFormat="1" ht="19.899999999999999" customHeight="1">
      <c r="B68" s="148"/>
      <c r="C68" s="149"/>
      <c r="D68" s="150" t="s">
        <v>98</v>
      </c>
      <c r="E68" s="151"/>
      <c r="F68" s="151"/>
      <c r="G68" s="151"/>
      <c r="H68" s="151"/>
      <c r="I68" s="152"/>
      <c r="J68" s="153">
        <f>J233</f>
        <v>0</v>
      </c>
      <c r="K68" s="154"/>
    </row>
    <row r="69" spans="2:11" s="8" customFormat="1" ht="19.899999999999999" customHeight="1">
      <c r="B69" s="148"/>
      <c r="C69" s="149"/>
      <c r="D69" s="150" t="s">
        <v>99</v>
      </c>
      <c r="E69" s="151"/>
      <c r="F69" s="151"/>
      <c r="G69" s="151"/>
      <c r="H69" s="151"/>
      <c r="I69" s="152"/>
      <c r="J69" s="153">
        <f>J240</f>
        <v>0</v>
      </c>
      <c r="K69" s="154"/>
    </row>
    <row r="70" spans="2:11" s="7" customFormat="1" ht="24.95" customHeight="1">
      <c r="B70" s="141"/>
      <c r="C70" s="142"/>
      <c r="D70" s="143" t="s">
        <v>101</v>
      </c>
      <c r="E70" s="144"/>
      <c r="F70" s="144"/>
      <c r="G70" s="144"/>
      <c r="H70" s="144"/>
      <c r="I70" s="145"/>
      <c r="J70" s="146">
        <f>J242</f>
        <v>0</v>
      </c>
      <c r="K70" s="147"/>
    </row>
    <row r="71" spans="2:11" s="8" customFormat="1" ht="19.899999999999999" customHeight="1">
      <c r="B71" s="148"/>
      <c r="C71" s="149"/>
      <c r="D71" s="150" t="s">
        <v>94</v>
      </c>
      <c r="E71" s="151"/>
      <c r="F71" s="151"/>
      <c r="G71" s="151"/>
      <c r="H71" s="151"/>
      <c r="I71" s="152"/>
      <c r="J71" s="153">
        <f>J243</f>
        <v>0</v>
      </c>
      <c r="K71" s="154"/>
    </row>
    <row r="72" spans="2:11" s="8" customFormat="1" ht="19.899999999999999" customHeight="1">
      <c r="B72" s="148"/>
      <c r="C72" s="149"/>
      <c r="D72" s="150" t="s">
        <v>96</v>
      </c>
      <c r="E72" s="151"/>
      <c r="F72" s="151"/>
      <c r="G72" s="151"/>
      <c r="H72" s="151"/>
      <c r="I72" s="152"/>
      <c r="J72" s="153">
        <f>J266</f>
        <v>0</v>
      </c>
      <c r="K72" s="154"/>
    </row>
    <row r="73" spans="2:11" s="8" customFormat="1" ht="19.899999999999999" customHeight="1">
      <c r="B73" s="148"/>
      <c r="C73" s="149"/>
      <c r="D73" s="150" t="s">
        <v>97</v>
      </c>
      <c r="E73" s="151"/>
      <c r="F73" s="151"/>
      <c r="G73" s="151"/>
      <c r="H73" s="151"/>
      <c r="I73" s="152"/>
      <c r="J73" s="153">
        <f>J277</f>
        <v>0</v>
      </c>
      <c r="K73" s="154"/>
    </row>
    <row r="74" spans="2:11" s="8" customFormat="1" ht="19.899999999999999" customHeight="1">
      <c r="B74" s="148"/>
      <c r="C74" s="149"/>
      <c r="D74" s="150" t="s">
        <v>98</v>
      </c>
      <c r="E74" s="151"/>
      <c r="F74" s="151"/>
      <c r="G74" s="151"/>
      <c r="H74" s="151"/>
      <c r="I74" s="152"/>
      <c r="J74" s="153">
        <f>J296</f>
        <v>0</v>
      </c>
      <c r="K74" s="154"/>
    </row>
    <row r="75" spans="2:11" s="8" customFormat="1" ht="19.899999999999999" customHeight="1">
      <c r="B75" s="148"/>
      <c r="C75" s="149"/>
      <c r="D75" s="150" t="s">
        <v>99</v>
      </c>
      <c r="E75" s="151"/>
      <c r="F75" s="151"/>
      <c r="G75" s="151"/>
      <c r="H75" s="151"/>
      <c r="I75" s="152"/>
      <c r="J75" s="153">
        <f>J312</f>
        <v>0</v>
      </c>
      <c r="K75" s="154"/>
    </row>
    <row r="76" spans="2:11" s="7" customFormat="1" ht="24.95" customHeight="1">
      <c r="B76" s="141"/>
      <c r="C76" s="142"/>
      <c r="D76" s="143" t="s">
        <v>102</v>
      </c>
      <c r="E76" s="144"/>
      <c r="F76" s="144"/>
      <c r="G76" s="144"/>
      <c r="H76" s="144"/>
      <c r="I76" s="145"/>
      <c r="J76" s="146">
        <f>J314</f>
        <v>0</v>
      </c>
      <c r="K76" s="147"/>
    </row>
    <row r="77" spans="2:11" s="8" customFormat="1" ht="19.899999999999999" customHeight="1">
      <c r="B77" s="148"/>
      <c r="C77" s="149"/>
      <c r="D77" s="150" t="s">
        <v>103</v>
      </c>
      <c r="E77" s="151"/>
      <c r="F77" s="151"/>
      <c r="G77" s="151"/>
      <c r="H77" s="151"/>
      <c r="I77" s="152"/>
      <c r="J77" s="153">
        <f>J315</f>
        <v>0</v>
      </c>
      <c r="K77" s="154"/>
    </row>
    <row r="78" spans="2:11" s="1" customFormat="1" ht="21.75" customHeight="1">
      <c r="B78" s="37"/>
      <c r="C78" s="38"/>
      <c r="D78" s="38"/>
      <c r="E78" s="38"/>
      <c r="F78" s="38"/>
      <c r="G78" s="38"/>
      <c r="H78" s="38"/>
      <c r="I78" s="110"/>
      <c r="J78" s="38"/>
      <c r="K78" s="41"/>
    </row>
    <row r="79" spans="2:11" s="1" customFormat="1" ht="6.95" customHeight="1">
      <c r="B79" s="52"/>
      <c r="C79" s="53"/>
      <c r="D79" s="53"/>
      <c r="E79" s="53"/>
      <c r="F79" s="53"/>
      <c r="G79" s="53"/>
      <c r="H79" s="53"/>
      <c r="I79" s="131"/>
      <c r="J79" s="53"/>
      <c r="K79" s="54"/>
    </row>
    <row r="83" spans="2:20" s="1" customFormat="1" ht="6.95" customHeight="1">
      <c r="B83" s="55"/>
      <c r="C83" s="56"/>
      <c r="D83" s="56"/>
      <c r="E83" s="56"/>
      <c r="F83" s="56"/>
      <c r="G83" s="56"/>
      <c r="H83" s="56"/>
      <c r="I83" s="134"/>
      <c r="J83" s="56"/>
      <c r="K83" s="56"/>
      <c r="L83" s="57"/>
    </row>
    <row r="84" spans="2:20" s="1" customFormat="1" ht="36.950000000000003" customHeight="1">
      <c r="B84" s="37"/>
      <c r="C84" s="58" t="s">
        <v>104</v>
      </c>
      <c r="D84" s="59"/>
      <c r="E84" s="59"/>
      <c r="F84" s="59"/>
      <c r="G84" s="59"/>
      <c r="H84" s="59"/>
      <c r="I84" s="155"/>
      <c r="J84" s="59"/>
      <c r="K84" s="59"/>
      <c r="L84" s="57"/>
    </row>
    <row r="85" spans="2:20" s="1" customFormat="1" ht="6.95" customHeight="1">
      <c r="B85" s="37"/>
      <c r="C85" s="59"/>
      <c r="D85" s="59"/>
      <c r="E85" s="59"/>
      <c r="F85" s="59"/>
      <c r="G85" s="59"/>
      <c r="H85" s="59"/>
      <c r="I85" s="155"/>
      <c r="J85" s="59"/>
      <c r="K85" s="59"/>
      <c r="L85" s="57"/>
    </row>
    <row r="86" spans="2:20" s="1" customFormat="1" ht="14.45" customHeight="1">
      <c r="B86" s="37"/>
      <c r="C86" s="61" t="s">
        <v>18</v>
      </c>
      <c r="D86" s="59"/>
      <c r="E86" s="59"/>
      <c r="F86" s="59"/>
      <c r="G86" s="59"/>
      <c r="H86" s="59"/>
      <c r="I86" s="155"/>
      <c r="J86" s="59"/>
      <c r="K86" s="59"/>
      <c r="L86" s="57"/>
    </row>
    <row r="87" spans="2:20" s="1" customFormat="1" ht="22.5" customHeight="1">
      <c r="B87" s="37"/>
      <c r="C87" s="59"/>
      <c r="D87" s="59"/>
      <c r="E87" s="322" t="str">
        <f>E7</f>
        <v>Cyklostezka A2 Tašovice - Dvory</v>
      </c>
      <c r="F87" s="323"/>
      <c r="G87" s="323"/>
      <c r="H87" s="323"/>
      <c r="I87" s="155"/>
      <c r="J87" s="59"/>
      <c r="K87" s="59"/>
      <c r="L87" s="57"/>
    </row>
    <row r="88" spans="2:20" s="1" customFormat="1" ht="14.45" customHeight="1">
      <c r="B88" s="37"/>
      <c r="C88" s="61" t="s">
        <v>86</v>
      </c>
      <c r="D88" s="59"/>
      <c r="E88" s="59"/>
      <c r="F88" s="59"/>
      <c r="G88" s="59"/>
      <c r="H88" s="59"/>
      <c r="I88" s="155"/>
      <c r="J88" s="59"/>
      <c r="K88" s="59"/>
      <c r="L88" s="57"/>
    </row>
    <row r="89" spans="2:20" s="1" customFormat="1" ht="23.25" customHeight="1">
      <c r="B89" s="37"/>
      <c r="C89" s="59"/>
      <c r="D89" s="59"/>
      <c r="E89" s="290" t="str">
        <f>E9</f>
        <v>S38 - cyklo A2</v>
      </c>
      <c r="F89" s="324"/>
      <c r="G89" s="324"/>
      <c r="H89" s="324"/>
      <c r="I89" s="155"/>
      <c r="J89" s="59"/>
      <c r="K89" s="59"/>
      <c r="L89" s="57"/>
    </row>
    <row r="90" spans="2:20" s="1" customFormat="1" ht="6.95" customHeight="1">
      <c r="B90" s="37"/>
      <c r="C90" s="59"/>
      <c r="D90" s="59"/>
      <c r="E90" s="59"/>
      <c r="F90" s="59"/>
      <c r="G90" s="59"/>
      <c r="H90" s="59"/>
      <c r="I90" s="155"/>
      <c r="J90" s="59"/>
      <c r="K90" s="59"/>
      <c r="L90" s="57"/>
    </row>
    <row r="91" spans="2:20" s="1" customFormat="1" ht="18" customHeight="1">
      <c r="B91" s="37"/>
      <c r="C91" s="61" t="s">
        <v>23</v>
      </c>
      <c r="D91" s="59"/>
      <c r="E91" s="59"/>
      <c r="F91" s="156" t="str">
        <f>F12</f>
        <v xml:space="preserve"> </v>
      </c>
      <c r="G91" s="59"/>
      <c r="H91" s="59"/>
      <c r="I91" s="157" t="s">
        <v>25</v>
      </c>
      <c r="J91" s="69" t="str">
        <f>IF(J12="","",J12)</f>
        <v>27. 9. 2017</v>
      </c>
      <c r="K91" s="59"/>
      <c r="L91" s="57"/>
    </row>
    <row r="92" spans="2:20" s="1" customFormat="1" ht="6.95" customHeight="1">
      <c r="B92" s="37"/>
      <c r="C92" s="59"/>
      <c r="D92" s="59"/>
      <c r="E92" s="59"/>
      <c r="F92" s="59"/>
      <c r="G92" s="59"/>
      <c r="H92" s="59"/>
      <c r="I92" s="155"/>
      <c r="J92" s="59"/>
      <c r="K92" s="59"/>
      <c r="L92" s="57"/>
    </row>
    <row r="93" spans="2:20" s="1" customFormat="1" ht="15">
      <c r="B93" s="37"/>
      <c r="C93" s="61" t="s">
        <v>27</v>
      </c>
      <c r="D93" s="59"/>
      <c r="E93" s="59"/>
      <c r="F93" s="156" t="str">
        <f>E15</f>
        <v xml:space="preserve"> </v>
      </c>
      <c r="G93" s="59"/>
      <c r="H93" s="59"/>
      <c r="I93" s="157" t="s">
        <v>32</v>
      </c>
      <c r="J93" s="156" t="str">
        <f>E21</f>
        <v xml:space="preserve"> </v>
      </c>
      <c r="K93" s="59"/>
      <c r="L93" s="57"/>
    </row>
    <row r="94" spans="2:20" s="1" customFormat="1" ht="14.45" customHeight="1">
      <c r="B94" s="37"/>
      <c r="C94" s="61" t="s">
        <v>30</v>
      </c>
      <c r="D94" s="59"/>
      <c r="E94" s="59"/>
      <c r="F94" s="156" t="str">
        <f>IF(E18="","",E18)</f>
        <v/>
      </c>
      <c r="G94" s="59"/>
      <c r="H94" s="59"/>
      <c r="I94" s="155"/>
      <c r="J94" s="59"/>
      <c r="K94" s="59"/>
      <c r="L94" s="57"/>
    </row>
    <row r="95" spans="2:20" s="1" customFormat="1" ht="10.35" customHeight="1">
      <c r="B95" s="37"/>
      <c r="C95" s="59"/>
      <c r="D95" s="59"/>
      <c r="E95" s="59"/>
      <c r="F95" s="59"/>
      <c r="G95" s="59"/>
      <c r="H95" s="59"/>
      <c r="I95" s="155"/>
      <c r="J95" s="59"/>
      <c r="K95" s="59"/>
      <c r="L95" s="57"/>
    </row>
    <row r="96" spans="2:20" s="9" customFormat="1" ht="29.25" customHeight="1">
      <c r="B96" s="158"/>
      <c r="C96" s="159" t="s">
        <v>105</v>
      </c>
      <c r="D96" s="160" t="s">
        <v>55</v>
      </c>
      <c r="E96" s="160" t="s">
        <v>51</v>
      </c>
      <c r="F96" s="160" t="s">
        <v>106</v>
      </c>
      <c r="G96" s="160" t="s">
        <v>107</v>
      </c>
      <c r="H96" s="160" t="s">
        <v>108</v>
      </c>
      <c r="I96" s="161" t="s">
        <v>109</v>
      </c>
      <c r="J96" s="160" t="s">
        <v>90</v>
      </c>
      <c r="K96" s="162" t="s">
        <v>110</v>
      </c>
      <c r="L96" s="163"/>
      <c r="M96" s="77" t="s">
        <v>111</v>
      </c>
      <c r="N96" s="78" t="s">
        <v>40</v>
      </c>
      <c r="O96" s="78" t="s">
        <v>112</v>
      </c>
      <c r="P96" s="78" t="s">
        <v>113</v>
      </c>
      <c r="Q96" s="78" t="s">
        <v>114</v>
      </c>
      <c r="R96" s="78" t="s">
        <v>115</v>
      </c>
      <c r="S96" s="78" t="s">
        <v>116</v>
      </c>
      <c r="T96" s="79" t="s">
        <v>117</v>
      </c>
    </row>
    <row r="97" spans="2:65" s="1" customFormat="1" ht="29.25" customHeight="1">
      <c r="B97" s="37"/>
      <c r="C97" s="83" t="s">
        <v>91</v>
      </c>
      <c r="D97" s="59"/>
      <c r="E97" s="59"/>
      <c r="F97" s="59"/>
      <c r="G97" s="59"/>
      <c r="H97" s="59"/>
      <c r="I97" s="155"/>
      <c r="J97" s="164">
        <f>BK97</f>
        <v>0</v>
      </c>
      <c r="K97" s="59"/>
      <c r="L97" s="57"/>
      <c r="M97" s="80"/>
      <c r="N97" s="81"/>
      <c r="O97" s="81"/>
      <c r="P97" s="165">
        <f>P98+P171+P242+P314</f>
        <v>0</v>
      </c>
      <c r="Q97" s="81"/>
      <c r="R97" s="165">
        <f>R98+R171+R242+R314</f>
        <v>1168.1759979999999</v>
      </c>
      <c r="S97" s="81"/>
      <c r="T97" s="166">
        <f>T98+T171+T242+T314</f>
        <v>0</v>
      </c>
      <c r="AT97" s="20" t="s">
        <v>69</v>
      </c>
      <c r="AU97" s="20" t="s">
        <v>92</v>
      </c>
      <c r="BK97" s="167">
        <f>BK98+BK171+BK242+BK314</f>
        <v>0</v>
      </c>
    </row>
    <row r="98" spans="2:65" s="10" customFormat="1" ht="37.35" customHeight="1">
      <c r="B98" s="168"/>
      <c r="C98" s="169"/>
      <c r="D98" s="170" t="s">
        <v>69</v>
      </c>
      <c r="E98" s="171" t="s">
        <v>118</v>
      </c>
      <c r="F98" s="171" t="s">
        <v>119</v>
      </c>
      <c r="G98" s="169"/>
      <c r="H98" s="169"/>
      <c r="I98" s="172"/>
      <c r="J98" s="173">
        <f>BK98</f>
        <v>0</v>
      </c>
      <c r="K98" s="169"/>
      <c r="L98" s="174"/>
      <c r="M98" s="175"/>
      <c r="N98" s="176"/>
      <c r="O98" s="176"/>
      <c r="P98" s="177">
        <f>P99+P134+P136+P143+P161+P169</f>
        <v>0</v>
      </c>
      <c r="Q98" s="176"/>
      <c r="R98" s="177">
        <f>R99+R134+R136+R143+R161+R169</f>
        <v>588.61620999999991</v>
      </c>
      <c r="S98" s="176"/>
      <c r="T98" s="178">
        <f>T99+T134+T136+T143+T161+T169</f>
        <v>0</v>
      </c>
      <c r="AR98" s="179" t="s">
        <v>77</v>
      </c>
      <c r="AT98" s="180" t="s">
        <v>69</v>
      </c>
      <c r="AU98" s="180" t="s">
        <v>70</v>
      </c>
      <c r="AY98" s="179" t="s">
        <v>120</v>
      </c>
      <c r="BK98" s="181">
        <f>BK99+BK134+BK136+BK143+BK161+BK169</f>
        <v>0</v>
      </c>
    </row>
    <row r="99" spans="2:65" s="10" customFormat="1" ht="19.899999999999999" customHeight="1">
      <c r="B99" s="168"/>
      <c r="C99" s="169"/>
      <c r="D99" s="182" t="s">
        <v>69</v>
      </c>
      <c r="E99" s="183" t="s">
        <v>121</v>
      </c>
      <c r="F99" s="183" t="s">
        <v>122</v>
      </c>
      <c r="G99" s="169"/>
      <c r="H99" s="169"/>
      <c r="I99" s="172"/>
      <c r="J99" s="184">
        <f>BK99</f>
        <v>0</v>
      </c>
      <c r="K99" s="169"/>
      <c r="L99" s="174"/>
      <c r="M99" s="175"/>
      <c r="N99" s="176"/>
      <c r="O99" s="176"/>
      <c r="P99" s="177">
        <f>SUM(P100:P133)</f>
        <v>0</v>
      </c>
      <c r="Q99" s="176"/>
      <c r="R99" s="177">
        <f>SUM(R100:R133)</f>
        <v>1.1180000000000001E-2</v>
      </c>
      <c r="S99" s="176"/>
      <c r="T99" s="178">
        <f>SUM(T100:T133)</f>
        <v>0</v>
      </c>
      <c r="AR99" s="179" t="s">
        <v>77</v>
      </c>
      <c r="AT99" s="180" t="s">
        <v>69</v>
      </c>
      <c r="AU99" s="180" t="s">
        <v>77</v>
      </c>
      <c r="AY99" s="179" t="s">
        <v>120</v>
      </c>
      <c r="BK99" s="181">
        <f>SUM(BK100:BK133)</f>
        <v>0</v>
      </c>
    </row>
    <row r="100" spans="2:65" s="1" customFormat="1" ht="22.5" customHeight="1">
      <c r="B100" s="37"/>
      <c r="C100" s="185" t="s">
        <v>77</v>
      </c>
      <c r="D100" s="185" t="s">
        <v>123</v>
      </c>
      <c r="E100" s="186" t="s">
        <v>124</v>
      </c>
      <c r="F100" s="187" t="s">
        <v>125</v>
      </c>
      <c r="G100" s="188" t="s">
        <v>126</v>
      </c>
      <c r="H100" s="189">
        <v>8.31</v>
      </c>
      <c r="I100" s="190"/>
      <c r="J100" s="191">
        <f>ROUND(I100*H100,2)</f>
        <v>0</v>
      </c>
      <c r="K100" s="187" t="s">
        <v>21</v>
      </c>
      <c r="L100" s="57"/>
      <c r="M100" s="192" t="s">
        <v>21</v>
      </c>
      <c r="N100" s="193" t="s">
        <v>41</v>
      </c>
      <c r="O100" s="38"/>
      <c r="P100" s="194">
        <f>O100*H100</f>
        <v>0</v>
      </c>
      <c r="Q100" s="194">
        <v>1E-3</v>
      </c>
      <c r="R100" s="194">
        <f>Q100*H100</f>
        <v>8.3100000000000014E-3</v>
      </c>
      <c r="S100" s="194">
        <v>0</v>
      </c>
      <c r="T100" s="195">
        <f>S100*H100</f>
        <v>0</v>
      </c>
      <c r="AR100" s="20" t="s">
        <v>127</v>
      </c>
      <c r="AT100" s="20" t="s">
        <v>123</v>
      </c>
      <c r="AU100" s="20" t="s">
        <v>79</v>
      </c>
      <c r="AY100" s="20" t="s">
        <v>120</v>
      </c>
      <c r="BE100" s="196">
        <f>IF(N100="základní",J100,0)</f>
        <v>0</v>
      </c>
      <c r="BF100" s="196">
        <f>IF(N100="snížená",J100,0)</f>
        <v>0</v>
      </c>
      <c r="BG100" s="196">
        <f>IF(N100="zákl. přenesená",J100,0)</f>
        <v>0</v>
      </c>
      <c r="BH100" s="196">
        <f>IF(N100="sníž. přenesená",J100,0)</f>
        <v>0</v>
      </c>
      <c r="BI100" s="196">
        <f>IF(N100="nulová",J100,0)</f>
        <v>0</v>
      </c>
      <c r="BJ100" s="20" t="s">
        <v>77</v>
      </c>
      <c r="BK100" s="196">
        <f>ROUND(I100*H100,2)</f>
        <v>0</v>
      </c>
      <c r="BL100" s="20" t="s">
        <v>127</v>
      </c>
      <c r="BM100" s="20" t="s">
        <v>79</v>
      </c>
    </row>
    <row r="101" spans="2:65" s="1" customFormat="1" ht="27">
      <c r="B101" s="37"/>
      <c r="C101" s="59"/>
      <c r="D101" s="197" t="s">
        <v>128</v>
      </c>
      <c r="E101" s="59"/>
      <c r="F101" s="198" t="s">
        <v>129</v>
      </c>
      <c r="G101" s="59"/>
      <c r="H101" s="59"/>
      <c r="I101" s="155"/>
      <c r="J101" s="59"/>
      <c r="K101" s="59"/>
      <c r="L101" s="57"/>
      <c r="M101" s="199"/>
      <c r="N101" s="38"/>
      <c r="O101" s="38"/>
      <c r="P101" s="38"/>
      <c r="Q101" s="38"/>
      <c r="R101" s="38"/>
      <c r="S101" s="38"/>
      <c r="T101" s="74"/>
      <c r="AT101" s="20" t="s">
        <v>128</v>
      </c>
      <c r="AU101" s="20" t="s">
        <v>79</v>
      </c>
    </row>
    <row r="102" spans="2:65" s="1" customFormat="1" ht="31.5" customHeight="1">
      <c r="B102" s="37"/>
      <c r="C102" s="185" t="s">
        <v>79</v>
      </c>
      <c r="D102" s="185" t="s">
        <v>123</v>
      </c>
      <c r="E102" s="186" t="s">
        <v>130</v>
      </c>
      <c r="F102" s="187" t="s">
        <v>131</v>
      </c>
      <c r="G102" s="188" t="s">
        <v>132</v>
      </c>
      <c r="H102" s="189">
        <v>10</v>
      </c>
      <c r="I102" s="190"/>
      <c r="J102" s="191">
        <f t="shared" ref="J102:J112" si="0">ROUND(I102*H102,2)</f>
        <v>0</v>
      </c>
      <c r="K102" s="187" t="s">
        <v>21</v>
      </c>
      <c r="L102" s="57"/>
      <c r="M102" s="192" t="s">
        <v>21</v>
      </c>
      <c r="N102" s="193" t="s">
        <v>41</v>
      </c>
      <c r="O102" s="38"/>
      <c r="P102" s="194">
        <f t="shared" ref="P102:P112" si="1">O102*H102</f>
        <v>0</v>
      </c>
      <c r="Q102" s="194">
        <v>0</v>
      </c>
      <c r="R102" s="194">
        <f t="shared" ref="R102:R112" si="2">Q102*H102</f>
        <v>0</v>
      </c>
      <c r="S102" s="194">
        <v>0</v>
      </c>
      <c r="T102" s="195">
        <f t="shared" ref="T102:T112" si="3">S102*H102</f>
        <v>0</v>
      </c>
      <c r="AR102" s="20" t="s">
        <v>127</v>
      </c>
      <c r="AT102" s="20" t="s">
        <v>123</v>
      </c>
      <c r="AU102" s="20" t="s">
        <v>79</v>
      </c>
      <c r="AY102" s="20" t="s">
        <v>120</v>
      </c>
      <c r="BE102" s="196">
        <f t="shared" ref="BE102:BE112" si="4">IF(N102="základní",J102,0)</f>
        <v>0</v>
      </c>
      <c r="BF102" s="196">
        <f t="shared" ref="BF102:BF112" si="5">IF(N102="snížená",J102,0)</f>
        <v>0</v>
      </c>
      <c r="BG102" s="196">
        <f t="shared" ref="BG102:BG112" si="6">IF(N102="zákl. přenesená",J102,0)</f>
        <v>0</v>
      </c>
      <c r="BH102" s="196">
        <f t="shared" ref="BH102:BH112" si="7">IF(N102="sníž. přenesená",J102,0)</f>
        <v>0</v>
      </c>
      <c r="BI102" s="196">
        <f t="shared" ref="BI102:BI112" si="8">IF(N102="nulová",J102,0)</f>
        <v>0</v>
      </c>
      <c r="BJ102" s="20" t="s">
        <v>77</v>
      </c>
      <c r="BK102" s="196">
        <f t="shared" ref="BK102:BK112" si="9">ROUND(I102*H102,2)</f>
        <v>0</v>
      </c>
      <c r="BL102" s="20" t="s">
        <v>127</v>
      </c>
      <c r="BM102" s="20" t="s">
        <v>127</v>
      </c>
    </row>
    <row r="103" spans="2:65" s="1" customFormat="1" ht="22.5" customHeight="1">
      <c r="B103" s="37"/>
      <c r="C103" s="185" t="s">
        <v>133</v>
      </c>
      <c r="D103" s="185" t="s">
        <v>123</v>
      </c>
      <c r="E103" s="186" t="s">
        <v>134</v>
      </c>
      <c r="F103" s="187" t="s">
        <v>135</v>
      </c>
      <c r="G103" s="188" t="s">
        <v>132</v>
      </c>
      <c r="H103" s="189">
        <v>10</v>
      </c>
      <c r="I103" s="190"/>
      <c r="J103" s="191">
        <f t="shared" si="0"/>
        <v>0</v>
      </c>
      <c r="K103" s="187" t="s">
        <v>21</v>
      </c>
      <c r="L103" s="57"/>
      <c r="M103" s="192" t="s">
        <v>21</v>
      </c>
      <c r="N103" s="193" t="s">
        <v>41</v>
      </c>
      <c r="O103" s="38"/>
      <c r="P103" s="194">
        <f t="shared" si="1"/>
        <v>0</v>
      </c>
      <c r="Q103" s="194">
        <v>1.8000000000000001E-4</v>
      </c>
      <c r="R103" s="194">
        <f t="shared" si="2"/>
        <v>1.8000000000000002E-3</v>
      </c>
      <c r="S103" s="194">
        <v>0</v>
      </c>
      <c r="T103" s="195">
        <f t="shared" si="3"/>
        <v>0</v>
      </c>
      <c r="AR103" s="20" t="s">
        <v>127</v>
      </c>
      <c r="AT103" s="20" t="s">
        <v>123</v>
      </c>
      <c r="AU103" s="20" t="s">
        <v>79</v>
      </c>
      <c r="AY103" s="20" t="s">
        <v>120</v>
      </c>
      <c r="BE103" s="196">
        <f t="shared" si="4"/>
        <v>0</v>
      </c>
      <c r="BF103" s="196">
        <f t="shared" si="5"/>
        <v>0</v>
      </c>
      <c r="BG103" s="196">
        <f t="shared" si="6"/>
        <v>0</v>
      </c>
      <c r="BH103" s="196">
        <f t="shared" si="7"/>
        <v>0</v>
      </c>
      <c r="BI103" s="196">
        <f t="shared" si="8"/>
        <v>0</v>
      </c>
      <c r="BJ103" s="20" t="s">
        <v>77</v>
      </c>
      <c r="BK103" s="196">
        <f t="shared" si="9"/>
        <v>0</v>
      </c>
      <c r="BL103" s="20" t="s">
        <v>127</v>
      </c>
      <c r="BM103" s="20" t="s">
        <v>136</v>
      </c>
    </row>
    <row r="104" spans="2:65" s="1" customFormat="1" ht="22.5" customHeight="1">
      <c r="B104" s="37"/>
      <c r="C104" s="185" t="s">
        <v>127</v>
      </c>
      <c r="D104" s="185" t="s">
        <v>123</v>
      </c>
      <c r="E104" s="186" t="s">
        <v>137</v>
      </c>
      <c r="F104" s="187" t="s">
        <v>138</v>
      </c>
      <c r="G104" s="188" t="s">
        <v>139</v>
      </c>
      <c r="H104" s="189">
        <v>2</v>
      </c>
      <c r="I104" s="190"/>
      <c r="J104" s="191">
        <f t="shared" si="0"/>
        <v>0</v>
      </c>
      <c r="K104" s="187" t="s">
        <v>21</v>
      </c>
      <c r="L104" s="57"/>
      <c r="M104" s="192" t="s">
        <v>21</v>
      </c>
      <c r="N104" s="193" t="s">
        <v>41</v>
      </c>
      <c r="O104" s="38"/>
      <c r="P104" s="194">
        <f t="shared" si="1"/>
        <v>0</v>
      </c>
      <c r="Q104" s="194">
        <v>0</v>
      </c>
      <c r="R104" s="194">
        <f t="shared" si="2"/>
        <v>0</v>
      </c>
      <c r="S104" s="194">
        <v>0</v>
      </c>
      <c r="T104" s="195">
        <f t="shared" si="3"/>
        <v>0</v>
      </c>
      <c r="AR104" s="20" t="s">
        <v>127</v>
      </c>
      <c r="AT104" s="20" t="s">
        <v>123</v>
      </c>
      <c r="AU104" s="20" t="s">
        <v>79</v>
      </c>
      <c r="AY104" s="20" t="s">
        <v>120</v>
      </c>
      <c r="BE104" s="196">
        <f t="shared" si="4"/>
        <v>0</v>
      </c>
      <c r="BF104" s="196">
        <f t="shared" si="5"/>
        <v>0</v>
      </c>
      <c r="BG104" s="196">
        <f t="shared" si="6"/>
        <v>0</v>
      </c>
      <c r="BH104" s="196">
        <f t="shared" si="7"/>
        <v>0</v>
      </c>
      <c r="BI104" s="196">
        <f t="shared" si="8"/>
        <v>0</v>
      </c>
      <c r="BJ104" s="20" t="s">
        <v>77</v>
      </c>
      <c r="BK104" s="196">
        <f t="shared" si="9"/>
        <v>0</v>
      </c>
      <c r="BL104" s="20" t="s">
        <v>127</v>
      </c>
      <c r="BM104" s="20" t="s">
        <v>140</v>
      </c>
    </row>
    <row r="105" spans="2:65" s="1" customFormat="1" ht="22.5" customHeight="1">
      <c r="B105" s="37"/>
      <c r="C105" s="185" t="s">
        <v>141</v>
      </c>
      <c r="D105" s="185" t="s">
        <v>123</v>
      </c>
      <c r="E105" s="186" t="s">
        <v>142</v>
      </c>
      <c r="F105" s="187" t="s">
        <v>143</v>
      </c>
      <c r="G105" s="188" t="s">
        <v>139</v>
      </c>
      <c r="H105" s="189">
        <v>1</v>
      </c>
      <c r="I105" s="190"/>
      <c r="J105" s="191">
        <f t="shared" si="0"/>
        <v>0</v>
      </c>
      <c r="K105" s="187" t="s">
        <v>21</v>
      </c>
      <c r="L105" s="57"/>
      <c r="M105" s="192" t="s">
        <v>21</v>
      </c>
      <c r="N105" s="193" t="s">
        <v>41</v>
      </c>
      <c r="O105" s="38"/>
      <c r="P105" s="194">
        <f t="shared" si="1"/>
        <v>0</v>
      </c>
      <c r="Q105" s="194">
        <v>0</v>
      </c>
      <c r="R105" s="194">
        <f t="shared" si="2"/>
        <v>0</v>
      </c>
      <c r="S105" s="194">
        <v>0</v>
      </c>
      <c r="T105" s="195">
        <f t="shared" si="3"/>
        <v>0</v>
      </c>
      <c r="AR105" s="20" t="s">
        <v>127</v>
      </c>
      <c r="AT105" s="20" t="s">
        <v>123</v>
      </c>
      <c r="AU105" s="20" t="s">
        <v>79</v>
      </c>
      <c r="AY105" s="20" t="s">
        <v>120</v>
      </c>
      <c r="BE105" s="196">
        <f t="shared" si="4"/>
        <v>0</v>
      </c>
      <c r="BF105" s="196">
        <f t="shared" si="5"/>
        <v>0</v>
      </c>
      <c r="BG105" s="196">
        <f t="shared" si="6"/>
        <v>0</v>
      </c>
      <c r="BH105" s="196">
        <f t="shared" si="7"/>
        <v>0</v>
      </c>
      <c r="BI105" s="196">
        <f t="shared" si="8"/>
        <v>0</v>
      </c>
      <c r="BJ105" s="20" t="s">
        <v>77</v>
      </c>
      <c r="BK105" s="196">
        <f t="shared" si="9"/>
        <v>0</v>
      </c>
      <c r="BL105" s="20" t="s">
        <v>127</v>
      </c>
      <c r="BM105" s="20" t="s">
        <v>144</v>
      </c>
    </row>
    <row r="106" spans="2:65" s="1" customFormat="1" ht="22.5" customHeight="1">
      <c r="B106" s="37"/>
      <c r="C106" s="185" t="s">
        <v>136</v>
      </c>
      <c r="D106" s="185" t="s">
        <v>123</v>
      </c>
      <c r="E106" s="186" t="s">
        <v>145</v>
      </c>
      <c r="F106" s="187" t="s">
        <v>146</v>
      </c>
      <c r="G106" s="188" t="s">
        <v>139</v>
      </c>
      <c r="H106" s="189">
        <v>3</v>
      </c>
      <c r="I106" s="190"/>
      <c r="J106" s="191">
        <f t="shared" si="0"/>
        <v>0</v>
      </c>
      <c r="K106" s="187" t="s">
        <v>21</v>
      </c>
      <c r="L106" s="57"/>
      <c r="M106" s="192" t="s">
        <v>21</v>
      </c>
      <c r="N106" s="193" t="s">
        <v>41</v>
      </c>
      <c r="O106" s="38"/>
      <c r="P106" s="194">
        <f t="shared" si="1"/>
        <v>0</v>
      </c>
      <c r="Q106" s="194">
        <v>0</v>
      </c>
      <c r="R106" s="194">
        <f t="shared" si="2"/>
        <v>0</v>
      </c>
      <c r="S106" s="194">
        <v>0</v>
      </c>
      <c r="T106" s="195">
        <f t="shared" si="3"/>
        <v>0</v>
      </c>
      <c r="AR106" s="20" t="s">
        <v>127</v>
      </c>
      <c r="AT106" s="20" t="s">
        <v>123</v>
      </c>
      <c r="AU106" s="20" t="s">
        <v>79</v>
      </c>
      <c r="AY106" s="20" t="s">
        <v>120</v>
      </c>
      <c r="BE106" s="196">
        <f t="shared" si="4"/>
        <v>0</v>
      </c>
      <c r="BF106" s="196">
        <f t="shared" si="5"/>
        <v>0</v>
      </c>
      <c r="BG106" s="196">
        <f t="shared" si="6"/>
        <v>0</v>
      </c>
      <c r="BH106" s="196">
        <f t="shared" si="7"/>
        <v>0</v>
      </c>
      <c r="BI106" s="196">
        <f t="shared" si="8"/>
        <v>0</v>
      </c>
      <c r="BJ106" s="20" t="s">
        <v>77</v>
      </c>
      <c r="BK106" s="196">
        <f t="shared" si="9"/>
        <v>0</v>
      </c>
      <c r="BL106" s="20" t="s">
        <v>127</v>
      </c>
      <c r="BM106" s="20" t="s">
        <v>147</v>
      </c>
    </row>
    <row r="107" spans="2:65" s="1" customFormat="1" ht="31.5" customHeight="1">
      <c r="B107" s="37"/>
      <c r="C107" s="185" t="s">
        <v>148</v>
      </c>
      <c r="D107" s="185" t="s">
        <v>123</v>
      </c>
      <c r="E107" s="186" t="s">
        <v>149</v>
      </c>
      <c r="F107" s="187" t="s">
        <v>150</v>
      </c>
      <c r="G107" s="188" t="s">
        <v>139</v>
      </c>
      <c r="H107" s="189">
        <v>1</v>
      </c>
      <c r="I107" s="190"/>
      <c r="J107" s="191">
        <f t="shared" si="0"/>
        <v>0</v>
      </c>
      <c r="K107" s="187" t="s">
        <v>21</v>
      </c>
      <c r="L107" s="57"/>
      <c r="M107" s="192" t="s">
        <v>21</v>
      </c>
      <c r="N107" s="193" t="s">
        <v>41</v>
      </c>
      <c r="O107" s="38"/>
      <c r="P107" s="194">
        <f t="shared" si="1"/>
        <v>0</v>
      </c>
      <c r="Q107" s="194">
        <v>0</v>
      </c>
      <c r="R107" s="194">
        <f t="shared" si="2"/>
        <v>0</v>
      </c>
      <c r="S107" s="194">
        <v>0</v>
      </c>
      <c r="T107" s="195">
        <f t="shared" si="3"/>
        <v>0</v>
      </c>
      <c r="AR107" s="20" t="s">
        <v>127</v>
      </c>
      <c r="AT107" s="20" t="s">
        <v>123</v>
      </c>
      <c r="AU107" s="20" t="s">
        <v>79</v>
      </c>
      <c r="AY107" s="20" t="s">
        <v>120</v>
      </c>
      <c r="BE107" s="196">
        <f t="shared" si="4"/>
        <v>0</v>
      </c>
      <c r="BF107" s="196">
        <f t="shared" si="5"/>
        <v>0</v>
      </c>
      <c r="BG107" s="196">
        <f t="shared" si="6"/>
        <v>0</v>
      </c>
      <c r="BH107" s="196">
        <f t="shared" si="7"/>
        <v>0</v>
      </c>
      <c r="BI107" s="196">
        <f t="shared" si="8"/>
        <v>0</v>
      </c>
      <c r="BJ107" s="20" t="s">
        <v>77</v>
      </c>
      <c r="BK107" s="196">
        <f t="shared" si="9"/>
        <v>0</v>
      </c>
      <c r="BL107" s="20" t="s">
        <v>127</v>
      </c>
      <c r="BM107" s="20" t="s">
        <v>151</v>
      </c>
    </row>
    <row r="108" spans="2:65" s="1" customFormat="1" ht="31.5" customHeight="1">
      <c r="B108" s="37"/>
      <c r="C108" s="185" t="s">
        <v>140</v>
      </c>
      <c r="D108" s="185" t="s">
        <v>123</v>
      </c>
      <c r="E108" s="186" t="s">
        <v>152</v>
      </c>
      <c r="F108" s="187" t="s">
        <v>153</v>
      </c>
      <c r="G108" s="188" t="s">
        <v>139</v>
      </c>
      <c r="H108" s="189">
        <v>1</v>
      </c>
      <c r="I108" s="190"/>
      <c r="J108" s="191">
        <f t="shared" si="0"/>
        <v>0</v>
      </c>
      <c r="K108" s="187" t="s">
        <v>21</v>
      </c>
      <c r="L108" s="57"/>
      <c r="M108" s="192" t="s">
        <v>21</v>
      </c>
      <c r="N108" s="193" t="s">
        <v>41</v>
      </c>
      <c r="O108" s="38"/>
      <c r="P108" s="194">
        <f t="shared" si="1"/>
        <v>0</v>
      </c>
      <c r="Q108" s="194">
        <v>0</v>
      </c>
      <c r="R108" s="194">
        <f t="shared" si="2"/>
        <v>0</v>
      </c>
      <c r="S108" s="194">
        <v>0</v>
      </c>
      <c r="T108" s="195">
        <f t="shared" si="3"/>
        <v>0</v>
      </c>
      <c r="AR108" s="20" t="s">
        <v>127</v>
      </c>
      <c r="AT108" s="20" t="s">
        <v>123</v>
      </c>
      <c r="AU108" s="20" t="s">
        <v>79</v>
      </c>
      <c r="AY108" s="20" t="s">
        <v>120</v>
      </c>
      <c r="BE108" s="196">
        <f t="shared" si="4"/>
        <v>0</v>
      </c>
      <c r="BF108" s="196">
        <f t="shared" si="5"/>
        <v>0</v>
      </c>
      <c r="BG108" s="196">
        <f t="shared" si="6"/>
        <v>0</v>
      </c>
      <c r="BH108" s="196">
        <f t="shared" si="7"/>
        <v>0</v>
      </c>
      <c r="BI108" s="196">
        <f t="shared" si="8"/>
        <v>0</v>
      </c>
      <c r="BJ108" s="20" t="s">
        <v>77</v>
      </c>
      <c r="BK108" s="196">
        <f t="shared" si="9"/>
        <v>0</v>
      </c>
      <c r="BL108" s="20" t="s">
        <v>127</v>
      </c>
      <c r="BM108" s="20" t="s">
        <v>154</v>
      </c>
    </row>
    <row r="109" spans="2:65" s="1" customFormat="1" ht="31.5" customHeight="1">
      <c r="B109" s="37"/>
      <c r="C109" s="185" t="s">
        <v>155</v>
      </c>
      <c r="D109" s="185" t="s">
        <v>123</v>
      </c>
      <c r="E109" s="186" t="s">
        <v>156</v>
      </c>
      <c r="F109" s="187" t="s">
        <v>157</v>
      </c>
      <c r="G109" s="188" t="s">
        <v>139</v>
      </c>
      <c r="H109" s="189">
        <v>1</v>
      </c>
      <c r="I109" s="190"/>
      <c r="J109" s="191">
        <f t="shared" si="0"/>
        <v>0</v>
      </c>
      <c r="K109" s="187" t="s">
        <v>21</v>
      </c>
      <c r="L109" s="57"/>
      <c r="M109" s="192" t="s">
        <v>21</v>
      </c>
      <c r="N109" s="193" t="s">
        <v>41</v>
      </c>
      <c r="O109" s="38"/>
      <c r="P109" s="194">
        <f t="shared" si="1"/>
        <v>0</v>
      </c>
      <c r="Q109" s="194">
        <v>0</v>
      </c>
      <c r="R109" s="194">
        <f t="shared" si="2"/>
        <v>0</v>
      </c>
      <c r="S109" s="194">
        <v>0</v>
      </c>
      <c r="T109" s="195">
        <f t="shared" si="3"/>
        <v>0</v>
      </c>
      <c r="AR109" s="20" t="s">
        <v>127</v>
      </c>
      <c r="AT109" s="20" t="s">
        <v>123</v>
      </c>
      <c r="AU109" s="20" t="s">
        <v>79</v>
      </c>
      <c r="AY109" s="20" t="s">
        <v>120</v>
      </c>
      <c r="BE109" s="196">
        <f t="shared" si="4"/>
        <v>0</v>
      </c>
      <c r="BF109" s="196">
        <f t="shared" si="5"/>
        <v>0</v>
      </c>
      <c r="BG109" s="196">
        <f t="shared" si="6"/>
        <v>0</v>
      </c>
      <c r="BH109" s="196">
        <f t="shared" si="7"/>
        <v>0</v>
      </c>
      <c r="BI109" s="196">
        <f t="shared" si="8"/>
        <v>0</v>
      </c>
      <c r="BJ109" s="20" t="s">
        <v>77</v>
      </c>
      <c r="BK109" s="196">
        <f t="shared" si="9"/>
        <v>0</v>
      </c>
      <c r="BL109" s="20" t="s">
        <v>127</v>
      </c>
      <c r="BM109" s="20" t="s">
        <v>158</v>
      </c>
    </row>
    <row r="110" spans="2:65" s="1" customFormat="1" ht="22.5" customHeight="1">
      <c r="B110" s="37"/>
      <c r="C110" s="185" t="s">
        <v>144</v>
      </c>
      <c r="D110" s="185" t="s">
        <v>123</v>
      </c>
      <c r="E110" s="186" t="s">
        <v>159</v>
      </c>
      <c r="F110" s="187" t="s">
        <v>160</v>
      </c>
      <c r="G110" s="188" t="s">
        <v>139</v>
      </c>
      <c r="H110" s="189">
        <v>2</v>
      </c>
      <c r="I110" s="190"/>
      <c r="J110" s="191">
        <f t="shared" si="0"/>
        <v>0</v>
      </c>
      <c r="K110" s="187" t="s">
        <v>21</v>
      </c>
      <c r="L110" s="57"/>
      <c r="M110" s="192" t="s">
        <v>21</v>
      </c>
      <c r="N110" s="193" t="s">
        <v>41</v>
      </c>
      <c r="O110" s="38"/>
      <c r="P110" s="194">
        <f t="shared" si="1"/>
        <v>0</v>
      </c>
      <c r="Q110" s="194">
        <v>2.7E-4</v>
      </c>
      <c r="R110" s="194">
        <f t="shared" si="2"/>
        <v>5.4000000000000001E-4</v>
      </c>
      <c r="S110" s="194">
        <v>0</v>
      </c>
      <c r="T110" s="195">
        <f t="shared" si="3"/>
        <v>0</v>
      </c>
      <c r="AR110" s="20" t="s">
        <v>127</v>
      </c>
      <c r="AT110" s="20" t="s">
        <v>123</v>
      </c>
      <c r="AU110" s="20" t="s">
        <v>79</v>
      </c>
      <c r="AY110" s="20" t="s">
        <v>120</v>
      </c>
      <c r="BE110" s="196">
        <f t="shared" si="4"/>
        <v>0</v>
      </c>
      <c r="BF110" s="196">
        <f t="shared" si="5"/>
        <v>0</v>
      </c>
      <c r="BG110" s="196">
        <f t="shared" si="6"/>
        <v>0</v>
      </c>
      <c r="BH110" s="196">
        <f t="shared" si="7"/>
        <v>0</v>
      </c>
      <c r="BI110" s="196">
        <f t="shared" si="8"/>
        <v>0</v>
      </c>
      <c r="BJ110" s="20" t="s">
        <v>77</v>
      </c>
      <c r="BK110" s="196">
        <f t="shared" si="9"/>
        <v>0</v>
      </c>
      <c r="BL110" s="20" t="s">
        <v>127</v>
      </c>
      <c r="BM110" s="20" t="s">
        <v>161</v>
      </c>
    </row>
    <row r="111" spans="2:65" s="1" customFormat="1" ht="22.5" customHeight="1">
      <c r="B111" s="37"/>
      <c r="C111" s="185" t="s">
        <v>162</v>
      </c>
      <c r="D111" s="185" t="s">
        <v>123</v>
      </c>
      <c r="E111" s="186" t="s">
        <v>163</v>
      </c>
      <c r="F111" s="187" t="s">
        <v>164</v>
      </c>
      <c r="G111" s="188" t="s">
        <v>139</v>
      </c>
      <c r="H111" s="189">
        <v>1</v>
      </c>
      <c r="I111" s="190"/>
      <c r="J111" s="191">
        <f t="shared" si="0"/>
        <v>0</v>
      </c>
      <c r="K111" s="187" t="s">
        <v>21</v>
      </c>
      <c r="L111" s="57"/>
      <c r="M111" s="192" t="s">
        <v>21</v>
      </c>
      <c r="N111" s="193" t="s">
        <v>41</v>
      </c>
      <c r="O111" s="38"/>
      <c r="P111" s="194">
        <f t="shared" si="1"/>
        <v>0</v>
      </c>
      <c r="Q111" s="194">
        <v>5.2999999999999998E-4</v>
      </c>
      <c r="R111" s="194">
        <f t="shared" si="2"/>
        <v>5.2999999999999998E-4</v>
      </c>
      <c r="S111" s="194">
        <v>0</v>
      </c>
      <c r="T111" s="195">
        <f t="shared" si="3"/>
        <v>0</v>
      </c>
      <c r="AR111" s="20" t="s">
        <v>127</v>
      </c>
      <c r="AT111" s="20" t="s">
        <v>123</v>
      </c>
      <c r="AU111" s="20" t="s">
        <v>79</v>
      </c>
      <c r="AY111" s="20" t="s">
        <v>120</v>
      </c>
      <c r="BE111" s="196">
        <f t="shared" si="4"/>
        <v>0</v>
      </c>
      <c r="BF111" s="196">
        <f t="shared" si="5"/>
        <v>0</v>
      </c>
      <c r="BG111" s="196">
        <f t="shared" si="6"/>
        <v>0</v>
      </c>
      <c r="BH111" s="196">
        <f t="shared" si="7"/>
        <v>0</v>
      </c>
      <c r="BI111" s="196">
        <f t="shared" si="8"/>
        <v>0</v>
      </c>
      <c r="BJ111" s="20" t="s">
        <v>77</v>
      </c>
      <c r="BK111" s="196">
        <f t="shared" si="9"/>
        <v>0</v>
      </c>
      <c r="BL111" s="20" t="s">
        <v>127</v>
      </c>
      <c r="BM111" s="20" t="s">
        <v>165</v>
      </c>
    </row>
    <row r="112" spans="2:65" s="1" customFormat="1" ht="22.5" customHeight="1">
      <c r="B112" s="37"/>
      <c r="C112" s="185" t="s">
        <v>147</v>
      </c>
      <c r="D112" s="185" t="s">
        <v>123</v>
      </c>
      <c r="E112" s="186" t="s">
        <v>166</v>
      </c>
      <c r="F112" s="187" t="s">
        <v>167</v>
      </c>
      <c r="G112" s="188" t="s">
        <v>168</v>
      </c>
      <c r="H112" s="189">
        <v>40.700000000000003</v>
      </c>
      <c r="I112" s="190"/>
      <c r="J112" s="191">
        <f t="shared" si="0"/>
        <v>0</v>
      </c>
      <c r="K112" s="187" t="s">
        <v>21</v>
      </c>
      <c r="L112" s="57"/>
      <c r="M112" s="192" t="s">
        <v>21</v>
      </c>
      <c r="N112" s="193" t="s">
        <v>41</v>
      </c>
      <c r="O112" s="38"/>
      <c r="P112" s="194">
        <f t="shared" si="1"/>
        <v>0</v>
      </c>
      <c r="Q112" s="194">
        <v>0</v>
      </c>
      <c r="R112" s="194">
        <f t="shared" si="2"/>
        <v>0</v>
      </c>
      <c r="S112" s="194">
        <v>0</v>
      </c>
      <c r="T112" s="195">
        <f t="shared" si="3"/>
        <v>0</v>
      </c>
      <c r="AR112" s="20" t="s">
        <v>127</v>
      </c>
      <c r="AT112" s="20" t="s">
        <v>123</v>
      </c>
      <c r="AU112" s="20" t="s">
        <v>79</v>
      </c>
      <c r="AY112" s="20" t="s">
        <v>120</v>
      </c>
      <c r="BE112" s="196">
        <f t="shared" si="4"/>
        <v>0</v>
      </c>
      <c r="BF112" s="196">
        <f t="shared" si="5"/>
        <v>0</v>
      </c>
      <c r="BG112" s="196">
        <f t="shared" si="6"/>
        <v>0</v>
      </c>
      <c r="BH112" s="196">
        <f t="shared" si="7"/>
        <v>0</v>
      </c>
      <c r="BI112" s="196">
        <f t="shared" si="8"/>
        <v>0</v>
      </c>
      <c r="BJ112" s="20" t="s">
        <v>77</v>
      </c>
      <c r="BK112" s="196">
        <f t="shared" si="9"/>
        <v>0</v>
      </c>
      <c r="BL112" s="20" t="s">
        <v>127</v>
      </c>
      <c r="BM112" s="20" t="s">
        <v>169</v>
      </c>
    </row>
    <row r="113" spans="2:65" s="1" customFormat="1" ht="27">
      <c r="B113" s="37"/>
      <c r="C113" s="59"/>
      <c r="D113" s="197" t="s">
        <v>128</v>
      </c>
      <c r="E113" s="59"/>
      <c r="F113" s="198" t="s">
        <v>170</v>
      </c>
      <c r="G113" s="59"/>
      <c r="H113" s="59"/>
      <c r="I113" s="155"/>
      <c r="J113" s="59"/>
      <c r="K113" s="59"/>
      <c r="L113" s="57"/>
      <c r="M113" s="199"/>
      <c r="N113" s="38"/>
      <c r="O113" s="38"/>
      <c r="P113" s="38"/>
      <c r="Q113" s="38"/>
      <c r="R113" s="38"/>
      <c r="S113" s="38"/>
      <c r="T113" s="74"/>
      <c r="AT113" s="20" t="s">
        <v>128</v>
      </c>
      <c r="AU113" s="20" t="s">
        <v>79</v>
      </c>
    </row>
    <row r="114" spans="2:65" s="1" customFormat="1" ht="22.5" customHeight="1">
      <c r="B114" s="37"/>
      <c r="C114" s="185" t="s">
        <v>171</v>
      </c>
      <c r="D114" s="185" t="s">
        <v>123</v>
      </c>
      <c r="E114" s="186" t="s">
        <v>172</v>
      </c>
      <c r="F114" s="187" t="s">
        <v>173</v>
      </c>
      <c r="G114" s="188" t="s">
        <v>168</v>
      </c>
      <c r="H114" s="189">
        <v>5.2</v>
      </c>
      <c r="I114" s="190"/>
      <c r="J114" s="191">
        <f>ROUND(I114*H114,2)</f>
        <v>0</v>
      </c>
      <c r="K114" s="187" t="s">
        <v>21</v>
      </c>
      <c r="L114" s="57"/>
      <c r="M114" s="192" t="s">
        <v>21</v>
      </c>
      <c r="N114" s="193" t="s">
        <v>41</v>
      </c>
      <c r="O114" s="38"/>
      <c r="P114" s="194">
        <f>O114*H114</f>
        <v>0</v>
      </c>
      <c r="Q114" s="194">
        <v>0</v>
      </c>
      <c r="R114" s="194">
        <f>Q114*H114</f>
        <v>0</v>
      </c>
      <c r="S114" s="194">
        <v>0</v>
      </c>
      <c r="T114" s="195">
        <f>S114*H114</f>
        <v>0</v>
      </c>
      <c r="AR114" s="20" t="s">
        <v>127</v>
      </c>
      <c r="AT114" s="20" t="s">
        <v>123</v>
      </c>
      <c r="AU114" s="20" t="s">
        <v>79</v>
      </c>
      <c r="AY114" s="20" t="s">
        <v>120</v>
      </c>
      <c r="BE114" s="196">
        <f>IF(N114="základní",J114,0)</f>
        <v>0</v>
      </c>
      <c r="BF114" s="196">
        <f>IF(N114="snížená",J114,0)</f>
        <v>0</v>
      </c>
      <c r="BG114" s="196">
        <f>IF(N114="zákl. přenesená",J114,0)</f>
        <v>0</v>
      </c>
      <c r="BH114" s="196">
        <f>IF(N114="sníž. přenesená",J114,0)</f>
        <v>0</v>
      </c>
      <c r="BI114" s="196">
        <f>IF(N114="nulová",J114,0)</f>
        <v>0</v>
      </c>
      <c r="BJ114" s="20" t="s">
        <v>77</v>
      </c>
      <c r="BK114" s="196">
        <f>ROUND(I114*H114,2)</f>
        <v>0</v>
      </c>
      <c r="BL114" s="20" t="s">
        <v>127</v>
      </c>
      <c r="BM114" s="20" t="s">
        <v>174</v>
      </c>
    </row>
    <row r="115" spans="2:65" s="1" customFormat="1" ht="27">
      <c r="B115" s="37"/>
      <c r="C115" s="59"/>
      <c r="D115" s="197" t="s">
        <v>128</v>
      </c>
      <c r="E115" s="59"/>
      <c r="F115" s="198" t="s">
        <v>175</v>
      </c>
      <c r="G115" s="59"/>
      <c r="H115" s="59"/>
      <c r="I115" s="155"/>
      <c r="J115" s="59"/>
      <c r="K115" s="59"/>
      <c r="L115" s="57"/>
      <c r="M115" s="199"/>
      <c r="N115" s="38"/>
      <c r="O115" s="38"/>
      <c r="P115" s="38"/>
      <c r="Q115" s="38"/>
      <c r="R115" s="38"/>
      <c r="S115" s="38"/>
      <c r="T115" s="74"/>
      <c r="AT115" s="20" t="s">
        <v>128</v>
      </c>
      <c r="AU115" s="20" t="s">
        <v>79</v>
      </c>
    </row>
    <row r="116" spans="2:65" s="1" customFormat="1" ht="22.5" customHeight="1">
      <c r="B116" s="37"/>
      <c r="C116" s="185" t="s">
        <v>151</v>
      </c>
      <c r="D116" s="185" t="s">
        <v>123</v>
      </c>
      <c r="E116" s="186" t="s">
        <v>176</v>
      </c>
      <c r="F116" s="187" t="s">
        <v>177</v>
      </c>
      <c r="G116" s="188" t="s">
        <v>168</v>
      </c>
      <c r="H116" s="189">
        <v>5.2</v>
      </c>
      <c r="I116" s="190"/>
      <c r="J116" s="191">
        <f>ROUND(I116*H116,2)</f>
        <v>0</v>
      </c>
      <c r="K116" s="187" t="s">
        <v>21</v>
      </c>
      <c r="L116" s="57"/>
      <c r="M116" s="192" t="s">
        <v>21</v>
      </c>
      <c r="N116" s="193" t="s">
        <v>41</v>
      </c>
      <c r="O116" s="38"/>
      <c r="P116" s="194">
        <f>O116*H116</f>
        <v>0</v>
      </c>
      <c r="Q116" s="194">
        <v>0</v>
      </c>
      <c r="R116" s="194">
        <f>Q116*H116</f>
        <v>0</v>
      </c>
      <c r="S116" s="194">
        <v>0</v>
      </c>
      <c r="T116" s="195">
        <f>S116*H116</f>
        <v>0</v>
      </c>
      <c r="AR116" s="20" t="s">
        <v>127</v>
      </c>
      <c r="AT116" s="20" t="s">
        <v>123</v>
      </c>
      <c r="AU116" s="20" t="s">
        <v>79</v>
      </c>
      <c r="AY116" s="20" t="s">
        <v>120</v>
      </c>
      <c r="BE116" s="196">
        <f>IF(N116="základní",J116,0)</f>
        <v>0</v>
      </c>
      <c r="BF116" s="196">
        <f>IF(N116="snížená",J116,0)</f>
        <v>0</v>
      </c>
      <c r="BG116" s="196">
        <f>IF(N116="zákl. přenesená",J116,0)</f>
        <v>0</v>
      </c>
      <c r="BH116" s="196">
        <f>IF(N116="sníž. přenesená",J116,0)</f>
        <v>0</v>
      </c>
      <c r="BI116" s="196">
        <f>IF(N116="nulová",J116,0)</f>
        <v>0</v>
      </c>
      <c r="BJ116" s="20" t="s">
        <v>77</v>
      </c>
      <c r="BK116" s="196">
        <f>ROUND(I116*H116,2)</f>
        <v>0</v>
      </c>
      <c r="BL116" s="20" t="s">
        <v>127</v>
      </c>
      <c r="BM116" s="20" t="s">
        <v>178</v>
      </c>
    </row>
    <row r="117" spans="2:65" s="1" customFormat="1" ht="22.5" customHeight="1">
      <c r="B117" s="37"/>
      <c r="C117" s="185" t="s">
        <v>10</v>
      </c>
      <c r="D117" s="185" t="s">
        <v>123</v>
      </c>
      <c r="E117" s="186" t="s">
        <v>179</v>
      </c>
      <c r="F117" s="187" t="s">
        <v>180</v>
      </c>
      <c r="G117" s="188" t="s">
        <v>168</v>
      </c>
      <c r="H117" s="189">
        <v>53.3</v>
      </c>
      <c r="I117" s="190"/>
      <c r="J117" s="191">
        <f>ROUND(I117*H117,2)</f>
        <v>0</v>
      </c>
      <c r="K117" s="187" t="s">
        <v>21</v>
      </c>
      <c r="L117" s="57"/>
      <c r="M117" s="192" t="s">
        <v>21</v>
      </c>
      <c r="N117" s="193" t="s">
        <v>41</v>
      </c>
      <c r="O117" s="38"/>
      <c r="P117" s="194">
        <f>O117*H117</f>
        <v>0</v>
      </c>
      <c r="Q117" s="194">
        <v>0</v>
      </c>
      <c r="R117" s="194">
        <f>Q117*H117</f>
        <v>0</v>
      </c>
      <c r="S117" s="194">
        <v>0</v>
      </c>
      <c r="T117" s="195">
        <f>S117*H117</f>
        <v>0</v>
      </c>
      <c r="AR117" s="20" t="s">
        <v>127</v>
      </c>
      <c r="AT117" s="20" t="s">
        <v>123</v>
      </c>
      <c r="AU117" s="20" t="s">
        <v>79</v>
      </c>
      <c r="AY117" s="20" t="s">
        <v>120</v>
      </c>
      <c r="BE117" s="196">
        <f>IF(N117="základní",J117,0)</f>
        <v>0</v>
      </c>
      <c r="BF117" s="196">
        <f>IF(N117="snížená",J117,0)</f>
        <v>0</v>
      </c>
      <c r="BG117" s="196">
        <f>IF(N117="zákl. přenesená",J117,0)</f>
        <v>0</v>
      </c>
      <c r="BH117" s="196">
        <f>IF(N117="sníž. přenesená",J117,0)</f>
        <v>0</v>
      </c>
      <c r="BI117" s="196">
        <f>IF(N117="nulová",J117,0)</f>
        <v>0</v>
      </c>
      <c r="BJ117" s="20" t="s">
        <v>77</v>
      </c>
      <c r="BK117" s="196">
        <f>ROUND(I117*H117,2)</f>
        <v>0</v>
      </c>
      <c r="BL117" s="20" t="s">
        <v>127</v>
      </c>
      <c r="BM117" s="20" t="s">
        <v>181</v>
      </c>
    </row>
    <row r="118" spans="2:65" s="1" customFormat="1" ht="27">
      <c r="B118" s="37"/>
      <c r="C118" s="59"/>
      <c r="D118" s="197" t="s">
        <v>128</v>
      </c>
      <c r="E118" s="59"/>
      <c r="F118" s="198" t="s">
        <v>182</v>
      </c>
      <c r="G118" s="59"/>
      <c r="H118" s="59"/>
      <c r="I118" s="155"/>
      <c r="J118" s="59"/>
      <c r="K118" s="59"/>
      <c r="L118" s="57"/>
      <c r="M118" s="199"/>
      <c r="N118" s="38"/>
      <c r="O118" s="38"/>
      <c r="P118" s="38"/>
      <c r="Q118" s="38"/>
      <c r="R118" s="38"/>
      <c r="S118" s="38"/>
      <c r="T118" s="74"/>
      <c r="AT118" s="20" t="s">
        <v>128</v>
      </c>
      <c r="AU118" s="20" t="s">
        <v>79</v>
      </c>
    </row>
    <row r="119" spans="2:65" s="1" customFormat="1" ht="22.5" customHeight="1">
      <c r="B119" s="37"/>
      <c r="C119" s="185" t="s">
        <v>154</v>
      </c>
      <c r="D119" s="185" t="s">
        <v>123</v>
      </c>
      <c r="E119" s="186" t="s">
        <v>183</v>
      </c>
      <c r="F119" s="187" t="s">
        <v>184</v>
      </c>
      <c r="G119" s="188" t="s">
        <v>168</v>
      </c>
      <c r="H119" s="189">
        <v>53.3</v>
      </c>
      <c r="I119" s="190"/>
      <c r="J119" s="191">
        <f>ROUND(I119*H119,2)</f>
        <v>0</v>
      </c>
      <c r="K119" s="187" t="s">
        <v>21</v>
      </c>
      <c r="L119" s="57"/>
      <c r="M119" s="192" t="s">
        <v>21</v>
      </c>
      <c r="N119" s="193" t="s">
        <v>41</v>
      </c>
      <c r="O119" s="38"/>
      <c r="P119" s="194">
        <f>O119*H119</f>
        <v>0</v>
      </c>
      <c r="Q119" s="194">
        <v>0</v>
      </c>
      <c r="R119" s="194">
        <f>Q119*H119</f>
        <v>0</v>
      </c>
      <c r="S119" s="194">
        <v>0</v>
      </c>
      <c r="T119" s="195">
        <f>S119*H119</f>
        <v>0</v>
      </c>
      <c r="AR119" s="20" t="s">
        <v>127</v>
      </c>
      <c r="AT119" s="20" t="s">
        <v>123</v>
      </c>
      <c r="AU119" s="20" t="s">
        <v>79</v>
      </c>
      <c r="AY119" s="20" t="s">
        <v>120</v>
      </c>
      <c r="BE119" s="196">
        <f>IF(N119="základní",J119,0)</f>
        <v>0</v>
      </c>
      <c r="BF119" s="196">
        <f>IF(N119="snížená",J119,0)</f>
        <v>0</v>
      </c>
      <c r="BG119" s="196">
        <f>IF(N119="zákl. přenesená",J119,0)</f>
        <v>0</v>
      </c>
      <c r="BH119" s="196">
        <f>IF(N119="sníž. přenesená",J119,0)</f>
        <v>0</v>
      </c>
      <c r="BI119" s="196">
        <f>IF(N119="nulová",J119,0)</f>
        <v>0</v>
      </c>
      <c r="BJ119" s="20" t="s">
        <v>77</v>
      </c>
      <c r="BK119" s="196">
        <f>ROUND(I119*H119,2)</f>
        <v>0</v>
      </c>
      <c r="BL119" s="20" t="s">
        <v>127</v>
      </c>
      <c r="BM119" s="20" t="s">
        <v>185</v>
      </c>
    </row>
    <row r="120" spans="2:65" s="1" customFormat="1" ht="22.5" customHeight="1">
      <c r="B120" s="37"/>
      <c r="C120" s="185" t="s">
        <v>186</v>
      </c>
      <c r="D120" s="185" t="s">
        <v>123</v>
      </c>
      <c r="E120" s="186" t="s">
        <v>187</v>
      </c>
      <c r="F120" s="187" t="s">
        <v>188</v>
      </c>
      <c r="G120" s="188" t="s">
        <v>168</v>
      </c>
      <c r="H120" s="189">
        <v>27.7</v>
      </c>
      <c r="I120" s="190"/>
      <c r="J120" s="191">
        <f>ROUND(I120*H120,2)</f>
        <v>0</v>
      </c>
      <c r="K120" s="187" t="s">
        <v>21</v>
      </c>
      <c r="L120" s="57"/>
      <c r="M120" s="192" t="s">
        <v>21</v>
      </c>
      <c r="N120" s="193" t="s">
        <v>41</v>
      </c>
      <c r="O120" s="38"/>
      <c r="P120" s="194">
        <f>O120*H120</f>
        <v>0</v>
      </c>
      <c r="Q120" s="194">
        <v>0</v>
      </c>
      <c r="R120" s="194">
        <f>Q120*H120</f>
        <v>0</v>
      </c>
      <c r="S120" s="194">
        <v>0</v>
      </c>
      <c r="T120" s="195">
        <f>S120*H120</f>
        <v>0</v>
      </c>
      <c r="AR120" s="20" t="s">
        <v>127</v>
      </c>
      <c r="AT120" s="20" t="s">
        <v>123</v>
      </c>
      <c r="AU120" s="20" t="s">
        <v>79</v>
      </c>
      <c r="AY120" s="20" t="s">
        <v>120</v>
      </c>
      <c r="BE120" s="196">
        <f>IF(N120="základní",J120,0)</f>
        <v>0</v>
      </c>
      <c r="BF120" s="196">
        <f>IF(N120="snížená",J120,0)</f>
        <v>0</v>
      </c>
      <c r="BG120" s="196">
        <f>IF(N120="zákl. přenesená",J120,0)</f>
        <v>0</v>
      </c>
      <c r="BH120" s="196">
        <f>IF(N120="sníž. přenesená",J120,0)</f>
        <v>0</v>
      </c>
      <c r="BI120" s="196">
        <f>IF(N120="nulová",J120,0)</f>
        <v>0</v>
      </c>
      <c r="BJ120" s="20" t="s">
        <v>77</v>
      </c>
      <c r="BK120" s="196">
        <f>ROUND(I120*H120,2)</f>
        <v>0</v>
      </c>
      <c r="BL120" s="20" t="s">
        <v>127</v>
      </c>
      <c r="BM120" s="20" t="s">
        <v>189</v>
      </c>
    </row>
    <row r="121" spans="2:65" s="1" customFormat="1" ht="27">
      <c r="B121" s="37"/>
      <c r="C121" s="59"/>
      <c r="D121" s="197" t="s">
        <v>128</v>
      </c>
      <c r="E121" s="59"/>
      <c r="F121" s="198" t="s">
        <v>190</v>
      </c>
      <c r="G121" s="59"/>
      <c r="H121" s="59"/>
      <c r="I121" s="155"/>
      <c r="J121" s="59"/>
      <c r="K121" s="59"/>
      <c r="L121" s="57"/>
      <c r="M121" s="199"/>
      <c r="N121" s="38"/>
      <c r="O121" s="38"/>
      <c r="P121" s="38"/>
      <c r="Q121" s="38"/>
      <c r="R121" s="38"/>
      <c r="S121" s="38"/>
      <c r="T121" s="74"/>
      <c r="AT121" s="20" t="s">
        <v>128</v>
      </c>
      <c r="AU121" s="20" t="s">
        <v>79</v>
      </c>
    </row>
    <row r="122" spans="2:65" s="1" customFormat="1" ht="22.5" customHeight="1">
      <c r="B122" s="37"/>
      <c r="C122" s="185" t="s">
        <v>158</v>
      </c>
      <c r="D122" s="185" t="s">
        <v>123</v>
      </c>
      <c r="E122" s="186" t="s">
        <v>191</v>
      </c>
      <c r="F122" s="187" t="s">
        <v>192</v>
      </c>
      <c r="G122" s="188" t="s">
        <v>168</v>
      </c>
      <c r="H122" s="189">
        <v>58.5</v>
      </c>
      <c r="I122" s="190"/>
      <c r="J122" s="191">
        <f>ROUND(I122*H122,2)</f>
        <v>0</v>
      </c>
      <c r="K122" s="187" t="s">
        <v>21</v>
      </c>
      <c r="L122" s="57"/>
      <c r="M122" s="192" t="s">
        <v>21</v>
      </c>
      <c r="N122" s="193" t="s">
        <v>41</v>
      </c>
      <c r="O122" s="38"/>
      <c r="P122" s="194">
        <f>O122*H122</f>
        <v>0</v>
      </c>
      <c r="Q122" s="194">
        <v>0</v>
      </c>
      <c r="R122" s="194">
        <f>Q122*H122</f>
        <v>0</v>
      </c>
      <c r="S122" s="194">
        <v>0</v>
      </c>
      <c r="T122" s="195">
        <f>S122*H122</f>
        <v>0</v>
      </c>
      <c r="AR122" s="20" t="s">
        <v>127</v>
      </c>
      <c r="AT122" s="20" t="s">
        <v>123</v>
      </c>
      <c r="AU122" s="20" t="s">
        <v>79</v>
      </c>
      <c r="AY122" s="20" t="s">
        <v>120</v>
      </c>
      <c r="BE122" s="196">
        <f>IF(N122="základní",J122,0)</f>
        <v>0</v>
      </c>
      <c r="BF122" s="196">
        <f>IF(N122="snížená",J122,0)</f>
        <v>0</v>
      </c>
      <c r="BG122" s="196">
        <f>IF(N122="zákl. přenesená",J122,0)</f>
        <v>0</v>
      </c>
      <c r="BH122" s="196">
        <f>IF(N122="sníž. přenesená",J122,0)</f>
        <v>0</v>
      </c>
      <c r="BI122" s="196">
        <f>IF(N122="nulová",J122,0)</f>
        <v>0</v>
      </c>
      <c r="BJ122" s="20" t="s">
        <v>77</v>
      </c>
      <c r="BK122" s="196">
        <f>ROUND(I122*H122,2)</f>
        <v>0</v>
      </c>
      <c r="BL122" s="20" t="s">
        <v>127</v>
      </c>
      <c r="BM122" s="20" t="s">
        <v>193</v>
      </c>
    </row>
    <row r="123" spans="2:65" s="1" customFormat="1" ht="31.5" customHeight="1">
      <c r="B123" s="37"/>
      <c r="C123" s="185" t="s">
        <v>194</v>
      </c>
      <c r="D123" s="185" t="s">
        <v>123</v>
      </c>
      <c r="E123" s="186" t="s">
        <v>195</v>
      </c>
      <c r="F123" s="187" t="s">
        <v>196</v>
      </c>
      <c r="G123" s="188" t="s">
        <v>168</v>
      </c>
      <c r="H123" s="189">
        <v>877.5</v>
      </c>
      <c r="I123" s="190"/>
      <c r="J123" s="191">
        <f>ROUND(I123*H123,2)</f>
        <v>0</v>
      </c>
      <c r="K123" s="187" t="s">
        <v>21</v>
      </c>
      <c r="L123" s="57"/>
      <c r="M123" s="192" t="s">
        <v>21</v>
      </c>
      <c r="N123" s="193" t="s">
        <v>41</v>
      </c>
      <c r="O123" s="38"/>
      <c r="P123" s="194">
        <f>O123*H123</f>
        <v>0</v>
      </c>
      <c r="Q123" s="194">
        <v>0</v>
      </c>
      <c r="R123" s="194">
        <f>Q123*H123</f>
        <v>0</v>
      </c>
      <c r="S123" s="194">
        <v>0</v>
      </c>
      <c r="T123" s="195">
        <f>S123*H123</f>
        <v>0</v>
      </c>
      <c r="AR123" s="20" t="s">
        <v>127</v>
      </c>
      <c r="AT123" s="20" t="s">
        <v>123</v>
      </c>
      <c r="AU123" s="20" t="s">
        <v>79</v>
      </c>
      <c r="AY123" s="20" t="s">
        <v>120</v>
      </c>
      <c r="BE123" s="196">
        <f>IF(N123="základní",J123,0)</f>
        <v>0</v>
      </c>
      <c r="BF123" s="196">
        <f>IF(N123="snížená",J123,0)</f>
        <v>0</v>
      </c>
      <c r="BG123" s="196">
        <f>IF(N123="zákl. přenesená",J123,0)</f>
        <v>0</v>
      </c>
      <c r="BH123" s="196">
        <f>IF(N123="sníž. přenesená",J123,0)</f>
        <v>0</v>
      </c>
      <c r="BI123" s="196">
        <f>IF(N123="nulová",J123,0)</f>
        <v>0</v>
      </c>
      <c r="BJ123" s="20" t="s">
        <v>77</v>
      </c>
      <c r="BK123" s="196">
        <f>ROUND(I123*H123,2)</f>
        <v>0</v>
      </c>
      <c r="BL123" s="20" t="s">
        <v>127</v>
      </c>
      <c r="BM123" s="20" t="s">
        <v>197</v>
      </c>
    </row>
    <row r="124" spans="2:65" s="1" customFormat="1" ht="27">
      <c r="B124" s="37"/>
      <c r="C124" s="59"/>
      <c r="D124" s="197" t="s">
        <v>128</v>
      </c>
      <c r="E124" s="59"/>
      <c r="F124" s="198" t="s">
        <v>198</v>
      </c>
      <c r="G124" s="59"/>
      <c r="H124" s="59"/>
      <c r="I124" s="155"/>
      <c r="J124" s="59"/>
      <c r="K124" s="59"/>
      <c r="L124" s="57"/>
      <c r="M124" s="199"/>
      <c r="N124" s="38"/>
      <c r="O124" s="38"/>
      <c r="P124" s="38"/>
      <c r="Q124" s="38"/>
      <c r="R124" s="38"/>
      <c r="S124" s="38"/>
      <c r="T124" s="74"/>
      <c r="AT124" s="20" t="s">
        <v>128</v>
      </c>
      <c r="AU124" s="20" t="s">
        <v>79</v>
      </c>
    </row>
    <row r="125" spans="2:65" s="1" customFormat="1" ht="22.5" customHeight="1">
      <c r="B125" s="37"/>
      <c r="C125" s="185" t="s">
        <v>161</v>
      </c>
      <c r="D125" s="185" t="s">
        <v>123</v>
      </c>
      <c r="E125" s="186" t="s">
        <v>199</v>
      </c>
      <c r="F125" s="187" t="s">
        <v>200</v>
      </c>
      <c r="G125" s="188" t="s">
        <v>168</v>
      </c>
      <c r="H125" s="189">
        <v>86.2</v>
      </c>
      <c r="I125" s="190"/>
      <c r="J125" s="191">
        <f>ROUND(I125*H125,2)</f>
        <v>0</v>
      </c>
      <c r="K125" s="187" t="s">
        <v>21</v>
      </c>
      <c r="L125" s="57"/>
      <c r="M125" s="192" t="s">
        <v>21</v>
      </c>
      <c r="N125" s="193" t="s">
        <v>41</v>
      </c>
      <c r="O125" s="38"/>
      <c r="P125" s="194">
        <f>O125*H125</f>
        <v>0</v>
      </c>
      <c r="Q125" s="194">
        <v>0</v>
      </c>
      <c r="R125" s="194">
        <f>Q125*H125</f>
        <v>0</v>
      </c>
      <c r="S125" s="194">
        <v>0</v>
      </c>
      <c r="T125" s="195">
        <f>S125*H125</f>
        <v>0</v>
      </c>
      <c r="AR125" s="20" t="s">
        <v>127</v>
      </c>
      <c r="AT125" s="20" t="s">
        <v>123</v>
      </c>
      <c r="AU125" s="20" t="s">
        <v>79</v>
      </c>
      <c r="AY125" s="20" t="s">
        <v>120</v>
      </c>
      <c r="BE125" s="196">
        <f>IF(N125="základní",J125,0)</f>
        <v>0</v>
      </c>
      <c r="BF125" s="196">
        <f>IF(N125="snížená",J125,0)</f>
        <v>0</v>
      </c>
      <c r="BG125" s="196">
        <f>IF(N125="zákl. přenesená",J125,0)</f>
        <v>0</v>
      </c>
      <c r="BH125" s="196">
        <f>IF(N125="sníž. přenesená",J125,0)</f>
        <v>0</v>
      </c>
      <c r="BI125" s="196">
        <f>IF(N125="nulová",J125,0)</f>
        <v>0</v>
      </c>
      <c r="BJ125" s="20" t="s">
        <v>77</v>
      </c>
      <c r="BK125" s="196">
        <f>ROUND(I125*H125,2)</f>
        <v>0</v>
      </c>
      <c r="BL125" s="20" t="s">
        <v>127</v>
      </c>
      <c r="BM125" s="20" t="s">
        <v>201</v>
      </c>
    </row>
    <row r="126" spans="2:65" s="1" customFormat="1" ht="27">
      <c r="B126" s="37"/>
      <c r="C126" s="59"/>
      <c r="D126" s="197" t="s">
        <v>128</v>
      </c>
      <c r="E126" s="59"/>
      <c r="F126" s="198" t="s">
        <v>202</v>
      </c>
      <c r="G126" s="59"/>
      <c r="H126" s="59"/>
      <c r="I126" s="155"/>
      <c r="J126" s="59"/>
      <c r="K126" s="59"/>
      <c r="L126" s="57"/>
      <c r="M126" s="199"/>
      <c r="N126" s="38"/>
      <c r="O126" s="38"/>
      <c r="P126" s="38"/>
      <c r="Q126" s="38"/>
      <c r="R126" s="38"/>
      <c r="S126" s="38"/>
      <c r="T126" s="74"/>
      <c r="AT126" s="20" t="s">
        <v>128</v>
      </c>
      <c r="AU126" s="20" t="s">
        <v>79</v>
      </c>
    </row>
    <row r="127" spans="2:65" s="1" customFormat="1" ht="22.5" customHeight="1">
      <c r="B127" s="37"/>
      <c r="C127" s="185" t="s">
        <v>9</v>
      </c>
      <c r="D127" s="185" t="s">
        <v>123</v>
      </c>
      <c r="E127" s="186" t="s">
        <v>203</v>
      </c>
      <c r="F127" s="187" t="s">
        <v>204</v>
      </c>
      <c r="G127" s="188" t="s">
        <v>168</v>
      </c>
      <c r="H127" s="189">
        <v>58.5</v>
      </c>
      <c r="I127" s="190"/>
      <c r="J127" s="191">
        <f>ROUND(I127*H127,2)</f>
        <v>0</v>
      </c>
      <c r="K127" s="187" t="s">
        <v>21</v>
      </c>
      <c r="L127" s="57"/>
      <c r="M127" s="192" t="s">
        <v>21</v>
      </c>
      <c r="N127" s="193" t="s">
        <v>41</v>
      </c>
      <c r="O127" s="38"/>
      <c r="P127" s="194">
        <f>O127*H127</f>
        <v>0</v>
      </c>
      <c r="Q127" s="194">
        <v>0</v>
      </c>
      <c r="R127" s="194">
        <f>Q127*H127</f>
        <v>0</v>
      </c>
      <c r="S127" s="194">
        <v>0</v>
      </c>
      <c r="T127" s="195">
        <f>S127*H127</f>
        <v>0</v>
      </c>
      <c r="AR127" s="20" t="s">
        <v>127</v>
      </c>
      <c r="AT127" s="20" t="s">
        <v>123</v>
      </c>
      <c r="AU127" s="20" t="s">
        <v>79</v>
      </c>
      <c r="AY127" s="20" t="s">
        <v>120</v>
      </c>
      <c r="BE127" s="196">
        <f>IF(N127="základní",J127,0)</f>
        <v>0</v>
      </c>
      <c r="BF127" s="196">
        <f>IF(N127="snížená",J127,0)</f>
        <v>0</v>
      </c>
      <c r="BG127" s="196">
        <f>IF(N127="zákl. přenesená",J127,0)</f>
        <v>0</v>
      </c>
      <c r="BH127" s="196">
        <f>IF(N127="sníž. přenesená",J127,0)</f>
        <v>0</v>
      </c>
      <c r="BI127" s="196">
        <f>IF(N127="nulová",J127,0)</f>
        <v>0</v>
      </c>
      <c r="BJ127" s="20" t="s">
        <v>77</v>
      </c>
      <c r="BK127" s="196">
        <f>ROUND(I127*H127,2)</f>
        <v>0</v>
      </c>
      <c r="BL127" s="20" t="s">
        <v>127</v>
      </c>
      <c r="BM127" s="20" t="s">
        <v>205</v>
      </c>
    </row>
    <row r="128" spans="2:65" s="1" customFormat="1" ht="22.5" customHeight="1">
      <c r="B128" s="37"/>
      <c r="C128" s="185" t="s">
        <v>165</v>
      </c>
      <c r="D128" s="185" t="s">
        <v>123</v>
      </c>
      <c r="E128" s="186" t="s">
        <v>206</v>
      </c>
      <c r="F128" s="187" t="s">
        <v>207</v>
      </c>
      <c r="G128" s="188" t="s">
        <v>208</v>
      </c>
      <c r="H128" s="189">
        <v>93.6</v>
      </c>
      <c r="I128" s="190"/>
      <c r="J128" s="191">
        <f>ROUND(I128*H128,2)</f>
        <v>0</v>
      </c>
      <c r="K128" s="187" t="s">
        <v>21</v>
      </c>
      <c r="L128" s="57"/>
      <c r="M128" s="192" t="s">
        <v>21</v>
      </c>
      <c r="N128" s="193" t="s">
        <v>41</v>
      </c>
      <c r="O128" s="38"/>
      <c r="P128" s="194">
        <f>O128*H128</f>
        <v>0</v>
      </c>
      <c r="Q128" s="194">
        <v>0</v>
      </c>
      <c r="R128" s="194">
        <f>Q128*H128</f>
        <v>0</v>
      </c>
      <c r="S128" s="194">
        <v>0</v>
      </c>
      <c r="T128" s="195">
        <f>S128*H128</f>
        <v>0</v>
      </c>
      <c r="AR128" s="20" t="s">
        <v>127</v>
      </c>
      <c r="AT128" s="20" t="s">
        <v>123</v>
      </c>
      <c r="AU128" s="20" t="s">
        <v>79</v>
      </c>
      <c r="AY128" s="20" t="s">
        <v>120</v>
      </c>
      <c r="BE128" s="196">
        <f>IF(N128="základní",J128,0)</f>
        <v>0</v>
      </c>
      <c r="BF128" s="196">
        <f>IF(N128="snížená",J128,0)</f>
        <v>0</v>
      </c>
      <c r="BG128" s="196">
        <f>IF(N128="zákl. přenesená",J128,0)</f>
        <v>0</v>
      </c>
      <c r="BH128" s="196">
        <f>IF(N128="sníž. přenesená",J128,0)</f>
        <v>0</v>
      </c>
      <c r="BI128" s="196">
        <f>IF(N128="nulová",J128,0)</f>
        <v>0</v>
      </c>
      <c r="BJ128" s="20" t="s">
        <v>77</v>
      </c>
      <c r="BK128" s="196">
        <f>ROUND(I128*H128,2)</f>
        <v>0</v>
      </c>
      <c r="BL128" s="20" t="s">
        <v>127</v>
      </c>
      <c r="BM128" s="20" t="s">
        <v>209</v>
      </c>
    </row>
    <row r="129" spans="2:65" s="1" customFormat="1" ht="27">
      <c r="B129" s="37"/>
      <c r="C129" s="59"/>
      <c r="D129" s="197" t="s">
        <v>128</v>
      </c>
      <c r="E129" s="59"/>
      <c r="F129" s="198" t="s">
        <v>210</v>
      </c>
      <c r="G129" s="59"/>
      <c r="H129" s="59"/>
      <c r="I129" s="155"/>
      <c r="J129" s="59"/>
      <c r="K129" s="59"/>
      <c r="L129" s="57"/>
      <c r="M129" s="199"/>
      <c r="N129" s="38"/>
      <c r="O129" s="38"/>
      <c r="P129" s="38"/>
      <c r="Q129" s="38"/>
      <c r="R129" s="38"/>
      <c r="S129" s="38"/>
      <c r="T129" s="74"/>
      <c r="AT129" s="20" t="s">
        <v>128</v>
      </c>
      <c r="AU129" s="20" t="s">
        <v>79</v>
      </c>
    </row>
    <row r="130" spans="2:65" s="1" customFormat="1" ht="22.5" customHeight="1">
      <c r="B130" s="37"/>
      <c r="C130" s="185" t="s">
        <v>211</v>
      </c>
      <c r="D130" s="185" t="s">
        <v>123</v>
      </c>
      <c r="E130" s="186" t="s">
        <v>212</v>
      </c>
      <c r="F130" s="187" t="s">
        <v>213</v>
      </c>
      <c r="G130" s="188" t="s">
        <v>132</v>
      </c>
      <c r="H130" s="189">
        <v>1219</v>
      </c>
      <c r="I130" s="190"/>
      <c r="J130" s="191">
        <f>ROUND(I130*H130,2)</f>
        <v>0</v>
      </c>
      <c r="K130" s="187" t="s">
        <v>21</v>
      </c>
      <c r="L130" s="57"/>
      <c r="M130" s="192" t="s">
        <v>21</v>
      </c>
      <c r="N130" s="193" t="s">
        <v>41</v>
      </c>
      <c r="O130" s="38"/>
      <c r="P130" s="194">
        <f>O130*H130</f>
        <v>0</v>
      </c>
      <c r="Q130" s="194">
        <v>0</v>
      </c>
      <c r="R130" s="194">
        <f>Q130*H130</f>
        <v>0</v>
      </c>
      <c r="S130" s="194">
        <v>0</v>
      </c>
      <c r="T130" s="195">
        <f>S130*H130</f>
        <v>0</v>
      </c>
      <c r="AR130" s="20" t="s">
        <v>127</v>
      </c>
      <c r="AT130" s="20" t="s">
        <v>123</v>
      </c>
      <c r="AU130" s="20" t="s">
        <v>79</v>
      </c>
      <c r="AY130" s="20" t="s">
        <v>120</v>
      </c>
      <c r="BE130" s="196">
        <f>IF(N130="základní",J130,0)</f>
        <v>0</v>
      </c>
      <c r="BF130" s="196">
        <f>IF(N130="snížená",J130,0)</f>
        <v>0</v>
      </c>
      <c r="BG130" s="196">
        <f>IF(N130="zákl. přenesená",J130,0)</f>
        <v>0</v>
      </c>
      <c r="BH130" s="196">
        <f>IF(N130="sníž. přenesená",J130,0)</f>
        <v>0</v>
      </c>
      <c r="BI130" s="196">
        <f>IF(N130="nulová",J130,0)</f>
        <v>0</v>
      </c>
      <c r="BJ130" s="20" t="s">
        <v>77</v>
      </c>
      <c r="BK130" s="196">
        <f>ROUND(I130*H130,2)</f>
        <v>0</v>
      </c>
      <c r="BL130" s="20" t="s">
        <v>127</v>
      </c>
      <c r="BM130" s="20" t="s">
        <v>214</v>
      </c>
    </row>
    <row r="131" spans="2:65" s="1" customFormat="1" ht="27">
      <c r="B131" s="37"/>
      <c r="C131" s="59"/>
      <c r="D131" s="197" t="s">
        <v>128</v>
      </c>
      <c r="E131" s="59"/>
      <c r="F131" s="198" t="s">
        <v>215</v>
      </c>
      <c r="G131" s="59"/>
      <c r="H131" s="59"/>
      <c r="I131" s="155"/>
      <c r="J131" s="59"/>
      <c r="K131" s="59"/>
      <c r="L131" s="57"/>
      <c r="M131" s="199"/>
      <c r="N131" s="38"/>
      <c r="O131" s="38"/>
      <c r="P131" s="38"/>
      <c r="Q131" s="38"/>
      <c r="R131" s="38"/>
      <c r="S131" s="38"/>
      <c r="T131" s="74"/>
      <c r="AT131" s="20" t="s">
        <v>128</v>
      </c>
      <c r="AU131" s="20" t="s">
        <v>79</v>
      </c>
    </row>
    <row r="132" spans="2:65" s="1" customFormat="1" ht="22.5" customHeight="1">
      <c r="B132" s="37"/>
      <c r="C132" s="185" t="s">
        <v>169</v>
      </c>
      <c r="D132" s="185" t="s">
        <v>123</v>
      </c>
      <c r="E132" s="186" t="s">
        <v>216</v>
      </c>
      <c r="F132" s="187" t="s">
        <v>217</v>
      </c>
      <c r="G132" s="188" t="s">
        <v>132</v>
      </c>
      <c r="H132" s="189">
        <v>277</v>
      </c>
      <c r="I132" s="190"/>
      <c r="J132" s="191">
        <f>ROUND(I132*H132,2)</f>
        <v>0</v>
      </c>
      <c r="K132" s="187" t="s">
        <v>21</v>
      </c>
      <c r="L132" s="57"/>
      <c r="M132" s="192" t="s">
        <v>21</v>
      </c>
      <c r="N132" s="193" t="s">
        <v>41</v>
      </c>
      <c r="O132" s="38"/>
      <c r="P132" s="194">
        <f>O132*H132</f>
        <v>0</v>
      </c>
      <c r="Q132" s="194">
        <v>0</v>
      </c>
      <c r="R132" s="194">
        <f>Q132*H132</f>
        <v>0</v>
      </c>
      <c r="S132" s="194">
        <v>0</v>
      </c>
      <c r="T132" s="195">
        <f>S132*H132</f>
        <v>0</v>
      </c>
      <c r="AR132" s="20" t="s">
        <v>127</v>
      </c>
      <c r="AT132" s="20" t="s">
        <v>123</v>
      </c>
      <c r="AU132" s="20" t="s">
        <v>79</v>
      </c>
      <c r="AY132" s="20" t="s">
        <v>120</v>
      </c>
      <c r="BE132" s="196">
        <f>IF(N132="základní",J132,0)</f>
        <v>0</v>
      </c>
      <c r="BF132" s="196">
        <f>IF(N132="snížená",J132,0)</f>
        <v>0</v>
      </c>
      <c r="BG132" s="196">
        <f>IF(N132="zákl. přenesená",J132,0)</f>
        <v>0</v>
      </c>
      <c r="BH132" s="196">
        <f>IF(N132="sníž. přenesená",J132,0)</f>
        <v>0</v>
      </c>
      <c r="BI132" s="196">
        <f>IF(N132="nulová",J132,0)</f>
        <v>0</v>
      </c>
      <c r="BJ132" s="20" t="s">
        <v>77</v>
      </c>
      <c r="BK132" s="196">
        <f>ROUND(I132*H132,2)</f>
        <v>0</v>
      </c>
      <c r="BL132" s="20" t="s">
        <v>127</v>
      </c>
      <c r="BM132" s="20" t="s">
        <v>218</v>
      </c>
    </row>
    <row r="133" spans="2:65" s="1" customFormat="1" ht="22.5" customHeight="1">
      <c r="B133" s="37"/>
      <c r="C133" s="185" t="s">
        <v>219</v>
      </c>
      <c r="D133" s="185" t="s">
        <v>123</v>
      </c>
      <c r="E133" s="186" t="s">
        <v>220</v>
      </c>
      <c r="F133" s="187" t="s">
        <v>221</v>
      </c>
      <c r="G133" s="188" t="s">
        <v>132</v>
      </c>
      <c r="H133" s="189">
        <v>277</v>
      </c>
      <c r="I133" s="190"/>
      <c r="J133" s="191">
        <f>ROUND(I133*H133,2)</f>
        <v>0</v>
      </c>
      <c r="K133" s="187" t="s">
        <v>21</v>
      </c>
      <c r="L133" s="57"/>
      <c r="M133" s="192" t="s">
        <v>21</v>
      </c>
      <c r="N133" s="193" t="s">
        <v>41</v>
      </c>
      <c r="O133" s="38"/>
      <c r="P133" s="194">
        <f>O133*H133</f>
        <v>0</v>
      </c>
      <c r="Q133" s="194">
        <v>0</v>
      </c>
      <c r="R133" s="194">
        <f>Q133*H133</f>
        <v>0</v>
      </c>
      <c r="S133" s="194">
        <v>0</v>
      </c>
      <c r="T133" s="195">
        <f>S133*H133</f>
        <v>0</v>
      </c>
      <c r="AR133" s="20" t="s">
        <v>127</v>
      </c>
      <c r="AT133" s="20" t="s">
        <v>123</v>
      </c>
      <c r="AU133" s="20" t="s">
        <v>79</v>
      </c>
      <c r="AY133" s="20" t="s">
        <v>120</v>
      </c>
      <c r="BE133" s="196">
        <f>IF(N133="základní",J133,0)</f>
        <v>0</v>
      </c>
      <c r="BF133" s="196">
        <f>IF(N133="snížená",J133,0)</f>
        <v>0</v>
      </c>
      <c r="BG133" s="196">
        <f>IF(N133="zákl. přenesená",J133,0)</f>
        <v>0</v>
      </c>
      <c r="BH133" s="196">
        <f>IF(N133="sníž. přenesená",J133,0)</f>
        <v>0</v>
      </c>
      <c r="BI133" s="196">
        <f>IF(N133="nulová",J133,0)</f>
        <v>0</v>
      </c>
      <c r="BJ133" s="20" t="s">
        <v>77</v>
      </c>
      <c r="BK133" s="196">
        <f>ROUND(I133*H133,2)</f>
        <v>0</v>
      </c>
      <c r="BL133" s="20" t="s">
        <v>127</v>
      </c>
      <c r="BM133" s="20" t="s">
        <v>222</v>
      </c>
    </row>
    <row r="134" spans="2:65" s="10" customFormat="1" ht="29.85" customHeight="1">
      <c r="B134" s="168"/>
      <c r="C134" s="169"/>
      <c r="D134" s="182" t="s">
        <v>69</v>
      </c>
      <c r="E134" s="183" t="s">
        <v>223</v>
      </c>
      <c r="F134" s="183" t="s">
        <v>224</v>
      </c>
      <c r="G134" s="169"/>
      <c r="H134" s="169"/>
      <c r="I134" s="172"/>
      <c r="J134" s="184">
        <f>BK134</f>
        <v>0</v>
      </c>
      <c r="K134" s="169"/>
      <c r="L134" s="174"/>
      <c r="M134" s="175"/>
      <c r="N134" s="176"/>
      <c r="O134" s="176"/>
      <c r="P134" s="177">
        <f>P135</f>
        <v>0</v>
      </c>
      <c r="Q134" s="176"/>
      <c r="R134" s="177">
        <f>R135</f>
        <v>8.6999999999999994E-2</v>
      </c>
      <c r="S134" s="176"/>
      <c r="T134" s="178">
        <f>T135</f>
        <v>0</v>
      </c>
      <c r="AR134" s="179" t="s">
        <v>77</v>
      </c>
      <c r="AT134" s="180" t="s">
        <v>69</v>
      </c>
      <c r="AU134" s="180" t="s">
        <v>77</v>
      </c>
      <c r="AY134" s="179" t="s">
        <v>120</v>
      </c>
      <c r="BK134" s="181">
        <f>BK135</f>
        <v>0</v>
      </c>
    </row>
    <row r="135" spans="2:65" s="1" customFormat="1" ht="22.5" customHeight="1">
      <c r="B135" s="37"/>
      <c r="C135" s="185" t="s">
        <v>77</v>
      </c>
      <c r="D135" s="185" t="s">
        <v>123</v>
      </c>
      <c r="E135" s="186" t="s">
        <v>225</v>
      </c>
      <c r="F135" s="187" t="s">
        <v>226</v>
      </c>
      <c r="G135" s="188" t="s">
        <v>227</v>
      </c>
      <c r="H135" s="189">
        <v>75</v>
      </c>
      <c r="I135" s="190"/>
      <c r="J135" s="191">
        <f>ROUND(I135*H135,2)</f>
        <v>0</v>
      </c>
      <c r="K135" s="187" t="s">
        <v>21</v>
      </c>
      <c r="L135" s="57"/>
      <c r="M135" s="192" t="s">
        <v>21</v>
      </c>
      <c r="N135" s="193" t="s">
        <v>41</v>
      </c>
      <c r="O135" s="38"/>
      <c r="P135" s="194">
        <f>O135*H135</f>
        <v>0</v>
      </c>
      <c r="Q135" s="194">
        <v>1.16E-3</v>
      </c>
      <c r="R135" s="194">
        <f>Q135*H135</f>
        <v>8.6999999999999994E-2</v>
      </c>
      <c r="S135" s="194">
        <v>0</v>
      </c>
      <c r="T135" s="195">
        <f>S135*H135</f>
        <v>0</v>
      </c>
      <c r="AR135" s="20" t="s">
        <v>127</v>
      </c>
      <c r="AT135" s="20" t="s">
        <v>123</v>
      </c>
      <c r="AU135" s="20" t="s">
        <v>79</v>
      </c>
      <c r="AY135" s="20" t="s">
        <v>120</v>
      </c>
      <c r="BE135" s="196">
        <f>IF(N135="základní",J135,0)</f>
        <v>0</v>
      </c>
      <c r="BF135" s="196">
        <f>IF(N135="snížená",J135,0)</f>
        <v>0</v>
      </c>
      <c r="BG135" s="196">
        <f>IF(N135="zákl. přenesená",J135,0)</f>
        <v>0</v>
      </c>
      <c r="BH135" s="196">
        <f>IF(N135="sníž. přenesená",J135,0)</f>
        <v>0</v>
      </c>
      <c r="BI135" s="196">
        <f>IF(N135="nulová",J135,0)</f>
        <v>0</v>
      </c>
      <c r="BJ135" s="20" t="s">
        <v>77</v>
      </c>
      <c r="BK135" s="196">
        <f>ROUND(I135*H135,2)</f>
        <v>0</v>
      </c>
      <c r="BL135" s="20" t="s">
        <v>127</v>
      </c>
      <c r="BM135" s="20" t="s">
        <v>228</v>
      </c>
    </row>
    <row r="136" spans="2:65" s="10" customFormat="1" ht="29.85" customHeight="1">
      <c r="B136" s="168"/>
      <c r="C136" s="169"/>
      <c r="D136" s="182" t="s">
        <v>69</v>
      </c>
      <c r="E136" s="183" t="s">
        <v>229</v>
      </c>
      <c r="F136" s="183" t="s">
        <v>230</v>
      </c>
      <c r="G136" s="169"/>
      <c r="H136" s="169"/>
      <c r="I136" s="172"/>
      <c r="J136" s="184">
        <f>BK136</f>
        <v>0</v>
      </c>
      <c r="K136" s="169"/>
      <c r="L136" s="174"/>
      <c r="M136" s="175"/>
      <c r="N136" s="176"/>
      <c r="O136" s="176"/>
      <c r="P136" s="177">
        <f>SUM(P137:P142)</f>
        <v>0</v>
      </c>
      <c r="Q136" s="176"/>
      <c r="R136" s="177">
        <f>SUM(R137:R142)</f>
        <v>498.58557999999994</v>
      </c>
      <c r="S136" s="176"/>
      <c r="T136" s="178">
        <f>SUM(T137:T142)</f>
        <v>0</v>
      </c>
      <c r="AR136" s="179" t="s">
        <v>77</v>
      </c>
      <c r="AT136" s="180" t="s">
        <v>69</v>
      </c>
      <c r="AU136" s="180" t="s">
        <v>77</v>
      </c>
      <c r="AY136" s="179" t="s">
        <v>120</v>
      </c>
      <c r="BK136" s="181">
        <f>SUM(BK137:BK142)</f>
        <v>0</v>
      </c>
    </row>
    <row r="137" spans="2:65" s="1" customFormat="1" ht="22.5" customHeight="1">
      <c r="B137" s="37"/>
      <c r="C137" s="185" t="s">
        <v>77</v>
      </c>
      <c r="D137" s="185" t="s">
        <v>123</v>
      </c>
      <c r="E137" s="186" t="s">
        <v>231</v>
      </c>
      <c r="F137" s="187" t="s">
        <v>232</v>
      </c>
      <c r="G137" s="188" t="s">
        <v>132</v>
      </c>
      <c r="H137" s="189">
        <v>104</v>
      </c>
      <c r="I137" s="190"/>
      <c r="J137" s="191">
        <f>ROUND(I137*H137,2)</f>
        <v>0</v>
      </c>
      <c r="K137" s="187" t="s">
        <v>21</v>
      </c>
      <c r="L137" s="57"/>
      <c r="M137" s="192" t="s">
        <v>21</v>
      </c>
      <c r="N137" s="193" t="s">
        <v>41</v>
      </c>
      <c r="O137" s="38"/>
      <c r="P137" s="194">
        <f>O137*H137</f>
        <v>0</v>
      </c>
      <c r="Q137" s="194">
        <v>0.18906999999999999</v>
      </c>
      <c r="R137" s="194">
        <f>Q137*H137</f>
        <v>19.66328</v>
      </c>
      <c r="S137" s="194">
        <v>0</v>
      </c>
      <c r="T137" s="195">
        <f>S137*H137</f>
        <v>0</v>
      </c>
      <c r="AR137" s="20" t="s">
        <v>127</v>
      </c>
      <c r="AT137" s="20" t="s">
        <v>123</v>
      </c>
      <c r="AU137" s="20" t="s">
        <v>79</v>
      </c>
      <c r="AY137" s="20" t="s">
        <v>120</v>
      </c>
      <c r="BE137" s="196">
        <f>IF(N137="základní",J137,0)</f>
        <v>0</v>
      </c>
      <c r="BF137" s="196">
        <f>IF(N137="snížená",J137,0)</f>
        <v>0</v>
      </c>
      <c r="BG137" s="196">
        <f>IF(N137="zákl. přenesená",J137,0)</f>
        <v>0</v>
      </c>
      <c r="BH137" s="196">
        <f>IF(N137="sníž. přenesená",J137,0)</f>
        <v>0</v>
      </c>
      <c r="BI137" s="196">
        <f>IF(N137="nulová",J137,0)</f>
        <v>0</v>
      </c>
      <c r="BJ137" s="20" t="s">
        <v>77</v>
      </c>
      <c r="BK137" s="196">
        <f>ROUND(I137*H137,2)</f>
        <v>0</v>
      </c>
      <c r="BL137" s="20" t="s">
        <v>127</v>
      </c>
      <c r="BM137" s="20" t="s">
        <v>233</v>
      </c>
    </row>
    <row r="138" spans="2:65" s="1" customFormat="1" ht="27">
      <c r="B138" s="37"/>
      <c r="C138" s="59"/>
      <c r="D138" s="197" t="s">
        <v>128</v>
      </c>
      <c r="E138" s="59"/>
      <c r="F138" s="198" t="s">
        <v>234</v>
      </c>
      <c r="G138" s="59"/>
      <c r="H138" s="59"/>
      <c r="I138" s="155"/>
      <c r="J138" s="59"/>
      <c r="K138" s="59"/>
      <c r="L138" s="57"/>
      <c r="M138" s="199"/>
      <c r="N138" s="38"/>
      <c r="O138" s="38"/>
      <c r="P138" s="38"/>
      <c r="Q138" s="38"/>
      <c r="R138" s="38"/>
      <c r="S138" s="38"/>
      <c r="T138" s="74"/>
      <c r="AT138" s="20" t="s">
        <v>128</v>
      </c>
      <c r="AU138" s="20" t="s">
        <v>79</v>
      </c>
    </row>
    <row r="139" spans="2:65" s="1" customFormat="1" ht="22.5" customHeight="1">
      <c r="B139" s="37"/>
      <c r="C139" s="185" t="s">
        <v>79</v>
      </c>
      <c r="D139" s="185" t="s">
        <v>123</v>
      </c>
      <c r="E139" s="186" t="s">
        <v>235</v>
      </c>
      <c r="F139" s="187" t="s">
        <v>236</v>
      </c>
      <c r="G139" s="188" t="s">
        <v>132</v>
      </c>
      <c r="H139" s="189">
        <v>819</v>
      </c>
      <c r="I139" s="190"/>
      <c r="J139" s="191">
        <f>ROUND(I139*H139,2)</f>
        <v>0</v>
      </c>
      <c r="K139" s="187" t="s">
        <v>21</v>
      </c>
      <c r="L139" s="57"/>
      <c r="M139" s="192" t="s">
        <v>21</v>
      </c>
      <c r="N139" s="193" t="s">
        <v>41</v>
      </c>
      <c r="O139" s="38"/>
      <c r="P139" s="194">
        <f>O139*H139</f>
        <v>0</v>
      </c>
      <c r="Q139" s="194">
        <v>0.378</v>
      </c>
      <c r="R139" s="194">
        <f>Q139*H139</f>
        <v>309.58199999999999</v>
      </c>
      <c r="S139" s="194">
        <v>0</v>
      </c>
      <c r="T139" s="195">
        <f>S139*H139</f>
        <v>0</v>
      </c>
      <c r="AR139" s="20" t="s">
        <v>127</v>
      </c>
      <c r="AT139" s="20" t="s">
        <v>123</v>
      </c>
      <c r="AU139" s="20" t="s">
        <v>79</v>
      </c>
      <c r="AY139" s="20" t="s">
        <v>120</v>
      </c>
      <c r="BE139" s="196">
        <f>IF(N139="základní",J139,0)</f>
        <v>0</v>
      </c>
      <c r="BF139" s="196">
        <f>IF(N139="snížená",J139,0)</f>
        <v>0</v>
      </c>
      <c r="BG139" s="196">
        <f>IF(N139="zákl. přenesená",J139,0)</f>
        <v>0</v>
      </c>
      <c r="BH139" s="196">
        <f>IF(N139="sníž. přenesená",J139,0)</f>
        <v>0</v>
      </c>
      <c r="BI139" s="196">
        <f>IF(N139="nulová",J139,0)</f>
        <v>0</v>
      </c>
      <c r="BJ139" s="20" t="s">
        <v>77</v>
      </c>
      <c r="BK139" s="196">
        <f>ROUND(I139*H139,2)</f>
        <v>0</v>
      </c>
      <c r="BL139" s="20" t="s">
        <v>127</v>
      </c>
      <c r="BM139" s="20" t="s">
        <v>237</v>
      </c>
    </row>
    <row r="140" spans="2:65" s="1" customFormat="1" ht="22.5" customHeight="1">
      <c r="B140" s="37"/>
      <c r="C140" s="185" t="s">
        <v>133</v>
      </c>
      <c r="D140" s="185" t="s">
        <v>123</v>
      </c>
      <c r="E140" s="186" t="s">
        <v>238</v>
      </c>
      <c r="F140" s="187" t="s">
        <v>239</v>
      </c>
      <c r="G140" s="188" t="s">
        <v>132</v>
      </c>
      <c r="H140" s="189">
        <v>890</v>
      </c>
      <c r="I140" s="190"/>
      <c r="J140" s="191">
        <f>ROUND(I140*H140,2)</f>
        <v>0</v>
      </c>
      <c r="K140" s="187" t="s">
        <v>21</v>
      </c>
      <c r="L140" s="57"/>
      <c r="M140" s="192" t="s">
        <v>21</v>
      </c>
      <c r="N140" s="193" t="s">
        <v>41</v>
      </c>
      <c r="O140" s="38"/>
      <c r="P140" s="194">
        <f>O140*H140</f>
        <v>0</v>
      </c>
      <c r="Q140" s="194">
        <v>0.06</v>
      </c>
      <c r="R140" s="194">
        <f>Q140*H140</f>
        <v>53.4</v>
      </c>
      <c r="S140" s="194">
        <v>0</v>
      </c>
      <c r="T140" s="195">
        <f>S140*H140</f>
        <v>0</v>
      </c>
      <c r="AR140" s="20" t="s">
        <v>127</v>
      </c>
      <c r="AT140" s="20" t="s">
        <v>123</v>
      </c>
      <c r="AU140" s="20" t="s">
        <v>79</v>
      </c>
      <c r="AY140" s="20" t="s">
        <v>120</v>
      </c>
      <c r="BE140" s="196">
        <f>IF(N140="základní",J140,0)</f>
        <v>0</v>
      </c>
      <c r="BF140" s="196">
        <f>IF(N140="snížená",J140,0)</f>
        <v>0</v>
      </c>
      <c r="BG140" s="196">
        <f>IF(N140="zákl. přenesená",J140,0)</f>
        <v>0</v>
      </c>
      <c r="BH140" s="196">
        <f>IF(N140="sníž. přenesená",J140,0)</f>
        <v>0</v>
      </c>
      <c r="BI140" s="196">
        <f>IF(N140="nulová",J140,0)</f>
        <v>0</v>
      </c>
      <c r="BJ140" s="20" t="s">
        <v>77</v>
      </c>
      <c r="BK140" s="196">
        <f>ROUND(I140*H140,2)</f>
        <v>0</v>
      </c>
      <c r="BL140" s="20" t="s">
        <v>127</v>
      </c>
      <c r="BM140" s="20" t="s">
        <v>240</v>
      </c>
    </row>
    <row r="141" spans="2:65" s="1" customFormat="1" ht="22.5" customHeight="1">
      <c r="B141" s="37"/>
      <c r="C141" s="185" t="s">
        <v>127</v>
      </c>
      <c r="D141" s="185" t="s">
        <v>123</v>
      </c>
      <c r="E141" s="186" t="s">
        <v>241</v>
      </c>
      <c r="F141" s="187" t="s">
        <v>242</v>
      </c>
      <c r="G141" s="188" t="s">
        <v>132</v>
      </c>
      <c r="H141" s="189">
        <v>890</v>
      </c>
      <c r="I141" s="190"/>
      <c r="J141" s="191">
        <f>ROUND(I141*H141,2)</f>
        <v>0</v>
      </c>
      <c r="K141" s="187" t="s">
        <v>21</v>
      </c>
      <c r="L141" s="57"/>
      <c r="M141" s="192" t="s">
        <v>21</v>
      </c>
      <c r="N141" s="193" t="s">
        <v>41</v>
      </c>
      <c r="O141" s="38"/>
      <c r="P141" s="194">
        <f>O141*H141</f>
        <v>0</v>
      </c>
      <c r="Q141" s="194">
        <v>6.0999999999999997E-4</v>
      </c>
      <c r="R141" s="194">
        <f>Q141*H141</f>
        <v>0.54289999999999994</v>
      </c>
      <c r="S141" s="194">
        <v>0</v>
      </c>
      <c r="T141" s="195">
        <f>S141*H141</f>
        <v>0</v>
      </c>
      <c r="AR141" s="20" t="s">
        <v>127</v>
      </c>
      <c r="AT141" s="20" t="s">
        <v>123</v>
      </c>
      <c r="AU141" s="20" t="s">
        <v>79</v>
      </c>
      <c r="AY141" s="20" t="s">
        <v>120</v>
      </c>
      <c r="BE141" s="196">
        <f>IF(N141="základní",J141,0)</f>
        <v>0</v>
      </c>
      <c r="BF141" s="196">
        <f>IF(N141="snížená",J141,0)</f>
        <v>0</v>
      </c>
      <c r="BG141" s="196">
        <f>IF(N141="zákl. přenesená",J141,0)</f>
        <v>0</v>
      </c>
      <c r="BH141" s="196">
        <f>IF(N141="sníž. přenesená",J141,0)</f>
        <v>0</v>
      </c>
      <c r="BI141" s="196">
        <f>IF(N141="nulová",J141,0)</f>
        <v>0</v>
      </c>
      <c r="BJ141" s="20" t="s">
        <v>77</v>
      </c>
      <c r="BK141" s="196">
        <f>ROUND(I141*H141,2)</f>
        <v>0</v>
      </c>
      <c r="BL141" s="20" t="s">
        <v>127</v>
      </c>
      <c r="BM141" s="20" t="s">
        <v>243</v>
      </c>
    </row>
    <row r="142" spans="2:65" s="1" customFormat="1" ht="22.5" customHeight="1">
      <c r="B142" s="37"/>
      <c r="C142" s="185" t="s">
        <v>141</v>
      </c>
      <c r="D142" s="185" t="s">
        <v>123</v>
      </c>
      <c r="E142" s="186" t="s">
        <v>244</v>
      </c>
      <c r="F142" s="187" t="s">
        <v>245</v>
      </c>
      <c r="G142" s="188" t="s">
        <v>132</v>
      </c>
      <c r="H142" s="189">
        <v>890</v>
      </c>
      <c r="I142" s="190"/>
      <c r="J142" s="191">
        <f>ROUND(I142*H142,2)</f>
        <v>0</v>
      </c>
      <c r="K142" s="187" t="s">
        <v>21</v>
      </c>
      <c r="L142" s="57"/>
      <c r="M142" s="192" t="s">
        <v>21</v>
      </c>
      <c r="N142" s="193" t="s">
        <v>41</v>
      </c>
      <c r="O142" s="38"/>
      <c r="P142" s="194">
        <f>O142*H142</f>
        <v>0</v>
      </c>
      <c r="Q142" s="194">
        <v>0.12966</v>
      </c>
      <c r="R142" s="194">
        <f>Q142*H142</f>
        <v>115.3974</v>
      </c>
      <c r="S142" s="194">
        <v>0</v>
      </c>
      <c r="T142" s="195">
        <f>S142*H142</f>
        <v>0</v>
      </c>
      <c r="AR142" s="20" t="s">
        <v>127</v>
      </c>
      <c r="AT142" s="20" t="s">
        <v>123</v>
      </c>
      <c r="AU142" s="20" t="s">
        <v>79</v>
      </c>
      <c r="AY142" s="20" t="s">
        <v>120</v>
      </c>
      <c r="BE142" s="196">
        <f>IF(N142="základní",J142,0)</f>
        <v>0</v>
      </c>
      <c r="BF142" s="196">
        <f>IF(N142="snížená",J142,0)</f>
        <v>0</v>
      </c>
      <c r="BG142" s="196">
        <f>IF(N142="zákl. přenesená",J142,0)</f>
        <v>0</v>
      </c>
      <c r="BH142" s="196">
        <f>IF(N142="sníž. přenesená",J142,0)</f>
        <v>0</v>
      </c>
      <c r="BI142" s="196">
        <f>IF(N142="nulová",J142,0)</f>
        <v>0</v>
      </c>
      <c r="BJ142" s="20" t="s">
        <v>77</v>
      </c>
      <c r="BK142" s="196">
        <f>ROUND(I142*H142,2)</f>
        <v>0</v>
      </c>
      <c r="BL142" s="20" t="s">
        <v>127</v>
      </c>
      <c r="BM142" s="20" t="s">
        <v>246</v>
      </c>
    </row>
    <row r="143" spans="2:65" s="10" customFormat="1" ht="29.85" customHeight="1">
      <c r="B143" s="168"/>
      <c r="C143" s="169"/>
      <c r="D143" s="182" t="s">
        <v>69</v>
      </c>
      <c r="E143" s="183" t="s">
        <v>247</v>
      </c>
      <c r="F143" s="183" t="s">
        <v>248</v>
      </c>
      <c r="G143" s="169"/>
      <c r="H143" s="169"/>
      <c r="I143" s="172"/>
      <c r="J143" s="184">
        <f>BK143</f>
        <v>0</v>
      </c>
      <c r="K143" s="169"/>
      <c r="L143" s="174"/>
      <c r="M143" s="175"/>
      <c r="N143" s="176"/>
      <c r="O143" s="176"/>
      <c r="P143" s="177">
        <f>SUM(P144:P160)</f>
        <v>0</v>
      </c>
      <c r="Q143" s="176"/>
      <c r="R143" s="177">
        <f>SUM(R144:R160)</f>
        <v>89.932450000000003</v>
      </c>
      <c r="S143" s="176"/>
      <c r="T143" s="178">
        <f>SUM(T144:T160)</f>
        <v>0</v>
      </c>
      <c r="AR143" s="179" t="s">
        <v>77</v>
      </c>
      <c r="AT143" s="180" t="s">
        <v>69</v>
      </c>
      <c r="AU143" s="180" t="s">
        <v>77</v>
      </c>
      <c r="AY143" s="179" t="s">
        <v>120</v>
      </c>
      <c r="BK143" s="181">
        <f>SUM(BK144:BK160)</f>
        <v>0</v>
      </c>
    </row>
    <row r="144" spans="2:65" s="1" customFormat="1" ht="22.5" customHeight="1">
      <c r="B144" s="37"/>
      <c r="C144" s="185" t="s">
        <v>77</v>
      </c>
      <c r="D144" s="185" t="s">
        <v>123</v>
      </c>
      <c r="E144" s="186" t="s">
        <v>249</v>
      </c>
      <c r="F144" s="187" t="s">
        <v>250</v>
      </c>
      <c r="G144" s="188" t="s">
        <v>139</v>
      </c>
      <c r="H144" s="189">
        <v>4</v>
      </c>
      <c r="I144" s="190"/>
      <c r="J144" s="191">
        <f>ROUND(I144*H144,2)</f>
        <v>0</v>
      </c>
      <c r="K144" s="187" t="s">
        <v>21</v>
      </c>
      <c r="L144" s="57"/>
      <c r="M144" s="192" t="s">
        <v>21</v>
      </c>
      <c r="N144" s="193" t="s">
        <v>41</v>
      </c>
      <c r="O144" s="38"/>
      <c r="P144" s="194">
        <f>O144*H144</f>
        <v>0</v>
      </c>
      <c r="Q144" s="194">
        <v>6.1000000000000004E-3</v>
      </c>
      <c r="R144" s="194">
        <f>Q144*H144</f>
        <v>2.4400000000000002E-2</v>
      </c>
      <c r="S144" s="194">
        <v>0</v>
      </c>
      <c r="T144" s="195">
        <f>S144*H144</f>
        <v>0</v>
      </c>
      <c r="AR144" s="20" t="s">
        <v>127</v>
      </c>
      <c r="AT144" s="20" t="s">
        <v>123</v>
      </c>
      <c r="AU144" s="20" t="s">
        <v>79</v>
      </c>
      <c r="AY144" s="20" t="s">
        <v>120</v>
      </c>
      <c r="BE144" s="196">
        <f>IF(N144="základní",J144,0)</f>
        <v>0</v>
      </c>
      <c r="BF144" s="196">
        <f>IF(N144="snížená",J144,0)</f>
        <v>0</v>
      </c>
      <c r="BG144" s="196">
        <f>IF(N144="zákl. přenesená",J144,0)</f>
        <v>0</v>
      </c>
      <c r="BH144" s="196">
        <f>IF(N144="sníž. přenesená",J144,0)</f>
        <v>0</v>
      </c>
      <c r="BI144" s="196">
        <f>IF(N144="nulová",J144,0)</f>
        <v>0</v>
      </c>
      <c r="BJ144" s="20" t="s">
        <v>77</v>
      </c>
      <c r="BK144" s="196">
        <f>ROUND(I144*H144,2)</f>
        <v>0</v>
      </c>
      <c r="BL144" s="20" t="s">
        <v>127</v>
      </c>
      <c r="BM144" s="20" t="s">
        <v>251</v>
      </c>
    </row>
    <row r="145" spans="2:65" s="1" customFormat="1" ht="22.5" customHeight="1">
      <c r="B145" s="37"/>
      <c r="C145" s="185" t="s">
        <v>79</v>
      </c>
      <c r="D145" s="185" t="s">
        <v>123</v>
      </c>
      <c r="E145" s="186" t="s">
        <v>252</v>
      </c>
      <c r="F145" s="187" t="s">
        <v>253</v>
      </c>
      <c r="G145" s="188" t="s">
        <v>139</v>
      </c>
      <c r="H145" s="189">
        <v>4</v>
      </c>
      <c r="I145" s="190"/>
      <c r="J145" s="191">
        <f>ROUND(I145*H145,2)</f>
        <v>0</v>
      </c>
      <c r="K145" s="187" t="s">
        <v>21</v>
      </c>
      <c r="L145" s="57"/>
      <c r="M145" s="192" t="s">
        <v>21</v>
      </c>
      <c r="N145" s="193" t="s">
        <v>41</v>
      </c>
      <c r="O145" s="38"/>
      <c r="P145" s="194">
        <f>O145*H145</f>
        <v>0</v>
      </c>
      <c r="Q145" s="194">
        <v>0</v>
      </c>
      <c r="R145" s="194">
        <f>Q145*H145</f>
        <v>0</v>
      </c>
      <c r="S145" s="194">
        <v>0</v>
      </c>
      <c r="T145" s="195">
        <f>S145*H145</f>
        <v>0</v>
      </c>
      <c r="AR145" s="20" t="s">
        <v>127</v>
      </c>
      <c r="AT145" s="20" t="s">
        <v>123</v>
      </c>
      <c r="AU145" s="20" t="s">
        <v>79</v>
      </c>
      <c r="AY145" s="20" t="s">
        <v>120</v>
      </c>
      <c r="BE145" s="196">
        <f>IF(N145="základní",J145,0)</f>
        <v>0</v>
      </c>
      <c r="BF145" s="196">
        <f>IF(N145="snížená",J145,0)</f>
        <v>0</v>
      </c>
      <c r="BG145" s="196">
        <f>IF(N145="zákl. přenesená",J145,0)</f>
        <v>0</v>
      </c>
      <c r="BH145" s="196">
        <f>IF(N145="sníž. přenesená",J145,0)</f>
        <v>0</v>
      </c>
      <c r="BI145" s="196">
        <f>IF(N145="nulová",J145,0)</f>
        <v>0</v>
      </c>
      <c r="BJ145" s="20" t="s">
        <v>77</v>
      </c>
      <c r="BK145" s="196">
        <f>ROUND(I145*H145,2)</f>
        <v>0</v>
      </c>
      <c r="BL145" s="20" t="s">
        <v>127</v>
      </c>
      <c r="BM145" s="20" t="s">
        <v>254</v>
      </c>
    </row>
    <row r="146" spans="2:65" s="1" customFormat="1" ht="22.5" customHeight="1">
      <c r="B146" s="37"/>
      <c r="C146" s="185" t="s">
        <v>133</v>
      </c>
      <c r="D146" s="185" t="s">
        <v>123</v>
      </c>
      <c r="E146" s="186" t="s">
        <v>255</v>
      </c>
      <c r="F146" s="187" t="s">
        <v>256</v>
      </c>
      <c r="G146" s="188" t="s">
        <v>139</v>
      </c>
      <c r="H146" s="189">
        <v>1404</v>
      </c>
      <c r="I146" s="190"/>
      <c r="J146" s="191">
        <f>ROUND(I146*H146,2)</f>
        <v>0</v>
      </c>
      <c r="K146" s="187" t="s">
        <v>21</v>
      </c>
      <c r="L146" s="57"/>
      <c r="M146" s="192" t="s">
        <v>21</v>
      </c>
      <c r="N146" s="193" t="s">
        <v>41</v>
      </c>
      <c r="O146" s="38"/>
      <c r="P146" s="194">
        <f>O146*H146</f>
        <v>0</v>
      </c>
      <c r="Q146" s="194">
        <v>0.01</v>
      </c>
      <c r="R146" s="194">
        <f>Q146*H146</f>
        <v>14.040000000000001</v>
      </c>
      <c r="S146" s="194">
        <v>0</v>
      </c>
      <c r="T146" s="195">
        <f>S146*H146</f>
        <v>0</v>
      </c>
      <c r="AR146" s="20" t="s">
        <v>127</v>
      </c>
      <c r="AT146" s="20" t="s">
        <v>123</v>
      </c>
      <c r="AU146" s="20" t="s">
        <v>79</v>
      </c>
      <c r="AY146" s="20" t="s">
        <v>120</v>
      </c>
      <c r="BE146" s="196">
        <f>IF(N146="základní",J146,0)</f>
        <v>0</v>
      </c>
      <c r="BF146" s="196">
        <f>IF(N146="snížená",J146,0)</f>
        <v>0</v>
      </c>
      <c r="BG146" s="196">
        <f>IF(N146="zákl. přenesená",J146,0)</f>
        <v>0</v>
      </c>
      <c r="BH146" s="196">
        <f>IF(N146="sníž. přenesená",J146,0)</f>
        <v>0</v>
      </c>
      <c r="BI146" s="196">
        <f>IF(N146="nulová",J146,0)</f>
        <v>0</v>
      </c>
      <c r="BJ146" s="20" t="s">
        <v>77</v>
      </c>
      <c r="BK146" s="196">
        <f>ROUND(I146*H146,2)</f>
        <v>0</v>
      </c>
      <c r="BL146" s="20" t="s">
        <v>127</v>
      </c>
      <c r="BM146" s="20" t="s">
        <v>257</v>
      </c>
    </row>
    <row r="147" spans="2:65" s="1" customFormat="1" ht="27">
      <c r="B147" s="37"/>
      <c r="C147" s="59"/>
      <c r="D147" s="197" t="s">
        <v>128</v>
      </c>
      <c r="E147" s="59"/>
      <c r="F147" s="198" t="s">
        <v>258</v>
      </c>
      <c r="G147" s="59"/>
      <c r="H147" s="59"/>
      <c r="I147" s="155"/>
      <c r="J147" s="59"/>
      <c r="K147" s="59"/>
      <c r="L147" s="57"/>
      <c r="M147" s="199"/>
      <c r="N147" s="38"/>
      <c r="O147" s="38"/>
      <c r="P147" s="38"/>
      <c r="Q147" s="38"/>
      <c r="R147" s="38"/>
      <c r="S147" s="38"/>
      <c r="T147" s="74"/>
      <c r="AT147" s="20" t="s">
        <v>128</v>
      </c>
      <c r="AU147" s="20" t="s">
        <v>79</v>
      </c>
    </row>
    <row r="148" spans="2:65" s="1" customFormat="1" ht="22.5" customHeight="1">
      <c r="B148" s="37"/>
      <c r="C148" s="185" t="s">
        <v>127</v>
      </c>
      <c r="D148" s="185" t="s">
        <v>123</v>
      </c>
      <c r="E148" s="186" t="s">
        <v>259</v>
      </c>
      <c r="F148" s="187" t="s">
        <v>260</v>
      </c>
      <c r="G148" s="188" t="s">
        <v>139</v>
      </c>
      <c r="H148" s="189">
        <v>10</v>
      </c>
      <c r="I148" s="190"/>
      <c r="J148" s="191">
        <f t="shared" ref="J148:J157" si="10">ROUND(I148*H148,2)</f>
        <v>0</v>
      </c>
      <c r="K148" s="187" t="s">
        <v>21</v>
      </c>
      <c r="L148" s="57"/>
      <c r="M148" s="192" t="s">
        <v>21</v>
      </c>
      <c r="N148" s="193" t="s">
        <v>41</v>
      </c>
      <c r="O148" s="38"/>
      <c r="P148" s="194">
        <f t="shared" ref="P148:P157" si="11">O148*H148</f>
        <v>0</v>
      </c>
      <c r="Q148" s="194">
        <v>4.8300000000000003E-2</v>
      </c>
      <c r="R148" s="194">
        <f t="shared" ref="R148:R157" si="12">Q148*H148</f>
        <v>0.48300000000000004</v>
      </c>
      <c r="S148" s="194">
        <v>0</v>
      </c>
      <c r="T148" s="195">
        <f t="shared" ref="T148:T157" si="13">S148*H148</f>
        <v>0</v>
      </c>
      <c r="AR148" s="20" t="s">
        <v>127</v>
      </c>
      <c r="AT148" s="20" t="s">
        <v>123</v>
      </c>
      <c r="AU148" s="20" t="s">
        <v>79</v>
      </c>
      <c r="AY148" s="20" t="s">
        <v>120</v>
      </c>
      <c r="BE148" s="196">
        <f t="shared" ref="BE148:BE157" si="14">IF(N148="základní",J148,0)</f>
        <v>0</v>
      </c>
      <c r="BF148" s="196">
        <f t="shared" ref="BF148:BF157" si="15">IF(N148="snížená",J148,0)</f>
        <v>0</v>
      </c>
      <c r="BG148" s="196">
        <f t="shared" ref="BG148:BG157" si="16">IF(N148="zákl. přenesená",J148,0)</f>
        <v>0</v>
      </c>
      <c r="BH148" s="196">
        <f t="shared" ref="BH148:BH157" si="17">IF(N148="sníž. přenesená",J148,0)</f>
        <v>0</v>
      </c>
      <c r="BI148" s="196">
        <f t="shared" ref="BI148:BI157" si="18">IF(N148="nulová",J148,0)</f>
        <v>0</v>
      </c>
      <c r="BJ148" s="20" t="s">
        <v>77</v>
      </c>
      <c r="BK148" s="196">
        <f t="shared" ref="BK148:BK157" si="19">ROUND(I148*H148,2)</f>
        <v>0</v>
      </c>
      <c r="BL148" s="20" t="s">
        <v>127</v>
      </c>
      <c r="BM148" s="20" t="s">
        <v>261</v>
      </c>
    </row>
    <row r="149" spans="2:65" s="1" customFormat="1" ht="22.5" customHeight="1">
      <c r="B149" s="37"/>
      <c r="C149" s="185" t="s">
        <v>141</v>
      </c>
      <c r="D149" s="185" t="s">
        <v>123</v>
      </c>
      <c r="E149" s="186" t="s">
        <v>262</v>
      </c>
      <c r="F149" s="187" t="s">
        <v>263</v>
      </c>
      <c r="G149" s="188" t="s">
        <v>139</v>
      </c>
      <c r="H149" s="189">
        <v>6</v>
      </c>
      <c r="I149" s="190"/>
      <c r="J149" s="191">
        <f t="shared" si="10"/>
        <v>0</v>
      </c>
      <c r="K149" s="187" t="s">
        <v>21</v>
      </c>
      <c r="L149" s="57"/>
      <c r="M149" s="192" t="s">
        <v>21</v>
      </c>
      <c r="N149" s="193" t="s">
        <v>41</v>
      </c>
      <c r="O149" s="38"/>
      <c r="P149" s="194">
        <f t="shared" si="11"/>
        <v>0</v>
      </c>
      <c r="Q149" s="194">
        <v>4.3999999999999997E-2</v>
      </c>
      <c r="R149" s="194">
        <f t="shared" si="12"/>
        <v>0.26400000000000001</v>
      </c>
      <c r="S149" s="194">
        <v>0</v>
      </c>
      <c r="T149" s="195">
        <f t="shared" si="13"/>
        <v>0</v>
      </c>
      <c r="AR149" s="20" t="s">
        <v>127</v>
      </c>
      <c r="AT149" s="20" t="s">
        <v>123</v>
      </c>
      <c r="AU149" s="20" t="s">
        <v>79</v>
      </c>
      <c r="AY149" s="20" t="s">
        <v>120</v>
      </c>
      <c r="BE149" s="196">
        <f t="shared" si="14"/>
        <v>0</v>
      </c>
      <c r="BF149" s="196">
        <f t="shared" si="15"/>
        <v>0</v>
      </c>
      <c r="BG149" s="196">
        <f t="shared" si="16"/>
        <v>0</v>
      </c>
      <c r="BH149" s="196">
        <f t="shared" si="17"/>
        <v>0</v>
      </c>
      <c r="BI149" s="196">
        <f t="shared" si="18"/>
        <v>0</v>
      </c>
      <c r="BJ149" s="20" t="s">
        <v>77</v>
      </c>
      <c r="BK149" s="196">
        <f t="shared" si="19"/>
        <v>0</v>
      </c>
      <c r="BL149" s="20" t="s">
        <v>127</v>
      </c>
      <c r="BM149" s="20" t="s">
        <v>264</v>
      </c>
    </row>
    <row r="150" spans="2:65" s="1" customFormat="1" ht="22.5" customHeight="1">
      <c r="B150" s="37"/>
      <c r="C150" s="185" t="s">
        <v>136</v>
      </c>
      <c r="D150" s="185" t="s">
        <v>123</v>
      </c>
      <c r="E150" s="186" t="s">
        <v>265</v>
      </c>
      <c r="F150" s="187" t="s">
        <v>266</v>
      </c>
      <c r="G150" s="188" t="s">
        <v>139</v>
      </c>
      <c r="H150" s="189">
        <v>1</v>
      </c>
      <c r="I150" s="190"/>
      <c r="J150" s="191">
        <f t="shared" si="10"/>
        <v>0</v>
      </c>
      <c r="K150" s="187" t="s">
        <v>21</v>
      </c>
      <c r="L150" s="57"/>
      <c r="M150" s="192" t="s">
        <v>21</v>
      </c>
      <c r="N150" s="193" t="s">
        <v>41</v>
      </c>
      <c r="O150" s="38"/>
      <c r="P150" s="194">
        <f t="shared" si="11"/>
        <v>0</v>
      </c>
      <c r="Q150" s="194">
        <v>0</v>
      </c>
      <c r="R150" s="194">
        <f t="shared" si="12"/>
        <v>0</v>
      </c>
      <c r="S150" s="194">
        <v>0</v>
      </c>
      <c r="T150" s="195">
        <f t="shared" si="13"/>
        <v>0</v>
      </c>
      <c r="AR150" s="20" t="s">
        <v>127</v>
      </c>
      <c r="AT150" s="20" t="s">
        <v>123</v>
      </c>
      <c r="AU150" s="20" t="s">
        <v>79</v>
      </c>
      <c r="AY150" s="20" t="s">
        <v>120</v>
      </c>
      <c r="BE150" s="196">
        <f t="shared" si="14"/>
        <v>0</v>
      </c>
      <c r="BF150" s="196">
        <f t="shared" si="15"/>
        <v>0</v>
      </c>
      <c r="BG150" s="196">
        <f t="shared" si="16"/>
        <v>0</v>
      </c>
      <c r="BH150" s="196">
        <f t="shared" si="17"/>
        <v>0</v>
      </c>
      <c r="BI150" s="196">
        <f t="shared" si="18"/>
        <v>0</v>
      </c>
      <c r="BJ150" s="20" t="s">
        <v>77</v>
      </c>
      <c r="BK150" s="196">
        <f t="shared" si="19"/>
        <v>0</v>
      </c>
      <c r="BL150" s="20" t="s">
        <v>127</v>
      </c>
      <c r="BM150" s="20" t="s">
        <v>267</v>
      </c>
    </row>
    <row r="151" spans="2:65" s="1" customFormat="1" ht="22.5" customHeight="1">
      <c r="B151" s="37"/>
      <c r="C151" s="185" t="s">
        <v>148</v>
      </c>
      <c r="D151" s="185" t="s">
        <v>123</v>
      </c>
      <c r="E151" s="186" t="s">
        <v>268</v>
      </c>
      <c r="F151" s="187" t="s">
        <v>269</v>
      </c>
      <c r="G151" s="188" t="s">
        <v>227</v>
      </c>
      <c r="H151" s="189">
        <v>10</v>
      </c>
      <c r="I151" s="190"/>
      <c r="J151" s="191">
        <f t="shared" si="10"/>
        <v>0</v>
      </c>
      <c r="K151" s="187" t="s">
        <v>21</v>
      </c>
      <c r="L151" s="57"/>
      <c r="M151" s="192" t="s">
        <v>21</v>
      </c>
      <c r="N151" s="193" t="s">
        <v>41</v>
      </c>
      <c r="O151" s="38"/>
      <c r="P151" s="194">
        <f t="shared" si="11"/>
        <v>0</v>
      </c>
      <c r="Q151" s="194">
        <v>0</v>
      </c>
      <c r="R151" s="194">
        <f t="shared" si="12"/>
        <v>0</v>
      </c>
      <c r="S151" s="194">
        <v>0</v>
      </c>
      <c r="T151" s="195">
        <f t="shared" si="13"/>
        <v>0</v>
      </c>
      <c r="AR151" s="20" t="s">
        <v>127</v>
      </c>
      <c r="AT151" s="20" t="s">
        <v>123</v>
      </c>
      <c r="AU151" s="20" t="s">
        <v>79</v>
      </c>
      <c r="AY151" s="20" t="s">
        <v>120</v>
      </c>
      <c r="BE151" s="196">
        <f t="shared" si="14"/>
        <v>0</v>
      </c>
      <c r="BF151" s="196">
        <f t="shared" si="15"/>
        <v>0</v>
      </c>
      <c r="BG151" s="196">
        <f t="shared" si="16"/>
        <v>0</v>
      </c>
      <c r="BH151" s="196">
        <f t="shared" si="17"/>
        <v>0</v>
      </c>
      <c r="BI151" s="196">
        <f t="shared" si="18"/>
        <v>0</v>
      </c>
      <c r="BJ151" s="20" t="s">
        <v>77</v>
      </c>
      <c r="BK151" s="196">
        <f t="shared" si="19"/>
        <v>0</v>
      </c>
      <c r="BL151" s="20" t="s">
        <v>127</v>
      </c>
      <c r="BM151" s="20" t="s">
        <v>270</v>
      </c>
    </row>
    <row r="152" spans="2:65" s="1" customFormat="1" ht="22.5" customHeight="1">
      <c r="B152" s="37"/>
      <c r="C152" s="185" t="s">
        <v>140</v>
      </c>
      <c r="D152" s="185" t="s">
        <v>123</v>
      </c>
      <c r="E152" s="186" t="s">
        <v>271</v>
      </c>
      <c r="F152" s="187" t="s">
        <v>272</v>
      </c>
      <c r="G152" s="188" t="s">
        <v>227</v>
      </c>
      <c r="H152" s="189">
        <v>8</v>
      </c>
      <c r="I152" s="190"/>
      <c r="J152" s="191">
        <f t="shared" si="10"/>
        <v>0</v>
      </c>
      <c r="K152" s="187" t="s">
        <v>21</v>
      </c>
      <c r="L152" s="57"/>
      <c r="M152" s="192" t="s">
        <v>21</v>
      </c>
      <c r="N152" s="193" t="s">
        <v>41</v>
      </c>
      <c r="O152" s="38"/>
      <c r="P152" s="194">
        <f t="shared" si="11"/>
        <v>0</v>
      </c>
      <c r="Q152" s="194">
        <v>0</v>
      </c>
      <c r="R152" s="194">
        <f t="shared" si="12"/>
        <v>0</v>
      </c>
      <c r="S152" s="194">
        <v>0</v>
      </c>
      <c r="T152" s="195">
        <f t="shared" si="13"/>
        <v>0</v>
      </c>
      <c r="AR152" s="20" t="s">
        <v>127</v>
      </c>
      <c r="AT152" s="20" t="s">
        <v>123</v>
      </c>
      <c r="AU152" s="20" t="s">
        <v>79</v>
      </c>
      <c r="AY152" s="20" t="s">
        <v>120</v>
      </c>
      <c r="BE152" s="196">
        <f t="shared" si="14"/>
        <v>0</v>
      </c>
      <c r="BF152" s="196">
        <f t="shared" si="15"/>
        <v>0</v>
      </c>
      <c r="BG152" s="196">
        <f t="shared" si="16"/>
        <v>0</v>
      </c>
      <c r="BH152" s="196">
        <f t="shared" si="17"/>
        <v>0</v>
      </c>
      <c r="BI152" s="196">
        <f t="shared" si="18"/>
        <v>0</v>
      </c>
      <c r="BJ152" s="20" t="s">
        <v>77</v>
      </c>
      <c r="BK152" s="196">
        <f t="shared" si="19"/>
        <v>0</v>
      </c>
      <c r="BL152" s="20" t="s">
        <v>127</v>
      </c>
      <c r="BM152" s="20" t="s">
        <v>273</v>
      </c>
    </row>
    <row r="153" spans="2:65" s="1" customFormat="1" ht="22.5" customHeight="1">
      <c r="B153" s="37"/>
      <c r="C153" s="185" t="s">
        <v>155</v>
      </c>
      <c r="D153" s="185" t="s">
        <v>123</v>
      </c>
      <c r="E153" s="186" t="s">
        <v>274</v>
      </c>
      <c r="F153" s="187" t="s">
        <v>275</v>
      </c>
      <c r="G153" s="188" t="s">
        <v>139</v>
      </c>
      <c r="H153" s="189">
        <v>4</v>
      </c>
      <c r="I153" s="190"/>
      <c r="J153" s="191">
        <f t="shared" si="10"/>
        <v>0</v>
      </c>
      <c r="K153" s="187" t="s">
        <v>21</v>
      </c>
      <c r="L153" s="57"/>
      <c r="M153" s="192" t="s">
        <v>21</v>
      </c>
      <c r="N153" s="193" t="s">
        <v>41</v>
      </c>
      <c r="O153" s="38"/>
      <c r="P153" s="194">
        <f t="shared" si="11"/>
        <v>0</v>
      </c>
      <c r="Q153" s="194">
        <v>6.9999999999999999E-4</v>
      </c>
      <c r="R153" s="194">
        <f t="shared" si="12"/>
        <v>2.8E-3</v>
      </c>
      <c r="S153" s="194">
        <v>0</v>
      </c>
      <c r="T153" s="195">
        <f t="shared" si="13"/>
        <v>0</v>
      </c>
      <c r="AR153" s="20" t="s">
        <v>127</v>
      </c>
      <c r="AT153" s="20" t="s">
        <v>123</v>
      </c>
      <c r="AU153" s="20" t="s">
        <v>79</v>
      </c>
      <c r="AY153" s="20" t="s">
        <v>120</v>
      </c>
      <c r="BE153" s="196">
        <f t="shared" si="14"/>
        <v>0</v>
      </c>
      <c r="BF153" s="196">
        <f t="shared" si="15"/>
        <v>0</v>
      </c>
      <c r="BG153" s="196">
        <f t="shared" si="16"/>
        <v>0</v>
      </c>
      <c r="BH153" s="196">
        <f t="shared" si="17"/>
        <v>0</v>
      </c>
      <c r="BI153" s="196">
        <f t="shared" si="18"/>
        <v>0</v>
      </c>
      <c r="BJ153" s="20" t="s">
        <v>77</v>
      </c>
      <c r="BK153" s="196">
        <f t="shared" si="19"/>
        <v>0</v>
      </c>
      <c r="BL153" s="20" t="s">
        <v>127</v>
      </c>
      <c r="BM153" s="20" t="s">
        <v>276</v>
      </c>
    </row>
    <row r="154" spans="2:65" s="1" customFormat="1" ht="22.5" customHeight="1">
      <c r="B154" s="37"/>
      <c r="C154" s="185" t="s">
        <v>144</v>
      </c>
      <c r="D154" s="185" t="s">
        <v>123</v>
      </c>
      <c r="E154" s="186" t="s">
        <v>277</v>
      </c>
      <c r="F154" s="187" t="s">
        <v>278</v>
      </c>
      <c r="G154" s="188" t="s">
        <v>139</v>
      </c>
      <c r="H154" s="189">
        <v>4</v>
      </c>
      <c r="I154" s="190"/>
      <c r="J154" s="191">
        <f t="shared" si="10"/>
        <v>0</v>
      </c>
      <c r="K154" s="187" t="s">
        <v>21</v>
      </c>
      <c r="L154" s="57"/>
      <c r="M154" s="192" t="s">
        <v>21</v>
      </c>
      <c r="N154" s="193" t="s">
        <v>41</v>
      </c>
      <c r="O154" s="38"/>
      <c r="P154" s="194">
        <f t="shared" si="11"/>
        <v>0</v>
      </c>
      <c r="Q154" s="194">
        <v>0.11241</v>
      </c>
      <c r="R154" s="194">
        <f t="shared" si="12"/>
        <v>0.44963999999999998</v>
      </c>
      <c r="S154" s="194">
        <v>0</v>
      </c>
      <c r="T154" s="195">
        <f t="shared" si="13"/>
        <v>0</v>
      </c>
      <c r="AR154" s="20" t="s">
        <v>127</v>
      </c>
      <c r="AT154" s="20" t="s">
        <v>123</v>
      </c>
      <c r="AU154" s="20" t="s">
        <v>79</v>
      </c>
      <c r="AY154" s="20" t="s">
        <v>120</v>
      </c>
      <c r="BE154" s="196">
        <f t="shared" si="14"/>
        <v>0</v>
      </c>
      <c r="BF154" s="196">
        <f t="shared" si="15"/>
        <v>0</v>
      </c>
      <c r="BG154" s="196">
        <f t="shared" si="16"/>
        <v>0</v>
      </c>
      <c r="BH154" s="196">
        <f t="shared" si="17"/>
        <v>0</v>
      </c>
      <c r="BI154" s="196">
        <f t="shared" si="18"/>
        <v>0</v>
      </c>
      <c r="BJ154" s="20" t="s">
        <v>77</v>
      </c>
      <c r="BK154" s="196">
        <f t="shared" si="19"/>
        <v>0</v>
      </c>
      <c r="BL154" s="20" t="s">
        <v>127</v>
      </c>
      <c r="BM154" s="20" t="s">
        <v>279</v>
      </c>
    </row>
    <row r="155" spans="2:65" s="1" customFormat="1" ht="31.5" customHeight="1">
      <c r="B155" s="37"/>
      <c r="C155" s="185" t="s">
        <v>162</v>
      </c>
      <c r="D155" s="185" t="s">
        <v>123</v>
      </c>
      <c r="E155" s="186" t="s">
        <v>280</v>
      </c>
      <c r="F155" s="187" t="s">
        <v>281</v>
      </c>
      <c r="G155" s="188" t="s">
        <v>227</v>
      </c>
      <c r="H155" s="189">
        <v>10</v>
      </c>
      <c r="I155" s="190"/>
      <c r="J155" s="191">
        <f t="shared" si="10"/>
        <v>0</v>
      </c>
      <c r="K155" s="187" t="s">
        <v>21</v>
      </c>
      <c r="L155" s="57"/>
      <c r="M155" s="192" t="s">
        <v>21</v>
      </c>
      <c r="N155" s="193" t="s">
        <v>41</v>
      </c>
      <c r="O155" s="38"/>
      <c r="P155" s="194">
        <f t="shared" si="11"/>
        <v>0</v>
      </c>
      <c r="Q155" s="194">
        <v>0.15540000000000001</v>
      </c>
      <c r="R155" s="194">
        <f t="shared" si="12"/>
        <v>1.554</v>
      </c>
      <c r="S155" s="194">
        <v>0</v>
      </c>
      <c r="T155" s="195">
        <f t="shared" si="13"/>
        <v>0</v>
      </c>
      <c r="AR155" s="20" t="s">
        <v>127</v>
      </c>
      <c r="AT155" s="20" t="s">
        <v>123</v>
      </c>
      <c r="AU155" s="20" t="s">
        <v>79</v>
      </c>
      <c r="AY155" s="20" t="s">
        <v>120</v>
      </c>
      <c r="BE155" s="196">
        <f t="shared" si="14"/>
        <v>0</v>
      </c>
      <c r="BF155" s="196">
        <f t="shared" si="15"/>
        <v>0</v>
      </c>
      <c r="BG155" s="196">
        <f t="shared" si="16"/>
        <v>0</v>
      </c>
      <c r="BH155" s="196">
        <f t="shared" si="17"/>
        <v>0</v>
      </c>
      <c r="BI155" s="196">
        <f t="shared" si="18"/>
        <v>0</v>
      </c>
      <c r="BJ155" s="20" t="s">
        <v>77</v>
      </c>
      <c r="BK155" s="196">
        <f t="shared" si="19"/>
        <v>0</v>
      </c>
      <c r="BL155" s="20" t="s">
        <v>127</v>
      </c>
      <c r="BM155" s="20" t="s">
        <v>282</v>
      </c>
    </row>
    <row r="156" spans="2:65" s="1" customFormat="1" ht="22.5" customHeight="1">
      <c r="B156" s="37"/>
      <c r="C156" s="185" t="s">
        <v>147</v>
      </c>
      <c r="D156" s="185" t="s">
        <v>123</v>
      </c>
      <c r="E156" s="186" t="s">
        <v>283</v>
      </c>
      <c r="F156" s="187" t="s">
        <v>284</v>
      </c>
      <c r="G156" s="188" t="s">
        <v>227</v>
      </c>
      <c r="H156" s="189">
        <v>702</v>
      </c>
      <c r="I156" s="190"/>
      <c r="J156" s="191">
        <f t="shared" si="10"/>
        <v>0</v>
      </c>
      <c r="K156" s="187" t="s">
        <v>21</v>
      </c>
      <c r="L156" s="57"/>
      <c r="M156" s="192" t="s">
        <v>21</v>
      </c>
      <c r="N156" s="193" t="s">
        <v>41</v>
      </c>
      <c r="O156" s="38"/>
      <c r="P156" s="194">
        <f t="shared" si="11"/>
        <v>0</v>
      </c>
      <c r="Q156" s="194">
        <v>0.10095</v>
      </c>
      <c r="R156" s="194">
        <f t="shared" si="12"/>
        <v>70.866900000000001</v>
      </c>
      <c r="S156" s="194">
        <v>0</v>
      </c>
      <c r="T156" s="195">
        <f t="shared" si="13"/>
        <v>0</v>
      </c>
      <c r="AR156" s="20" t="s">
        <v>127</v>
      </c>
      <c r="AT156" s="20" t="s">
        <v>123</v>
      </c>
      <c r="AU156" s="20" t="s">
        <v>79</v>
      </c>
      <c r="AY156" s="20" t="s">
        <v>120</v>
      </c>
      <c r="BE156" s="196">
        <f t="shared" si="14"/>
        <v>0</v>
      </c>
      <c r="BF156" s="196">
        <f t="shared" si="15"/>
        <v>0</v>
      </c>
      <c r="BG156" s="196">
        <f t="shared" si="16"/>
        <v>0</v>
      </c>
      <c r="BH156" s="196">
        <f t="shared" si="17"/>
        <v>0</v>
      </c>
      <c r="BI156" s="196">
        <f t="shared" si="18"/>
        <v>0</v>
      </c>
      <c r="BJ156" s="20" t="s">
        <v>77</v>
      </c>
      <c r="BK156" s="196">
        <f t="shared" si="19"/>
        <v>0</v>
      </c>
      <c r="BL156" s="20" t="s">
        <v>127</v>
      </c>
      <c r="BM156" s="20" t="s">
        <v>285</v>
      </c>
    </row>
    <row r="157" spans="2:65" s="1" customFormat="1" ht="22.5" customHeight="1">
      <c r="B157" s="37"/>
      <c r="C157" s="185" t="s">
        <v>171</v>
      </c>
      <c r="D157" s="185" t="s">
        <v>123</v>
      </c>
      <c r="E157" s="186" t="s">
        <v>286</v>
      </c>
      <c r="F157" s="187" t="s">
        <v>287</v>
      </c>
      <c r="G157" s="188" t="s">
        <v>168</v>
      </c>
      <c r="H157" s="189">
        <v>0.75</v>
      </c>
      <c r="I157" s="190"/>
      <c r="J157" s="191">
        <f t="shared" si="10"/>
        <v>0</v>
      </c>
      <c r="K157" s="187" t="s">
        <v>21</v>
      </c>
      <c r="L157" s="57"/>
      <c r="M157" s="192" t="s">
        <v>21</v>
      </c>
      <c r="N157" s="193" t="s">
        <v>41</v>
      </c>
      <c r="O157" s="38"/>
      <c r="P157" s="194">
        <f t="shared" si="11"/>
        <v>0</v>
      </c>
      <c r="Q157" s="194">
        <v>2.6033200000000001</v>
      </c>
      <c r="R157" s="194">
        <f t="shared" si="12"/>
        <v>1.9524900000000001</v>
      </c>
      <c r="S157" s="194">
        <v>0</v>
      </c>
      <c r="T157" s="195">
        <f t="shared" si="13"/>
        <v>0</v>
      </c>
      <c r="AR157" s="20" t="s">
        <v>127</v>
      </c>
      <c r="AT157" s="20" t="s">
        <v>123</v>
      </c>
      <c r="AU157" s="20" t="s">
        <v>79</v>
      </c>
      <c r="AY157" s="20" t="s">
        <v>120</v>
      </c>
      <c r="BE157" s="196">
        <f t="shared" si="14"/>
        <v>0</v>
      </c>
      <c r="BF157" s="196">
        <f t="shared" si="15"/>
        <v>0</v>
      </c>
      <c r="BG157" s="196">
        <f t="shared" si="16"/>
        <v>0</v>
      </c>
      <c r="BH157" s="196">
        <f t="shared" si="17"/>
        <v>0</v>
      </c>
      <c r="BI157" s="196">
        <f t="shared" si="18"/>
        <v>0</v>
      </c>
      <c r="BJ157" s="20" t="s">
        <v>77</v>
      </c>
      <c r="BK157" s="196">
        <f t="shared" si="19"/>
        <v>0</v>
      </c>
      <c r="BL157" s="20" t="s">
        <v>127</v>
      </c>
      <c r="BM157" s="20" t="s">
        <v>288</v>
      </c>
    </row>
    <row r="158" spans="2:65" s="1" customFormat="1" ht="27">
      <c r="B158" s="37"/>
      <c r="C158" s="59"/>
      <c r="D158" s="197" t="s">
        <v>128</v>
      </c>
      <c r="E158" s="59"/>
      <c r="F158" s="198" t="s">
        <v>289</v>
      </c>
      <c r="G158" s="59"/>
      <c r="H158" s="59"/>
      <c r="I158" s="155"/>
      <c r="J158" s="59"/>
      <c r="K158" s="59"/>
      <c r="L158" s="57"/>
      <c r="M158" s="199"/>
      <c r="N158" s="38"/>
      <c r="O158" s="38"/>
      <c r="P158" s="38"/>
      <c r="Q158" s="38"/>
      <c r="R158" s="38"/>
      <c r="S158" s="38"/>
      <c r="T158" s="74"/>
      <c r="AT158" s="20" t="s">
        <v>128</v>
      </c>
      <c r="AU158" s="20" t="s">
        <v>79</v>
      </c>
    </row>
    <row r="159" spans="2:65" s="1" customFormat="1" ht="22.5" customHeight="1">
      <c r="B159" s="37"/>
      <c r="C159" s="185" t="s">
        <v>151</v>
      </c>
      <c r="D159" s="185" t="s">
        <v>123</v>
      </c>
      <c r="E159" s="186" t="s">
        <v>290</v>
      </c>
      <c r="F159" s="187" t="s">
        <v>291</v>
      </c>
      <c r="G159" s="188" t="s">
        <v>227</v>
      </c>
      <c r="H159" s="189">
        <v>2</v>
      </c>
      <c r="I159" s="190"/>
      <c r="J159" s="191">
        <f>ROUND(I159*H159,2)</f>
        <v>0</v>
      </c>
      <c r="K159" s="187" t="s">
        <v>21</v>
      </c>
      <c r="L159" s="57"/>
      <c r="M159" s="192" t="s">
        <v>21</v>
      </c>
      <c r="N159" s="193" t="s">
        <v>41</v>
      </c>
      <c r="O159" s="38"/>
      <c r="P159" s="194">
        <f>O159*H159</f>
        <v>0</v>
      </c>
      <c r="Q159" s="194">
        <v>0.14760999999999999</v>
      </c>
      <c r="R159" s="194">
        <f>Q159*H159</f>
        <v>0.29521999999999998</v>
      </c>
      <c r="S159" s="194">
        <v>0</v>
      </c>
      <c r="T159" s="195">
        <f>S159*H159</f>
        <v>0</v>
      </c>
      <c r="AR159" s="20" t="s">
        <v>127</v>
      </c>
      <c r="AT159" s="20" t="s">
        <v>123</v>
      </c>
      <c r="AU159" s="20" t="s">
        <v>79</v>
      </c>
      <c r="AY159" s="20" t="s">
        <v>120</v>
      </c>
      <c r="BE159" s="196">
        <f>IF(N159="základní",J159,0)</f>
        <v>0</v>
      </c>
      <c r="BF159" s="196">
        <f>IF(N159="snížená",J159,0)</f>
        <v>0</v>
      </c>
      <c r="BG159" s="196">
        <f>IF(N159="zákl. přenesená",J159,0)</f>
        <v>0</v>
      </c>
      <c r="BH159" s="196">
        <f>IF(N159="sníž. přenesená",J159,0)</f>
        <v>0</v>
      </c>
      <c r="BI159" s="196">
        <f>IF(N159="nulová",J159,0)</f>
        <v>0</v>
      </c>
      <c r="BJ159" s="20" t="s">
        <v>77</v>
      </c>
      <c r="BK159" s="196">
        <f>ROUND(I159*H159,2)</f>
        <v>0</v>
      </c>
      <c r="BL159" s="20" t="s">
        <v>127</v>
      </c>
      <c r="BM159" s="20" t="s">
        <v>292</v>
      </c>
    </row>
    <row r="160" spans="2:65" s="1" customFormat="1" ht="22.5" customHeight="1">
      <c r="B160" s="37"/>
      <c r="C160" s="185" t="s">
        <v>10</v>
      </c>
      <c r="D160" s="185" t="s">
        <v>123</v>
      </c>
      <c r="E160" s="186" t="s">
        <v>293</v>
      </c>
      <c r="F160" s="187" t="s">
        <v>294</v>
      </c>
      <c r="G160" s="188" t="s">
        <v>227</v>
      </c>
      <c r="H160" s="189">
        <v>260</v>
      </c>
      <c r="I160" s="190"/>
      <c r="J160" s="191">
        <f>ROUND(I160*H160,2)</f>
        <v>0</v>
      </c>
      <c r="K160" s="187" t="s">
        <v>21</v>
      </c>
      <c r="L160" s="57"/>
      <c r="M160" s="192" t="s">
        <v>21</v>
      </c>
      <c r="N160" s="193" t="s">
        <v>41</v>
      </c>
      <c r="O160" s="38"/>
      <c r="P160" s="194">
        <f>O160*H160</f>
        <v>0</v>
      </c>
      <c r="Q160" s="194">
        <v>0</v>
      </c>
      <c r="R160" s="194">
        <f>Q160*H160</f>
        <v>0</v>
      </c>
      <c r="S160" s="194">
        <v>0</v>
      </c>
      <c r="T160" s="195">
        <f>S160*H160</f>
        <v>0</v>
      </c>
      <c r="AR160" s="20" t="s">
        <v>127</v>
      </c>
      <c r="AT160" s="20" t="s">
        <v>123</v>
      </c>
      <c r="AU160" s="20" t="s">
        <v>79</v>
      </c>
      <c r="AY160" s="20" t="s">
        <v>120</v>
      </c>
      <c r="BE160" s="196">
        <f>IF(N160="základní",J160,0)</f>
        <v>0</v>
      </c>
      <c r="BF160" s="196">
        <f>IF(N160="snížená",J160,0)</f>
        <v>0</v>
      </c>
      <c r="BG160" s="196">
        <f>IF(N160="zákl. přenesená",J160,0)</f>
        <v>0</v>
      </c>
      <c r="BH160" s="196">
        <f>IF(N160="sníž. přenesená",J160,0)</f>
        <v>0</v>
      </c>
      <c r="BI160" s="196">
        <f>IF(N160="nulová",J160,0)</f>
        <v>0</v>
      </c>
      <c r="BJ160" s="20" t="s">
        <v>77</v>
      </c>
      <c r="BK160" s="196">
        <f>ROUND(I160*H160,2)</f>
        <v>0</v>
      </c>
      <c r="BL160" s="20" t="s">
        <v>127</v>
      </c>
      <c r="BM160" s="20" t="s">
        <v>295</v>
      </c>
    </row>
    <row r="161" spans="2:65" s="10" customFormat="1" ht="29.85" customHeight="1">
      <c r="B161" s="168"/>
      <c r="C161" s="169"/>
      <c r="D161" s="182" t="s">
        <v>69</v>
      </c>
      <c r="E161" s="183" t="s">
        <v>296</v>
      </c>
      <c r="F161" s="183" t="s">
        <v>297</v>
      </c>
      <c r="G161" s="169"/>
      <c r="H161" s="169"/>
      <c r="I161" s="172"/>
      <c r="J161" s="184">
        <f>BK161</f>
        <v>0</v>
      </c>
      <c r="K161" s="169"/>
      <c r="L161" s="174"/>
      <c r="M161" s="175"/>
      <c r="N161" s="176"/>
      <c r="O161" s="176"/>
      <c r="P161" s="177">
        <f>SUM(P162:P168)</f>
        <v>0</v>
      </c>
      <c r="Q161" s="176"/>
      <c r="R161" s="177">
        <f>SUM(R162:R168)</f>
        <v>0</v>
      </c>
      <c r="S161" s="176"/>
      <c r="T161" s="178">
        <f>SUM(T162:T168)</f>
        <v>0</v>
      </c>
      <c r="AR161" s="179" t="s">
        <v>77</v>
      </c>
      <c r="AT161" s="180" t="s">
        <v>69</v>
      </c>
      <c r="AU161" s="180" t="s">
        <v>77</v>
      </c>
      <c r="AY161" s="179" t="s">
        <v>120</v>
      </c>
      <c r="BK161" s="181">
        <f>SUM(BK162:BK168)</f>
        <v>0</v>
      </c>
    </row>
    <row r="162" spans="2:65" s="1" customFormat="1" ht="22.5" customHeight="1">
      <c r="B162" s="37"/>
      <c r="C162" s="185" t="s">
        <v>77</v>
      </c>
      <c r="D162" s="185" t="s">
        <v>123</v>
      </c>
      <c r="E162" s="186" t="s">
        <v>298</v>
      </c>
      <c r="F162" s="187" t="s">
        <v>299</v>
      </c>
      <c r="G162" s="188" t="s">
        <v>132</v>
      </c>
      <c r="H162" s="189">
        <v>1175</v>
      </c>
      <c r="I162" s="190"/>
      <c r="J162" s="191">
        <f>ROUND(I162*H162,2)</f>
        <v>0</v>
      </c>
      <c r="K162" s="187" t="s">
        <v>21</v>
      </c>
      <c r="L162" s="57"/>
      <c r="M162" s="192" t="s">
        <v>21</v>
      </c>
      <c r="N162" s="193" t="s">
        <v>41</v>
      </c>
      <c r="O162" s="38"/>
      <c r="P162" s="194">
        <f>O162*H162</f>
        <v>0</v>
      </c>
      <c r="Q162" s="194">
        <v>0</v>
      </c>
      <c r="R162" s="194">
        <f>Q162*H162</f>
        <v>0</v>
      </c>
      <c r="S162" s="194">
        <v>0</v>
      </c>
      <c r="T162" s="195">
        <f>S162*H162</f>
        <v>0</v>
      </c>
      <c r="AR162" s="20" t="s">
        <v>127</v>
      </c>
      <c r="AT162" s="20" t="s">
        <v>123</v>
      </c>
      <c r="AU162" s="20" t="s">
        <v>79</v>
      </c>
      <c r="AY162" s="20" t="s">
        <v>120</v>
      </c>
      <c r="BE162" s="196">
        <f>IF(N162="základní",J162,0)</f>
        <v>0</v>
      </c>
      <c r="BF162" s="196">
        <f>IF(N162="snížená",J162,0)</f>
        <v>0</v>
      </c>
      <c r="BG162" s="196">
        <f>IF(N162="zákl. přenesená",J162,0)</f>
        <v>0</v>
      </c>
      <c r="BH162" s="196">
        <f>IF(N162="sníž. přenesená",J162,0)</f>
        <v>0</v>
      </c>
      <c r="BI162" s="196">
        <f>IF(N162="nulová",J162,0)</f>
        <v>0</v>
      </c>
      <c r="BJ162" s="20" t="s">
        <v>77</v>
      </c>
      <c r="BK162" s="196">
        <f>ROUND(I162*H162,2)</f>
        <v>0</v>
      </c>
      <c r="BL162" s="20" t="s">
        <v>127</v>
      </c>
      <c r="BM162" s="20" t="s">
        <v>300</v>
      </c>
    </row>
    <row r="163" spans="2:65" s="1" customFormat="1" ht="22.5" customHeight="1">
      <c r="B163" s="37"/>
      <c r="C163" s="185" t="s">
        <v>79</v>
      </c>
      <c r="D163" s="185" t="s">
        <v>123</v>
      </c>
      <c r="E163" s="186" t="s">
        <v>301</v>
      </c>
      <c r="F163" s="187" t="s">
        <v>302</v>
      </c>
      <c r="G163" s="188" t="s">
        <v>208</v>
      </c>
      <c r="H163" s="189">
        <v>517</v>
      </c>
      <c r="I163" s="190"/>
      <c r="J163" s="191">
        <f>ROUND(I163*H163,2)</f>
        <v>0</v>
      </c>
      <c r="K163" s="187" t="s">
        <v>21</v>
      </c>
      <c r="L163" s="57"/>
      <c r="M163" s="192" t="s">
        <v>21</v>
      </c>
      <c r="N163" s="193" t="s">
        <v>41</v>
      </c>
      <c r="O163" s="38"/>
      <c r="P163" s="194">
        <f>O163*H163</f>
        <v>0</v>
      </c>
      <c r="Q163" s="194">
        <v>0</v>
      </c>
      <c r="R163" s="194">
        <f>Q163*H163</f>
        <v>0</v>
      </c>
      <c r="S163" s="194">
        <v>0</v>
      </c>
      <c r="T163" s="195">
        <f>S163*H163</f>
        <v>0</v>
      </c>
      <c r="AR163" s="20" t="s">
        <v>127</v>
      </c>
      <c r="AT163" s="20" t="s">
        <v>123</v>
      </c>
      <c r="AU163" s="20" t="s">
        <v>79</v>
      </c>
      <c r="AY163" s="20" t="s">
        <v>120</v>
      </c>
      <c r="BE163" s="196">
        <f>IF(N163="základní",J163,0)</f>
        <v>0</v>
      </c>
      <c r="BF163" s="196">
        <f>IF(N163="snížená",J163,0)</f>
        <v>0</v>
      </c>
      <c r="BG163" s="196">
        <f>IF(N163="zákl. přenesená",J163,0)</f>
        <v>0</v>
      </c>
      <c r="BH163" s="196">
        <f>IF(N163="sníž. přenesená",J163,0)</f>
        <v>0</v>
      </c>
      <c r="BI163" s="196">
        <f>IF(N163="nulová",J163,0)</f>
        <v>0</v>
      </c>
      <c r="BJ163" s="20" t="s">
        <v>77</v>
      </c>
      <c r="BK163" s="196">
        <f>ROUND(I163*H163,2)</f>
        <v>0</v>
      </c>
      <c r="BL163" s="20" t="s">
        <v>127</v>
      </c>
      <c r="BM163" s="20" t="s">
        <v>303</v>
      </c>
    </row>
    <row r="164" spans="2:65" s="1" customFormat="1" ht="22.5" customHeight="1">
      <c r="B164" s="37"/>
      <c r="C164" s="185" t="s">
        <v>133</v>
      </c>
      <c r="D164" s="185" t="s">
        <v>123</v>
      </c>
      <c r="E164" s="186" t="s">
        <v>304</v>
      </c>
      <c r="F164" s="187" t="s">
        <v>305</v>
      </c>
      <c r="G164" s="188" t="s">
        <v>208</v>
      </c>
      <c r="H164" s="189">
        <v>12408</v>
      </c>
      <c r="I164" s="190"/>
      <c r="J164" s="191">
        <f>ROUND(I164*H164,2)</f>
        <v>0</v>
      </c>
      <c r="K164" s="187" t="s">
        <v>21</v>
      </c>
      <c r="L164" s="57"/>
      <c r="M164" s="192" t="s">
        <v>21</v>
      </c>
      <c r="N164" s="193" t="s">
        <v>41</v>
      </c>
      <c r="O164" s="38"/>
      <c r="P164" s="194">
        <f>O164*H164</f>
        <v>0</v>
      </c>
      <c r="Q164" s="194">
        <v>0</v>
      </c>
      <c r="R164" s="194">
        <f>Q164*H164</f>
        <v>0</v>
      </c>
      <c r="S164" s="194">
        <v>0</v>
      </c>
      <c r="T164" s="195">
        <f>S164*H164</f>
        <v>0</v>
      </c>
      <c r="AR164" s="20" t="s">
        <v>127</v>
      </c>
      <c r="AT164" s="20" t="s">
        <v>123</v>
      </c>
      <c r="AU164" s="20" t="s">
        <v>79</v>
      </c>
      <c r="AY164" s="20" t="s">
        <v>120</v>
      </c>
      <c r="BE164" s="196">
        <f>IF(N164="základní",J164,0)</f>
        <v>0</v>
      </c>
      <c r="BF164" s="196">
        <f>IF(N164="snížená",J164,0)</f>
        <v>0</v>
      </c>
      <c r="BG164" s="196">
        <f>IF(N164="zákl. přenesená",J164,0)</f>
        <v>0</v>
      </c>
      <c r="BH164" s="196">
        <f>IF(N164="sníž. přenesená",J164,0)</f>
        <v>0</v>
      </c>
      <c r="BI164" s="196">
        <f>IF(N164="nulová",J164,0)</f>
        <v>0</v>
      </c>
      <c r="BJ164" s="20" t="s">
        <v>77</v>
      </c>
      <c r="BK164" s="196">
        <f>ROUND(I164*H164,2)</f>
        <v>0</v>
      </c>
      <c r="BL164" s="20" t="s">
        <v>127</v>
      </c>
      <c r="BM164" s="20" t="s">
        <v>306</v>
      </c>
    </row>
    <row r="165" spans="2:65" s="1" customFormat="1" ht="27">
      <c r="B165" s="37"/>
      <c r="C165" s="59"/>
      <c r="D165" s="197" t="s">
        <v>128</v>
      </c>
      <c r="E165" s="59"/>
      <c r="F165" s="198" t="s">
        <v>307</v>
      </c>
      <c r="G165" s="59"/>
      <c r="H165" s="59"/>
      <c r="I165" s="155"/>
      <c r="J165" s="59"/>
      <c r="K165" s="59"/>
      <c r="L165" s="57"/>
      <c r="M165" s="199"/>
      <c r="N165" s="38"/>
      <c r="O165" s="38"/>
      <c r="P165" s="38"/>
      <c r="Q165" s="38"/>
      <c r="R165" s="38"/>
      <c r="S165" s="38"/>
      <c r="T165" s="74"/>
      <c r="AT165" s="20" t="s">
        <v>128</v>
      </c>
      <c r="AU165" s="20" t="s">
        <v>79</v>
      </c>
    </row>
    <row r="166" spans="2:65" s="1" customFormat="1" ht="22.5" customHeight="1">
      <c r="B166" s="37"/>
      <c r="C166" s="185" t="s">
        <v>127</v>
      </c>
      <c r="D166" s="185" t="s">
        <v>123</v>
      </c>
      <c r="E166" s="186" t="s">
        <v>308</v>
      </c>
      <c r="F166" s="187" t="s">
        <v>309</v>
      </c>
      <c r="G166" s="188" t="s">
        <v>208</v>
      </c>
      <c r="H166" s="189">
        <v>517</v>
      </c>
      <c r="I166" s="190"/>
      <c r="J166" s="191">
        <f>ROUND(I166*H166,2)</f>
        <v>0</v>
      </c>
      <c r="K166" s="187" t="s">
        <v>21</v>
      </c>
      <c r="L166" s="57"/>
      <c r="M166" s="192" t="s">
        <v>21</v>
      </c>
      <c r="N166" s="193" t="s">
        <v>41</v>
      </c>
      <c r="O166" s="38"/>
      <c r="P166" s="194">
        <f>O166*H166</f>
        <v>0</v>
      </c>
      <c r="Q166" s="194">
        <v>0</v>
      </c>
      <c r="R166" s="194">
        <f>Q166*H166</f>
        <v>0</v>
      </c>
      <c r="S166" s="194">
        <v>0</v>
      </c>
      <c r="T166" s="195">
        <f>S166*H166</f>
        <v>0</v>
      </c>
      <c r="AR166" s="20" t="s">
        <v>127</v>
      </c>
      <c r="AT166" s="20" t="s">
        <v>123</v>
      </c>
      <c r="AU166" s="20" t="s">
        <v>79</v>
      </c>
      <c r="AY166" s="20" t="s">
        <v>120</v>
      </c>
      <c r="BE166" s="196">
        <f>IF(N166="základní",J166,0)</f>
        <v>0</v>
      </c>
      <c r="BF166" s="196">
        <f>IF(N166="snížená",J166,0)</f>
        <v>0</v>
      </c>
      <c r="BG166" s="196">
        <f>IF(N166="zákl. přenesená",J166,0)</f>
        <v>0</v>
      </c>
      <c r="BH166" s="196">
        <f>IF(N166="sníž. přenesená",J166,0)</f>
        <v>0</v>
      </c>
      <c r="BI166" s="196">
        <f>IF(N166="nulová",J166,0)</f>
        <v>0</v>
      </c>
      <c r="BJ166" s="20" t="s">
        <v>77</v>
      </c>
      <c r="BK166" s="196">
        <f>ROUND(I166*H166,2)</f>
        <v>0</v>
      </c>
      <c r="BL166" s="20" t="s">
        <v>127</v>
      </c>
      <c r="BM166" s="20" t="s">
        <v>310</v>
      </c>
    </row>
    <row r="167" spans="2:65" s="1" customFormat="1" ht="22.5" customHeight="1">
      <c r="B167" s="37"/>
      <c r="C167" s="185" t="s">
        <v>141</v>
      </c>
      <c r="D167" s="185" t="s">
        <v>123</v>
      </c>
      <c r="E167" s="186" t="s">
        <v>311</v>
      </c>
      <c r="F167" s="187" t="s">
        <v>312</v>
      </c>
      <c r="G167" s="188" t="s">
        <v>208</v>
      </c>
      <c r="H167" s="189">
        <v>517</v>
      </c>
      <c r="I167" s="190"/>
      <c r="J167" s="191">
        <f>ROUND(I167*H167,2)</f>
        <v>0</v>
      </c>
      <c r="K167" s="187" t="s">
        <v>21</v>
      </c>
      <c r="L167" s="57"/>
      <c r="M167" s="192" t="s">
        <v>21</v>
      </c>
      <c r="N167" s="193" t="s">
        <v>41</v>
      </c>
      <c r="O167" s="38"/>
      <c r="P167" s="194">
        <f>O167*H167</f>
        <v>0</v>
      </c>
      <c r="Q167" s="194">
        <v>0</v>
      </c>
      <c r="R167" s="194">
        <f>Q167*H167</f>
        <v>0</v>
      </c>
      <c r="S167" s="194">
        <v>0</v>
      </c>
      <c r="T167" s="195">
        <f>S167*H167</f>
        <v>0</v>
      </c>
      <c r="AR167" s="20" t="s">
        <v>127</v>
      </c>
      <c r="AT167" s="20" t="s">
        <v>123</v>
      </c>
      <c r="AU167" s="20" t="s">
        <v>79</v>
      </c>
      <c r="AY167" s="20" t="s">
        <v>120</v>
      </c>
      <c r="BE167" s="196">
        <f>IF(N167="základní",J167,0)</f>
        <v>0</v>
      </c>
      <c r="BF167" s="196">
        <f>IF(N167="snížená",J167,0)</f>
        <v>0</v>
      </c>
      <c r="BG167" s="196">
        <f>IF(N167="zákl. přenesená",J167,0)</f>
        <v>0</v>
      </c>
      <c r="BH167" s="196">
        <f>IF(N167="sníž. přenesená",J167,0)</f>
        <v>0</v>
      </c>
      <c r="BI167" s="196">
        <f>IF(N167="nulová",J167,0)</f>
        <v>0</v>
      </c>
      <c r="BJ167" s="20" t="s">
        <v>77</v>
      </c>
      <c r="BK167" s="196">
        <f>ROUND(I167*H167,2)</f>
        <v>0</v>
      </c>
      <c r="BL167" s="20" t="s">
        <v>127</v>
      </c>
      <c r="BM167" s="20" t="s">
        <v>313</v>
      </c>
    </row>
    <row r="168" spans="2:65" s="1" customFormat="1" ht="22.5" customHeight="1">
      <c r="B168" s="37"/>
      <c r="C168" s="185" t="s">
        <v>136</v>
      </c>
      <c r="D168" s="185" t="s">
        <v>123</v>
      </c>
      <c r="E168" s="186" t="s">
        <v>314</v>
      </c>
      <c r="F168" s="187" t="s">
        <v>315</v>
      </c>
      <c r="G168" s="188" t="s">
        <v>316</v>
      </c>
      <c r="H168" s="189">
        <v>1</v>
      </c>
      <c r="I168" s="190"/>
      <c r="J168" s="191">
        <f>ROUND(I168*H168,2)</f>
        <v>0</v>
      </c>
      <c r="K168" s="187" t="s">
        <v>21</v>
      </c>
      <c r="L168" s="57"/>
      <c r="M168" s="192" t="s">
        <v>21</v>
      </c>
      <c r="N168" s="193" t="s">
        <v>41</v>
      </c>
      <c r="O168" s="38"/>
      <c r="P168" s="194">
        <f>O168*H168</f>
        <v>0</v>
      </c>
      <c r="Q168" s="194">
        <v>0</v>
      </c>
      <c r="R168" s="194">
        <f>Q168*H168</f>
        <v>0</v>
      </c>
      <c r="S168" s="194">
        <v>0</v>
      </c>
      <c r="T168" s="195">
        <f>S168*H168</f>
        <v>0</v>
      </c>
      <c r="AR168" s="20" t="s">
        <v>127</v>
      </c>
      <c r="AT168" s="20" t="s">
        <v>123</v>
      </c>
      <c r="AU168" s="20" t="s">
        <v>79</v>
      </c>
      <c r="AY168" s="20" t="s">
        <v>120</v>
      </c>
      <c r="BE168" s="196">
        <f>IF(N168="základní",J168,0)</f>
        <v>0</v>
      </c>
      <c r="BF168" s="196">
        <f>IF(N168="snížená",J168,0)</f>
        <v>0</v>
      </c>
      <c r="BG168" s="196">
        <f>IF(N168="zákl. přenesená",J168,0)</f>
        <v>0</v>
      </c>
      <c r="BH168" s="196">
        <f>IF(N168="sníž. přenesená",J168,0)</f>
        <v>0</v>
      </c>
      <c r="BI168" s="196">
        <f>IF(N168="nulová",J168,0)</f>
        <v>0</v>
      </c>
      <c r="BJ168" s="20" t="s">
        <v>77</v>
      </c>
      <c r="BK168" s="196">
        <f>ROUND(I168*H168,2)</f>
        <v>0</v>
      </c>
      <c r="BL168" s="20" t="s">
        <v>127</v>
      </c>
      <c r="BM168" s="20" t="s">
        <v>317</v>
      </c>
    </row>
    <row r="169" spans="2:65" s="10" customFormat="1" ht="29.85" customHeight="1">
      <c r="B169" s="168"/>
      <c r="C169" s="169"/>
      <c r="D169" s="182" t="s">
        <v>69</v>
      </c>
      <c r="E169" s="183" t="s">
        <v>318</v>
      </c>
      <c r="F169" s="183" t="s">
        <v>319</v>
      </c>
      <c r="G169" s="169"/>
      <c r="H169" s="169"/>
      <c r="I169" s="172"/>
      <c r="J169" s="184">
        <f>BK169</f>
        <v>0</v>
      </c>
      <c r="K169" s="169"/>
      <c r="L169" s="174"/>
      <c r="M169" s="175"/>
      <c r="N169" s="176"/>
      <c r="O169" s="176"/>
      <c r="P169" s="177">
        <f>P170</f>
        <v>0</v>
      </c>
      <c r="Q169" s="176"/>
      <c r="R169" s="177">
        <f>R170</f>
        <v>0</v>
      </c>
      <c r="S169" s="176"/>
      <c r="T169" s="178">
        <f>T170</f>
        <v>0</v>
      </c>
      <c r="AR169" s="179" t="s">
        <v>77</v>
      </c>
      <c r="AT169" s="180" t="s">
        <v>69</v>
      </c>
      <c r="AU169" s="180" t="s">
        <v>77</v>
      </c>
      <c r="AY169" s="179" t="s">
        <v>120</v>
      </c>
      <c r="BK169" s="181">
        <f>BK170</f>
        <v>0</v>
      </c>
    </row>
    <row r="170" spans="2:65" s="1" customFormat="1" ht="31.5" customHeight="1">
      <c r="B170" s="37"/>
      <c r="C170" s="185" t="s">
        <v>77</v>
      </c>
      <c r="D170" s="185" t="s">
        <v>123</v>
      </c>
      <c r="E170" s="186" t="s">
        <v>320</v>
      </c>
      <c r="F170" s="187" t="s">
        <v>321</v>
      </c>
      <c r="G170" s="188" t="s">
        <v>208</v>
      </c>
      <c r="H170" s="189">
        <v>588.61599999999999</v>
      </c>
      <c r="I170" s="190"/>
      <c r="J170" s="191">
        <f>ROUND(I170*H170,2)</f>
        <v>0</v>
      </c>
      <c r="K170" s="187" t="s">
        <v>21</v>
      </c>
      <c r="L170" s="57"/>
      <c r="M170" s="192" t="s">
        <v>21</v>
      </c>
      <c r="N170" s="193" t="s">
        <v>41</v>
      </c>
      <c r="O170" s="38"/>
      <c r="P170" s="194">
        <f>O170*H170</f>
        <v>0</v>
      </c>
      <c r="Q170" s="194">
        <v>0</v>
      </c>
      <c r="R170" s="194">
        <f>Q170*H170</f>
        <v>0</v>
      </c>
      <c r="S170" s="194">
        <v>0</v>
      </c>
      <c r="T170" s="195">
        <f>S170*H170</f>
        <v>0</v>
      </c>
      <c r="AR170" s="20" t="s">
        <v>127</v>
      </c>
      <c r="AT170" s="20" t="s">
        <v>123</v>
      </c>
      <c r="AU170" s="20" t="s">
        <v>79</v>
      </c>
      <c r="AY170" s="20" t="s">
        <v>120</v>
      </c>
      <c r="BE170" s="196">
        <f>IF(N170="základní",J170,0)</f>
        <v>0</v>
      </c>
      <c r="BF170" s="196">
        <f>IF(N170="snížená",J170,0)</f>
        <v>0</v>
      </c>
      <c r="BG170" s="196">
        <f>IF(N170="zákl. přenesená",J170,0)</f>
        <v>0</v>
      </c>
      <c r="BH170" s="196">
        <f>IF(N170="sníž. přenesená",J170,0)</f>
        <v>0</v>
      </c>
      <c r="BI170" s="196">
        <f>IF(N170="nulová",J170,0)</f>
        <v>0</v>
      </c>
      <c r="BJ170" s="20" t="s">
        <v>77</v>
      </c>
      <c r="BK170" s="196">
        <f>ROUND(I170*H170,2)</f>
        <v>0</v>
      </c>
      <c r="BL170" s="20" t="s">
        <v>127</v>
      </c>
      <c r="BM170" s="20" t="s">
        <v>322</v>
      </c>
    </row>
    <row r="171" spans="2:65" s="10" customFormat="1" ht="37.35" customHeight="1">
      <c r="B171" s="168"/>
      <c r="C171" s="169"/>
      <c r="D171" s="170" t="s">
        <v>69</v>
      </c>
      <c r="E171" s="171" t="s">
        <v>323</v>
      </c>
      <c r="F171" s="171" t="s">
        <v>324</v>
      </c>
      <c r="G171" s="169"/>
      <c r="H171" s="169"/>
      <c r="I171" s="172"/>
      <c r="J171" s="173">
        <f>BK171</f>
        <v>0</v>
      </c>
      <c r="K171" s="169"/>
      <c r="L171" s="174"/>
      <c r="M171" s="175"/>
      <c r="N171" s="176"/>
      <c r="O171" s="176"/>
      <c r="P171" s="177">
        <f>P172+P213+P220+P233+P240</f>
        <v>0</v>
      </c>
      <c r="Q171" s="176"/>
      <c r="R171" s="177">
        <f>R172+R213+R220+R233+R240</f>
        <v>316.22354799999999</v>
      </c>
      <c r="S171" s="176"/>
      <c r="T171" s="178">
        <f>T172+T213+T220+T233+T240</f>
        <v>0</v>
      </c>
      <c r="AR171" s="179" t="s">
        <v>77</v>
      </c>
      <c r="AT171" s="180" t="s">
        <v>69</v>
      </c>
      <c r="AU171" s="180" t="s">
        <v>70</v>
      </c>
      <c r="AY171" s="179" t="s">
        <v>120</v>
      </c>
      <c r="BK171" s="181">
        <f>BK172+BK213+BK220+BK233+BK240</f>
        <v>0</v>
      </c>
    </row>
    <row r="172" spans="2:65" s="10" customFormat="1" ht="19.899999999999999" customHeight="1">
      <c r="B172" s="168"/>
      <c r="C172" s="169"/>
      <c r="D172" s="182" t="s">
        <v>69</v>
      </c>
      <c r="E172" s="183" t="s">
        <v>121</v>
      </c>
      <c r="F172" s="183" t="s">
        <v>122</v>
      </c>
      <c r="G172" s="169"/>
      <c r="H172" s="169"/>
      <c r="I172" s="172"/>
      <c r="J172" s="184">
        <f>BK172</f>
        <v>0</v>
      </c>
      <c r="K172" s="169"/>
      <c r="L172" s="174"/>
      <c r="M172" s="175"/>
      <c r="N172" s="176"/>
      <c r="O172" s="176"/>
      <c r="P172" s="177">
        <f>SUM(P173:P212)</f>
        <v>0</v>
      </c>
      <c r="Q172" s="176"/>
      <c r="R172" s="177">
        <f>SUM(R173:R212)</f>
        <v>140.33041</v>
      </c>
      <c r="S172" s="176"/>
      <c r="T172" s="178">
        <f>SUM(T173:T212)</f>
        <v>0</v>
      </c>
      <c r="AR172" s="179" t="s">
        <v>77</v>
      </c>
      <c r="AT172" s="180" t="s">
        <v>69</v>
      </c>
      <c r="AU172" s="180" t="s">
        <v>77</v>
      </c>
      <c r="AY172" s="179" t="s">
        <v>120</v>
      </c>
      <c r="BK172" s="181">
        <f>SUM(BK173:BK212)</f>
        <v>0</v>
      </c>
    </row>
    <row r="173" spans="2:65" s="1" customFormat="1" ht="22.5" customHeight="1">
      <c r="B173" s="37"/>
      <c r="C173" s="185" t="s">
        <v>77</v>
      </c>
      <c r="D173" s="185" t="s">
        <v>123</v>
      </c>
      <c r="E173" s="186" t="s">
        <v>124</v>
      </c>
      <c r="F173" s="187" t="s">
        <v>125</v>
      </c>
      <c r="G173" s="188" t="s">
        <v>126</v>
      </c>
      <c r="H173" s="189">
        <v>10.41</v>
      </c>
      <c r="I173" s="190"/>
      <c r="J173" s="191">
        <f>ROUND(I173*H173,2)</f>
        <v>0</v>
      </c>
      <c r="K173" s="187" t="s">
        <v>21</v>
      </c>
      <c r="L173" s="57"/>
      <c r="M173" s="192" t="s">
        <v>21</v>
      </c>
      <c r="N173" s="193" t="s">
        <v>41</v>
      </c>
      <c r="O173" s="38"/>
      <c r="P173" s="194">
        <f>O173*H173</f>
        <v>0</v>
      </c>
      <c r="Q173" s="194">
        <v>1E-3</v>
      </c>
      <c r="R173" s="194">
        <f>Q173*H173</f>
        <v>1.0410000000000001E-2</v>
      </c>
      <c r="S173" s="194">
        <v>0</v>
      </c>
      <c r="T173" s="195">
        <f>S173*H173</f>
        <v>0</v>
      </c>
      <c r="AR173" s="20" t="s">
        <v>127</v>
      </c>
      <c r="AT173" s="20" t="s">
        <v>123</v>
      </c>
      <c r="AU173" s="20" t="s">
        <v>79</v>
      </c>
      <c r="AY173" s="20" t="s">
        <v>120</v>
      </c>
      <c r="BE173" s="196">
        <f>IF(N173="základní",J173,0)</f>
        <v>0</v>
      </c>
      <c r="BF173" s="196">
        <f>IF(N173="snížená",J173,0)</f>
        <v>0</v>
      </c>
      <c r="BG173" s="196">
        <f>IF(N173="zákl. přenesená",J173,0)</f>
        <v>0</v>
      </c>
      <c r="BH173" s="196">
        <f>IF(N173="sníž. přenesená",J173,0)</f>
        <v>0</v>
      </c>
      <c r="BI173" s="196">
        <f>IF(N173="nulová",J173,0)</f>
        <v>0</v>
      </c>
      <c r="BJ173" s="20" t="s">
        <v>77</v>
      </c>
      <c r="BK173" s="196">
        <f>ROUND(I173*H173,2)</f>
        <v>0</v>
      </c>
      <c r="BL173" s="20" t="s">
        <v>127</v>
      </c>
      <c r="BM173" s="20" t="s">
        <v>325</v>
      </c>
    </row>
    <row r="174" spans="2:65" s="1" customFormat="1" ht="27">
      <c r="B174" s="37"/>
      <c r="C174" s="59"/>
      <c r="D174" s="197" t="s">
        <v>128</v>
      </c>
      <c r="E174" s="59"/>
      <c r="F174" s="198" t="s">
        <v>326</v>
      </c>
      <c r="G174" s="59"/>
      <c r="H174" s="59"/>
      <c r="I174" s="155"/>
      <c r="J174" s="59"/>
      <c r="K174" s="59"/>
      <c r="L174" s="57"/>
      <c r="M174" s="199"/>
      <c r="N174" s="38"/>
      <c r="O174" s="38"/>
      <c r="P174" s="38"/>
      <c r="Q174" s="38"/>
      <c r="R174" s="38"/>
      <c r="S174" s="38"/>
      <c r="T174" s="74"/>
      <c r="AT174" s="20" t="s">
        <v>128</v>
      </c>
      <c r="AU174" s="20" t="s">
        <v>79</v>
      </c>
    </row>
    <row r="175" spans="2:65" s="1" customFormat="1" ht="22.5" customHeight="1">
      <c r="B175" s="37"/>
      <c r="C175" s="185" t="s">
        <v>79</v>
      </c>
      <c r="D175" s="185" t="s">
        <v>123</v>
      </c>
      <c r="E175" s="186" t="s">
        <v>327</v>
      </c>
      <c r="F175" s="187" t="s">
        <v>328</v>
      </c>
      <c r="G175" s="188" t="s">
        <v>208</v>
      </c>
      <c r="H175" s="189">
        <v>10.72</v>
      </c>
      <c r="I175" s="190"/>
      <c r="J175" s="191">
        <f>ROUND(I175*H175,2)</f>
        <v>0</v>
      </c>
      <c r="K175" s="187" t="s">
        <v>21</v>
      </c>
      <c r="L175" s="57"/>
      <c r="M175" s="192" t="s">
        <v>21</v>
      </c>
      <c r="N175" s="193" t="s">
        <v>41</v>
      </c>
      <c r="O175" s="38"/>
      <c r="P175" s="194">
        <f>O175*H175</f>
        <v>0</v>
      </c>
      <c r="Q175" s="194">
        <v>1</v>
      </c>
      <c r="R175" s="194">
        <f>Q175*H175</f>
        <v>10.72</v>
      </c>
      <c r="S175" s="194">
        <v>0</v>
      </c>
      <c r="T175" s="195">
        <f>S175*H175</f>
        <v>0</v>
      </c>
      <c r="AR175" s="20" t="s">
        <v>127</v>
      </c>
      <c r="AT175" s="20" t="s">
        <v>123</v>
      </c>
      <c r="AU175" s="20" t="s">
        <v>79</v>
      </c>
      <c r="AY175" s="20" t="s">
        <v>120</v>
      </c>
      <c r="BE175" s="196">
        <f>IF(N175="základní",J175,0)</f>
        <v>0</v>
      </c>
      <c r="BF175" s="196">
        <f>IF(N175="snížená",J175,0)</f>
        <v>0</v>
      </c>
      <c r="BG175" s="196">
        <f>IF(N175="zákl. přenesená",J175,0)</f>
        <v>0</v>
      </c>
      <c r="BH175" s="196">
        <f>IF(N175="sníž. přenesená",J175,0)</f>
        <v>0</v>
      </c>
      <c r="BI175" s="196">
        <f>IF(N175="nulová",J175,0)</f>
        <v>0</v>
      </c>
      <c r="BJ175" s="20" t="s">
        <v>77</v>
      </c>
      <c r="BK175" s="196">
        <f>ROUND(I175*H175,2)</f>
        <v>0</v>
      </c>
      <c r="BL175" s="20" t="s">
        <v>127</v>
      </c>
      <c r="BM175" s="20" t="s">
        <v>329</v>
      </c>
    </row>
    <row r="176" spans="2:65" s="1" customFormat="1" ht="27">
      <c r="B176" s="37"/>
      <c r="C176" s="59"/>
      <c r="D176" s="197" t="s">
        <v>128</v>
      </c>
      <c r="E176" s="59"/>
      <c r="F176" s="198" t="s">
        <v>330</v>
      </c>
      <c r="G176" s="59"/>
      <c r="H176" s="59"/>
      <c r="I176" s="155"/>
      <c r="J176" s="59"/>
      <c r="K176" s="59"/>
      <c r="L176" s="57"/>
      <c r="M176" s="199"/>
      <c r="N176" s="38"/>
      <c r="O176" s="38"/>
      <c r="P176" s="38"/>
      <c r="Q176" s="38"/>
      <c r="R176" s="38"/>
      <c r="S176" s="38"/>
      <c r="T176" s="74"/>
      <c r="AT176" s="20" t="s">
        <v>128</v>
      </c>
      <c r="AU176" s="20" t="s">
        <v>79</v>
      </c>
    </row>
    <row r="177" spans="2:65" s="1" customFormat="1" ht="31.5" customHeight="1">
      <c r="B177" s="37"/>
      <c r="C177" s="185" t="s">
        <v>133</v>
      </c>
      <c r="D177" s="185" t="s">
        <v>123</v>
      </c>
      <c r="E177" s="186" t="s">
        <v>130</v>
      </c>
      <c r="F177" s="187" t="s">
        <v>131</v>
      </c>
      <c r="G177" s="188" t="s">
        <v>132</v>
      </c>
      <c r="H177" s="189">
        <v>1075</v>
      </c>
      <c r="I177" s="190"/>
      <c r="J177" s="191">
        <f t="shared" ref="J177:J183" si="20">ROUND(I177*H177,2)</f>
        <v>0</v>
      </c>
      <c r="K177" s="187" t="s">
        <v>21</v>
      </c>
      <c r="L177" s="57"/>
      <c r="M177" s="192" t="s">
        <v>21</v>
      </c>
      <c r="N177" s="193" t="s">
        <v>41</v>
      </c>
      <c r="O177" s="38"/>
      <c r="P177" s="194">
        <f t="shared" ref="P177:P183" si="21">O177*H177</f>
        <v>0</v>
      </c>
      <c r="Q177" s="194">
        <v>0</v>
      </c>
      <c r="R177" s="194">
        <f t="shared" ref="R177:R183" si="22">Q177*H177</f>
        <v>0</v>
      </c>
      <c r="S177" s="194">
        <v>0</v>
      </c>
      <c r="T177" s="195">
        <f t="shared" ref="T177:T183" si="23">S177*H177</f>
        <v>0</v>
      </c>
      <c r="AR177" s="20" t="s">
        <v>127</v>
      </c>
      <c r="AT177" s="20" t="s">
        <v>123</v>
      </c>
      <c r="AU177" s="20" t="s">
        <v>79</v>
      </c>
      <c r="AY177" s="20" t="s">
        <v>120</v>
      </c>
      <c r="BE177" s="196">
        <f t="shared" ref="BE177:BE183" si="24">IF(N177="základní",J177,0)</f>
        <v>0</v>
      </c>
      <c r="BF177" s="196">
        <f t="shared" ref="BF177:BF183" si="25">IF(N177="snížená",J177,0)</f>
        <v>0</v>
      </c>
      <c r="BG177" s="196">
        <f t="shared" ref="BG177:BG183" si="26">IF(N177="zákl. přenesená",J177,0)</f>
        <v>0</v>
      </c>
      <c r="BH177" s="196">
        <f t="shared" ref="BH177:BH183" si="27">IF(N177="sníž. přenesená",J177,0)</f>
        <v>0</v>
      </c>
      <c r="BI177" s="196">
        <f t="shared" ref="BI177:BI183" si="28">IF(N177="nulová",J177,0)</f>
        <v>0</v>
      </c>
      <c r="BJ177" s="20" t="s">
        <v>77</v>
      </c>
      <c r="BK177" s="196">
        <f t="shared" ref="BK177:BK183" si="29">ROUND(I177*H177,2)</f>
        <v>0</v>
      </c>
      <c r="BL177" s="20" t="s">
        <v>127</v>
      </c>
      <c r="BM177" s="20" t="s">
        <v>331</v>
      </c>
    </row>
    <row r="178" spans="2:65" s="1" customFormat="1" ht="22.5" customHeight="1">
      <c r="B178" s="37"/>
      <c r="C178" s="185" t="s">
        <v>127</v>
      </c>
      <c r="D178" s="185" t="s">
        <v>123</v>
      </c>
      <c r="E178" s="186" t="s">
        <v>134</v>
      </c>
      <c r="F178" s="187" t="s">
        <v>135</v>
      </c>
      <c r="G178" s="188" t="s">
        <v>132</v>
      </c>
      <c r="H178" s="189">
        <v>1075</v>
      </c>
      <c r="I178" s="190"/>
      <c r="J178" s="191">
        <f t="shared" si="20"/>
        <v>0</v>
      </c>
      <c r="K178" s="187" t="s">
        <v>21</v>
      </c>
      <c r="L178" s="57"/>
      <c r="M178" s="192" t="s">
        <v>21</v>
      </c>
      <c r="N178" s="193" t="s">
        <v>41</v>
      </c>
      <c r="O178" s="38"/>
      <c r="P178" s="194">
        <f t="shared" si="21"/>
        <v>0</v>
      </c>
      <c r="Q178" s="194">
        <v>0</v>
      </c>
      <c r="R178" s="194">
        <f t="shared" si="22"/>
        <v>0</v>
      </c>
      <c r="S178" s="194">
        <v>0</v>
      </c>
      <c r="T178" s="195">
        <f t="shared" si="23"/>
        <v>0</v>
      </c>
      <c r="AR178" s="20" t="s">
        <v>127</v>
      </c>
      <c r="AT178" s="20" t="s">
        <v>123</v>
      </c>
      <c r="AU178" s="20" t="s">
        <v>79</v>
      </c>
      <c r="AY178" s="20" t="s">
        <v>120</v>
      </c>
      <c r="BE178" s="196">
        <f t="shared" si="24"/>
        <v>0</v>
      </c>
      <c r="BF178" s="196">
        <f t="shared" si="25"/>
        <v>0</v>
      </c>
      <c r="BG178" s="196">
        <f t="shared" si="26"/>
        <v>0</v>
      </c>
      <c r="BH178" s="196">
        <f t="shared" si="27"/>
        <v>0</v>
      </c>
      <c r="BI178" s="196">
        <f t="shared" si="28"/>
        <v>0</v>
      </c>
      <c r="BJ178" s="20" t="s">
        <v>77</v>
      </c>
      <c r="BK178" s="196">
        <f t="shared" si="29"/>
        <v>0</v>
      </c>
      <c r="BL178" s="20" t="s">
        <v>127</v>
      </c>
      <c r="BM178" s="20" t="s">
        <v>332</v>
      </c>
    </row>
    <row r="179" spans="2:65" s="1" customFormat="1" ht="22.5" customHeight="1">
      <c r="B179" s="37"/>
      <c r="C179" s="185" t="s">
        <v>141</v>
      </c>
      <c r="D179" s="185" t="s">
        <v>123</v>
      </c>
      <c r="E179" s="186" t="s">
        <v>142</v>
      </c>
      <c r="F179" s="187" t="s">
        <v>143</v>
      </c>
      <c r="G179" s="188" t="s">
        <v>139</v>
      </c>
      <c r="H179" s="189">
        <v>1</v>
      </c>
      <c r="I179" s="190"/>
      <c r="J179" s="191">
        <f t="shared" si="20"/>
        <v>0</v>
      </c>
      <c r="K179" s="187" t="s">
        <v>21</v>
      </c>
      <c r="L179" s="57"/>
      <c r="M179" s="192" t="s">
        <v>21</v>
      </c>
      <c r="N179" s="193" t="s">
        <v>41</v>
      </c>
      <c r="O179" s="38"/>
      <c r="P179" s="194">
        <f t="shared" si="21"/>
        <v>0</v>
      </c>
      <c r="Q179" s="194">
        <v>0</v>
      </c>
      <c r="R179" s="194">
        <f t="shared" si="22"/>
        <v>0</v>
      </c>
      <c r="S179" s="194">
        <v>0</v>
      </c>
      <c r="T179" s="195">
        <f t="shared" si="23"/>
        <v>0</v>
      </c>
      <c r="AR179" s="20" t="s">
        <v>127</v>
      </c>
      <c r="AT179" s="20" t="s">
        <v>123</v>
      </c>
      <c r="AU179" s="20" t="s">
        <v>79</v>
      </c>
      <c r="AY179" s="20" t="s">
        <v>120</v>
      </c>
      <c r="BE179" s="196">
        <f t="shared" si="24"/>
        <v>0</v>
      </c>
      <c r="BF179" s="196">
        <f t="shared" si="25"/>
        <v>0</v>
      </c>
      <c r="BG179" s="196">
        <f t="shared" si="26"/>
        <v>0</v>
      </c>
      <c r="BH179" s="196">
        <f t="shared" si="27"/>
        <v>0</v>
      </c>
      <c r="BI179" s="196">
        <f t="shared" si="28"/>
        <v>0</v>
      </c>
      <c r="BJ179" s="20" t="s">
        <v>77</v>
      </c>
      <c r="BK179" s="196">
        <f t="shared" si="29"/>
        <v>0</v>
      </c>
      <c r="BL179" s="20" t="s">
        <v>127</v>
      </c>
      <c r="BM179" s="20" t="s">
        <v>333</v>
      </c>
    </row>
    <row r="180" spans="2:65" s="1" customFormat="1" ht="22.5" customHeight="1">
      <c r="B180" s="37"/>
      <c r="C180" s="185" t="s">
        <v>136</v>
      </c>
      <c r="D180" s="185" t="s">
        <v>123</v>
      </c>
      <c r="E180" s="186" t="s">
        <v>145</v>
      </c>
      <c r="F180" s="187" t="s">
        <v>146</v>
      </c>
      <c r="G180" s="188" t="s">
        <v>139</v>
      </c>
      <c r="H180" s="189">
        <v>1</v>
      </c>
      <c r="I180" s="190"/>
      <c r="J180" s="191">
        <f t="shared" si="20"/>
        <v>0</v>
      </c>
      <c r="K180" s="187" t="s">
        <v>21</v>
      </c>
      <c r="L180" s="57"/>
      <c r="M180" s="192" t="s">
        <v>21</v>
      </c>
      <c r="N180" s="193" t="s">
        <v>41</v>
      </c>
      <c r="O180" s="38"/>
      <c r="P180" s="194">
        <f t="shared" si="21"/>
        <v>0</v>
      </c>
      <c r="Q180" s="194">
        <v>0</v>
      </c>
      <c r="R180" s="194">
        <f t="shared" si="22"/>
        <v>0</v>
      </c>
      <c r="S180" s="194">
        <v>0</v>
      </c>
      <c r="T180" s="195">
        <f t="shared" si="23"/>
        <v>0</v>
      </c>
      <c r="AR180" s="20" t="s">
        <v>127</v>
      </c>
      <c r="AT180" s="20" t="s">
        <v>123</v>
      </c>
      <c r="AU180" s="20" t="s">
        <v>79</v>
      </c>
      <c r="AY180" s="20" t="s">
        <v>120</v>
      </c>
      <c r="BE180" s="196">
        <f t="shared" si="24"/>
        <v>0</v>
      </c>
      <c r="BF180" s="196">
        <f t="shared" si="25"/>
        <v>0</v>
      </c>
      <c r="BG180" s="196">
        <f t="shared" si="26"/>
        <v>0</v>
      </c>
      <c r="BH180" s="196">
        <f t="shared" si="27"/>
        <v>0</v>
      </c>
      <c r="BI180" s="196">
        <f t="shared" si="28"/>
        <v>0</v>
      </c>
      <c r="BJ180" s="20" t="s">
        <v>77</v>
      </c>
      <c r="BK180" s="196">
        <f t="shared" si="29"/>
        <v>0</v>
      </c>
      <c r="BL180" s="20" t="s">
        <v>127</v>
      </c>
      <c r="BM180" s="20" t="s">
        <v>334</v>
      </c>
    </row>
    <row r="181" spans="2:65" s="1" customFormat="1" ht="31.5" customHeight="1">
      <c r="B181" s="37"/>
      <c r="C181" s="185" t="s">
        <v>148</v>
      </c>
      <c r="D181" s="185" t="s">
        <v>123</v>
      </c>
      <c r="E181" s="186" t="s">
        <v>156</v>
      </c>
      <c r="F181" s="187" t="s">
        <v>157</v>
      </c>
      <c r="G181" s="188" t="s">
        <v>139</v>
      </c>
      <c r="H181" s="189">
        <v>1</v>
      </c>
      <c r="I181" s="190"/>
      <c r="J181" s="191">
        <f t="shared" si="20"/>
        <v>0</v>
      </c>
      <c r="K181" s="187" t="s">
        <v>21</v>
      </c>
      <c r="L181" s="57"/>
      <c r="M181" s="192" t="s">
        <v>21</v>
      </c>
      <c r="N181" s="193" t="s">
        <v>41</v>
      </c>
      <c r="O181" s="38"/>
      <c r="P181" s="194">
        <f t="shared" si="21"/>
        <v>0</v>
      </c>
      <c r="Q181" s="194">
        <v>0</v>
      </c>
      <c r="R181" s="194">
        <f t="shared" si="22"/>
        <v>0</v>
      </c>
      <c r="S181" s="194">
        <v>0</v>
      </c>
      <c r="T181" s="195">
        <f t="shared" si="23"/>
        <v>0</v>
      </c>
      <c r="AR181" s="20" t="s">
        <v>127</v>
      </c>
      <c r="AT181" s="20" t="s">
        <v>123</v>
      </c>
      <c r="AU181" s="20" t="s">
        <v>79</v>
      </c>
      <c r="AY181" s="20" t="s">
        <v>120</v>
      </c>
      <c r="BE181" s="196">
        <f t="shared" si="24"/>
        <v>0</v>
      </c>
      <c r="BF181" s="196">
        <f t="shared" si="25"/>
        <v>0</v>
      </c>
      <c r="BG181" s="196">
        <f t="shared" si="26"/>
        <v>0</v>
      </c>
      <c r="BH181" s="196">
        <f t="shared" si="27"/>
        <v>0</v>
      </c>
      <c r="BI181" s="196">
        <f t="shared" si="28"/>
        <v>0</v>
      </c>
      <c r="BJ181" s="20" t="s">
        <v>77</v>
      </c>
      <c r="BK181" s="196">
        <f t="shared" si="29"/>
        <v>0</v>
      </c>
      <c r="BL181" s="20" t="s">
        <v>127</v>
      </c>
      <c r="BM181" s="20" t="s">
        <v>335</v>
      </c>
    </row>
    <row r="182" spans="2:65" s="1" customFormat="1" ht="22.5" customHeight="1">
      <c r="B182" s="37"/>
      <c r="C182" s="185" t="s">
        <v>140</v>
      </c>
      <c r="D182" s="185" t="s">
        <v>123</v>
      </c>
      <c r="E182" s="186" t="s">
        <v>159</v>
      </c>
      <c r="F182" s="187" t="s">
        <v>160</v>
      </c>
      <c r="G182" s="188" t="s">
        <v>139</v>
      </c>
      <c r="H182" s="189">
        <v>1</v>
      </c>
      <c r="I182" s="190"/>
      <c r="J182" s="191">
        <f t="shared" si="20"/>
        <v>0</v>
      </c>
      <c r="K182" s="187" t="s">
        <v>21</v>
      </c>
      <c r="L182" s="57"/>
      <c r="M182" s="192" t="s">
        <v>21</v>
      </c>
      <c r="N182" s="193" t="s">
        <v>41</v>
      </c>
      <c r="O182" s="38"/>
      <c r="P182" s="194">
        <f t="shared" si="21"/>
        <v>0</v>
      </c>
      <c r="Q182" s="194">
        <v>0</v>
      </c>
      <c r="R182" s="194">
        <f t="shared" si="22"/>
        <v>0</v>
      </c>
      <c r="S182" s="194">
        <v>0</v>
      </c>
      <c r="T182" s="195">
        <f t="shared" si="23"/>
        <v>0</v>
      </c>
      <c r="AR182" s="20" t="s">
        <v>127</v>
      </c>
      <c r="AT182" s="20" t="s">
        <v>123</v>
      </c>
      <c r="AU182" s="20" t="s">
        <v>79</v>
      </c>
      <c r="AY182" s="20" t="s">
        <v>120</v>
      </c>
      <c r="BE182" s="196">
        <f t="shared" si="24"/>
        <v>0</v>
      </c>
      <c r="BF182" s="196">
        <f t="shared" si="25"/>
        <v>0</v>
      </c>
      <c r="BG182" s="196">
        <f t="shared" si="26"/>
        <v>0</v>
      </c>
      <c r="BH182" s="196">
        <f t="shared" si="27"/>
        <v>0</v>
      </c>
      <c r="BI182" s="196">
        <f t="shared" si="28"/>
        <v>0</v>
      </c>
      <c r="BJ182" s="20" t="s">
        <v>77</v>
      </c>
      <c r="BK182" s="196">
        <f t="shared" si="29"/>
        <v>0</v>
      </c>
      <c r="BL182" s="20" t="s">
        <v>127</v>
      </c>
      <c r="BM182" s="20" t="s">
        <v>336</v>
      </c>
    </row>
    <row r="183" spans="2:65" s="1" customFormat="1" ht="22.5" customHeight="1">
      <c r="B183" s="37"/>
      <c r="C183" s="185" t="s">
        <v>155</v>
      </c>
      <c r="D183" s="185" t="s">
        <v>123</v>
      </c>
      <c r="E183" s="186" t="s">
        <v>166</v>
      </c>
      <c r="F183" s="187" t="s">
        <v>167</v>
      </c>
      <c r="G183" s="188" t="s">
        <v>168</v>
      </c>
      <c r="H183" s="189">
        <v>28</v>
      </c>
      <c r="I183" s="190"/>
      <c r="J183" s="191">
        <f t="shared" si="20"/>
        <v>0</v>
      </c>
      <c r="K183" s="187" t="s">
        <v>21</v>
      </c>
      <c r="L183" s="57"/>
      <c r="M183" s="192" t="s">
        <v>21</v>
      </c>
      <c r="N183" s="193" t="s">
        <v>41</v>
      </c>
      <c r="O183" s="38"/>
      <c r="P183" s="194">
        <f t="shared" si="21"/>
        <v>0</v>
      </c>
      <c r="Q183" s="194">
        <v>0</v>
      </c>
      <c r="R183" s="194">
        <f t="shared" si="22"/>
        <v>0</v>
      </c>
      <c r="S183" s="194">
        <v>0</v>
      </c>
      <c r="T183" s="195">
        <f t="shared" si="23"/>
        <v>0</v>
      </c>
      <c r="AR183" s="20" t="s">
        <v>127</v>
      </c>
      <c r="AT183" s="20" t="s">
        <v>123</v>
      </c>
      <c r="AU183" s="20" t="s">
        <v>79</v>
      </c>
      <c r="AY183" s="20" t="s">
        <v>120</v>
      </c>
      <c r="BE183" s="196">
        <f t="shared" si="24"/>
        <v>0</v>
      </c>
      <c r="BF183" s="196">
        <f t="shared" si="25"/>
        <v>0</v>
      </c>
      <c r="BG183" s="196">
        <f t="shared" si="26"/>
        <v>0</v>
      </c>
      <c r="BH183" s="196">
        <f t="shared" si="27"/>
        <v>0</v>
      </c>
      <c r="BI183" s="196">
        <f t="shared" si="28"/>
        <v>0</v>
      </c>
      <c r="BJ183" s="20" t="s">
        <v>77</v>
      </c>
      <c r="BK183" s="196">
        <f t="shared" si="29"/>
        <v>0</v>
      </c>
      <c r="BL183" s="20" t="s">
        <v>127</v>
      </c>
      <c r="BM183" s="20" t="s">
        <v>337</v>
      </c>
    </row>
    <row r="184" spans="2:65" s="1" customFormat="1" ht="27">
      <c r="B184" s="37"/>
      <c r="C184" s="59"/>
      <c r="D184" s="197" t="s">
        <v>128</v>
      </c>
      <c r="E184" s="59"/>
      <c r="F184" s="198" t="s">
        <v>338</v>
      </c>
      <c r="G184" s="59"/>
      <c r="H184" s="59"/>
      <c r="I184" s="155"/>
      <c r="J184" s="59"/>
      <c r="K184" s="59"/>
      <c r="L184" s="57"/>
      <c r="M184" s="199"/>
      <c r="N184" s="38"/>
      <c r="O184" s="38"/>
      <c r="P184" s="38"/>
      <c r="Q184" s="38"/>
      <c r="R184" s="38"/>
      <c r="S184" s="38"/>
      <c r="T184" s="74"/>
      <c r="AT184" s="20" t="s">
        <v>128</v>
      </c>
      <c r="AU184" s="20" t="s">
        <v>79</v>
      </c>
    </row>
    <row r="185" spans="2:65" s="1" customFormat="1" ht="22.5" customHeight="1">
      <c r="B185" s="37"/>
      <c r="C185" s="185" t="s">
        <v>144</v>
      </c>
      <c r="D185" s="185" t="s">
        <v>123</v>
      </c>
      <c r="E185" s="186" t="s">
        <v>172</v>
      </c>
      <c r="F185" s="187" t="s">
        <v>173</v>
      </c>
      <c r="G185" s="188" t="s">
        <v>168</v>
      </c>
      <c r="H185" s="189">
        <v>1.4</v>
      </c>
      <c r="I185" s="190"/>
      <c r="J185" s="191">
        <f>ROUND(I185*H185,2)</f>
        <v>0</v>
      </c>
      <c r="K185" s="187" t="s">
        <v>21</v>
      </c>
      <c r="L185" s="57"/>
      <c r="M185" s="192" t="s">
        <v>21</v>
      </c>
      <c r="N185" s="193" t="s">
        <v>41</v>
      </c>
      <c r="O185" s="38"/>
      <c r="P185" s="194">
        <f>O185*H185</f>
        <v>0</v>
      </c>
      <c r="Q185" s="194">
        <v>0</v>
      </c>
      <c r="R185" s="194">
        <f>Q185*H185</f>
        <v>0</v>
      </c>
      <c r="S185" s="194">
        <v>0</v>
      </c>
      <c r="T185" s="195">
        <f>S185*H185</f>
        <v>0</v>
      </c>
      <c r="AR185" s="20" t="s">
        <v>127</v>
      </c>
      <c r="AT185" s="20" t="s">
        <v>123</v>
      </c>
      <c r="AU185" s="20" t="s">
        <v>79</v>
      </c>
      <c r="AY185" s="20" t="s">
        <v>120</v>
      </c>
      <c r="BE185" s="196">
        <f>IF(N185="základní",J185,0)</f>
        <v>0</v>
      </c>
      <c r="BF185" s="196">
        <f>IF(N185="snížená",J185,0)</f>
        <v>0</v>
      </c>
      <c r="BG185" s="196">
        <f>IF(N185="zákl. přenesená",J185,0)</f>
        <v>0</v>
      </c>
      <c r="BH185" s="196">
        <f>IF(N185="sníž. přenesená",J185,0)</f>
        <v>0</v>
      </c>
      <c r="BI185" s="196">
        <f>IF(N185="nulová",J185,0)</f>
        <v>0</v>
      </c>
      <c r="BJ185" s="20" t="s">
        <v>77</v>
      </c>
      <c r="BK185" s="196">
        <f>ROUND(I185*H185,2)</f>
        <v>0</v>
      </c>
      <c r="BL185" s="20" t="s">
        <v>127</v>
      </c>
      <c r="BM185" s="20" t="s">
        <v>339</v>
      </c>
    </row>
    <row r="186" spans="2:65" s="1" customFormat="1" ht="27">
      <c r="B186" s="37"/>
      <c r="C186" s="59"/>
      <c r="D186" s="197" t="s">
        <v>128</v>
      </c>
      <c r="E186" s="59"/>
      <c r="F186" s="198" t="s">
        <v>340</v>
      </c>
      <c r="G186" s="59"/>
      <c r="H186" s="59"/>
      <c r="I186" s="155"/>
      <c r="J186" s="59"/>
      <c r="K186" s="59"/>
      <c r="L186" s="57"/>
      <c r="M186" s="199"/>
      <c r="N186" s="38"/>
      <c r="O186" s="38"/>
      <c r="P186" s="38"/>
      <c r="Q186" s="38"/>
      <c r="R186" s="38"/>
      <c r="S186" s="38"/>
      <c r="T186" s="74"/>
      <c r="AT186" s="20" t="s">
        <v>128</v>
      </c>
      <c r="AU186" s="20" t="s">
        <v>79</v>
      </c>
    </row>
    <row r="187" spans="2:65" s="1" customFormat="1" ht="22.5" customHeight="1">
      <c r="B187" s="37"/>
      <c r="C187" s="185" t="s">
        <v>162</v>
      </c>
      <c r="D187" s="185" t="s">
        <v>123</v>
      </c>
      <c r="E187" s="186" t="s">
        <v>176</v>
      </c>
      <c r="F187" s="187" t="s">
        <v>177</v>
      </c>
      <c r="G187" s="188" t="s">
        <v>168</v>
      </c>
      <c r="H187" s="189">
        <v>1.4</v>
      </c>
      <c r="I187" s="190"/>
      <c r="J187" s="191">
        <f>ROUND(I187*H187,2)</f>
        <v>0</v>
      </c>
      <c r="K187" s="187" t="s">
        <v>21</v>
      </c>
      <c r="L187" s="57"/>
      <c r="M187" s="192" t="s">
        <v>21</v>
      </c>
      <c r="N187" s="193" t="s">
        <v>41</v>
      </c>
      <c r="O187" s="38"/>
      <c r="P187" s="194">
        <f>O187*H187</f>
        <v>0</v>
      </c>
      <c r="Q187" s="194">
        <v>0</v>
      </c>
      <c r="R187" s="194">
        <f>Q187*H187</f>
        <v>0</v>
      </c>
      <c r="S187" s="194">
        <v>0</v>
      </c>
      <c r="T187" s="195">
        <f>S187*H187</f>
        <v>0</v>
      </c>
      <c r="AR187" s="20" t="s">
        <v>127</v>
      </c>
      <c r="AT187" s="20" t="s">
        <v>123</v>
      </c>
      <c r="AU187" s="20" t="s">
        <v>79</v>
      </c>
      <c r="AY187" s="20" t="s">
        <v>120</v>
      </c>
      <c r="BE187" s="196">
        <f>IF(N187="základní",J187,0)</f>
        <v>0</v>
      </c>
      <c r="BF187" s="196">
        <f>IF(N187="snížená",J187,0)</f>
        <v>0</v>
      </c>
      <c r="BG187" s="196">
        <f>IF(N187="zákl. přenesená",J187,0)</f>
        <v>0</v>
      </c>
      <c r="BH187" s="196">
        <f>IF(N187="sníž. přenesená",J187,0)</f>
        <v>0</v>
      </c>
      <c r="BI187" s="196">
        <f>IF(N187="nulová",J187,0)</f>
        <v>0</v>
      </c>
      <c r="BJ187" s="20" t="s">
        <v>77</v>
      </c>
      <c r="BK187" s="196">
        <f>ROUND(I187*H187,2)</f>
        <v>0</v>
      </c>
      <c r="BL187" s="20" t="s">
        <v>127</v>
      </c>
      <c r="BM187" s="20" t="s">
        <v>341</v>
      </c>
    </row>
    <row r="188" spans="2:65" s="1" customFormat="1" ht="22.5" customHeight="1">
      <c r="B188" s="37"/>
      <c r="C188" s="185" t="s">
        <v>147</v>
      </c>
      <c r="D188" s="185" t="s">
        <v>123</v>
      </c>
      <c r="E188" s="186" t="s">
        <v>179</v>
      </c>
      <c r="F188" s="187" t="s">
        <v>180</v>
      </c>
      <c r="G188" s="188" t="s">
        <v>168</v>
      </c>
      <c r="H188" s="189">
        <v>10.1</v>
      </c>
      <c r="I188" s="190"/>
      <c r="J188" s="191">
        <f>ROUND(I188*H188,2)</f>
        <v>0</v>
      </c>
      <c r="K188" s="187" t="s">
        <v>21</v>
      </c>
      <c r="L188" s="57"/>
      <c r="M188" s="192" t="s">
        <v>21</v>
      </c>
      <c r="N188" s="193" t="s">
        <v>41</v>
      </c>
      <c r="O188" s="38"/>
      <c r="P188" s="194">
        <f>O188*H188</f>
        <v>0</v>
      </c>
      <c r="Q188" s="194">
        <v>0</v>
      </c>
      <c r="R188" s="194">
        <f>Q188*H188</f>
        <v>0</v>
      </c>
      <c r="S188" s="194">
        <v>0</v>
      </c>
      <c r="T188" s="195">
        <f>S188*H188</f>
        <v>0</v>
      </c>
      <c r="AR188" s="20" t="s">
        <v>127</v>
      </c>
      <c r="AT188" s="20" t="s">
        <v>123</v>
      </c>
      <c r="AU188" s="20" t="s">
        <v>79</v>
      </c>
      <c r="AY188" s="20" t="s">
        <v>120</v>
      </c>
      <c r="BE188" s="196">
        <f>IF(N188="základní",J188,0)</f>
        <v>0</v>
      </c>
      <c r="BF188" s="196">
        <f>IF(N188="snížená",J188,0)</f>
        <v>0</v>
      </c>
      <c r="BG188" s="196">
        <f>IF(N188="zákl. přenesená",J188,0)</f>
        <v>0</v>
      </c>
      <c r="BH188" s="196">
        <f>IF(N188="sníž. přenesená",J188,0)</f>
        <v>0</v>
      </c>
      <c r="BI188" s="196">
        <f>IF(N188="nulová",J188,0)</f>
        <v>0</v>
      </c>
      <c r="BJ188" s="20" t="s">
        <v>77</v>
      </c>
      <c r="BK188" s="196">
        <f>ROUND(I188*H188,2)</f>
        <v>0</v>
      </c>
      <c r="BL188" s="20" t="s">
        <v>127</v>
      </c>
      <c r="BM188" s="20" t="s">
        <v>342</v>
      </c>
    </row>
    <row r="189" spans="2:65" s="1" customFormat="1" ht="27">
      <c r="B189" s="37"/>
      <c r="C189" s="59"/>
      <c r="D189" s="197" t="s">
        <v>128</v>
      </c>
      <c r="E189" s="59"/>
      <c r="F189" s="198" t="s">
        <v>343</v>
      </c>
      <c r="G189" s="59"/>
      <c r="H189" s="59"/>
      <c r="I189" s="155"/>
      <c r="J189" s="59"/>
      <c r="K189" s="59"/>
      <c r="L189" s="57"/>
      <c r="M189" s="199"/>
      <c r="N189" s="38"/>
      <c r="O189" s="38"/>
      <c r="P189" s="38"/>
      <c r="Q189" s="38"/>
      <c r="R189" s="38"/>
      <c r="S189" s="38"/>
      <c r="T189" s="74"/>
      <c r="AT189" s="20" t="s">
        <v>128</v>
      </c>
      <c r="AU189" s="20" t="s">
        <v>79</v>
      </c>
    </row>
    <row r="190" spans="2:65" s="1" customFormat="1" ht="22.5" customHeight="1">
      <c r="B190" s="37"/>
      <c r="C190" s="185" t="s">
        <v>171</v>
      </c>
      <c r="D190" s="185" t="s">
        <v>123</v>
      </c>
      <c r="E190" s="186" t="s">
        <v>183</v>
      </c>
      <c r="F190" s="187" t="s">
        <v>184</v>
      </c>
      <c r="G190" s="188" t="s">
        <v>168</v>
      </c>
      <c r="H190" s="189">
        <v>10.1</v>
      </c>
      <c r="I190" s="190"/>
      <c r="J190" s="191">
        <f>ROUND(I190*H190,2)</f>
        <v>0</v>
      </c>
      <c r="K190" s="187" t="s">
        <v>21</v>
      </c>
      <c r="L190" s="57"/>
      <c r="M190" s="192" t="s">
        <v>21</v>
      </c>
      <c r="N190" s="193" t="s">
        <v>41</v>
      </c>
      <c r="O190" s="38"/>
      <c r="P190" s="194">
        <f>O190*H190</f>
        <v>0</v>
      </c>
      <c r="Q190" s="194">
        <v>0</v>
      </c>
      <c r="R190" s="194">
        <f>Q190*H190</f>
        <v>0</v>
      </c>
      <c r="S190" s="194">
        <v>0</v>
      </c>
      <c r="T190" s="195">
        <f>S190*H190</f>
        <v>0</v>
      </c>
      <c r="AR190" s="20" t="s">
        <v>127</v>
      </c>
      <c r="AT190" s="20" t="s">
        <v>123</v>
      </c>
      <c r="AU190" s="20" t="s">
        <v>79</v>
      </c>
      <c r="AY190" s="20" t="s">
        <v>120</v>
      </c>
      <c r="BE190" s="196">
        <f>IF(N190="základní",J190,0)</f>
        <v>0</v>
      </c>
      <c r="BF190" s="196">
        <f>IF(N190="snížená",J190,0)</f>
        <v>0</v>
      </c>
      <c r="BG190" s="196">
        <f>IF(N190="zákl. přenesená",J190,0)</f>
        <v>0</v>
      </c>
      <c r="BH190" s="196">
        <f>IF(N190="sníž. přenesená",J190,0)</f>
        <v>0</v>
      </c>
      <c r="BI190" s="196">
        <f>IF(N190="nulová",J190,0)</f>
        <v>0</v>
      </c>
      <c r="BJ190" s="20" t="s">
        <v>77</v>
      </c>
      <c r="BK190" s="196">
        <f>ROUND(I190*H190,2)</f>
        <v>0</v>
      </c>
      <c r="BL190" s="20" t="s">
        <v>127</v>
      </c>
      <c r="BM190" s="20" t="s">
        <v>344</v>
      </c>
    </row>
    <row r="191" spans="2:65" s="1" customFormat="1" ht="22.5" customHeight="1">
      <c r="B191" s="37"/>
      <c r="C191" s="185" t="s">
        <v>151</v>
      </c>
      <c r="D191" s="185" t="s">
        <v>123</v>
      </c>
      <c r="E191" s="186" t="s">
        <v>187</v>
      </c>
      <c r="F191" s="187" t="s">
        <v>188</v>
      </c>
      <c r="G191" s="188" t="s">
        <v>168</v>
      </c>
      <c r="H191" s="189">
        <v>28</v>
      </c>
      <c r="I191" s="190"/>
      <c r="J191" s="191">
        <f>ROUND(I191*H191,2)</f>
        <v>0</v>
      </c>
      <c r="K191" s="187" t="s">
        <v>21</v>
      </c>
      <c r="L191" s="57"/>
      <c r="M191" s="192" t="s">
        <v>21</v>
      </c>
      <c r="N191" s="193" t="s">
        <v>41</v>
      </c>
      <c r="O191" s="38"/>
      <c r="P191" s="194">
        <f>O191*H191</f>
        <v>0</v>
      </c>
      <c r="Q191" s="194">
        <v>0</v>
      </c>
      <c r="R191" s="194">
        <f>Q191*H191</f>
        <v>0</v>
      </c>
      <c r="S191" s="194">
        <v>0</v>
      </c>
      <c r="T191" s="195">
        <f>S191*H191</f>
        <v>0</v>
      </c>
      <c r="AR191" s="20" t="s">
        <v>127</v>
      </c>
      <c r="AT191" s="20" t="s">
        <v>123</v>
      </c>
      <c r="AU191" s="20" t="s">
        <v>79</v>
      </c>
      <c r="AY191" s="20" t="s">
        <v>120</v>
      </c>
      <c r="BE191" s="196">
        <f>IF(N191="základní",J191,0)</f>
        <v>0</v>
      </c>
      <c r="BF191" s="196">
        <f>IF(N191="snížená",J191,0)</f>
        <v>0</v>
      </c>
      <c r="BG191" s="196">
        <f>IF(N191="zákl. přenesená",J191,0)</f>
        <v>0</v>
      </c>
      <c r="BH191" s="196">
        <f>IF(N191="sníž. přenesená",J191,0)</f>
        <v>0</v>
      </c>
      <c r="BI191" s="196">
        <f>IF(N191="nulová",J191,0)</f>
        <v>0</v>
      </c>
      <c r="BJ191" s="20" t="s">
        <v>77</v>
      </c>
      <c r="BK191" s="196">
        <f>ROUND(I191*H191,2)</f>
        <v>0</v>
      </c>
      <c r="BL191" s="20" t="s">
        <v>127</v>
      </c>
      <c r="BM191" s="20" t="s">
        <v>345</v>
      </c>
    </row>
    <row r="192" spans="2:65" s="1" customFormat="1" ht="27">
      <c r="B192" s="37"/>
      <c r="C192" s="59"/>
      <c r="D192" s="197" t="s">
        <v>128</v>
      </c>
      <c r="E192" s="59"/>
      <c r="F192" s="198" t="s">
        <v>346</v>
      </c>
      <c r="G192" s="59"/>
      <c r="H192" s="59"/>
      <c r="I192" s="155"/>
      <c r="J192" s="59"/>
      <c r="K192" s="59"/>
      <c r="L192" s="57"/>
      <c r="M192" s="199"/>
      <c r="N192" s="38"/>
      <c r="O192" s="38"/>
      <c r="P192" s="38"/>
      <c r="Q192" s="38"/>
      <c r="R192" s="38"/>
      <c r="S192" s="38"/>
      <c r="T192" s="74"/>
      <c r="AT192" s="20" t="s">
        <v>128</v>
      </c>
      <c r="AU192" s="20" t="s">
        <v>79</v>
      </c>
    </row>
    <row r="193" spans="2:65" s="1" customFormat="1" ht="22.5" customHeight="1">
      <c r="B193" s="37"/>
      <c r="C193" s="185" t="s">
        <v>10</v>
      </c>
      <c r="D193" s="185" t="s">
        <v>123</v>
      </c>
      <c r="E193" s="186" t="s">
        <v>191</v>
      </c>
      <c r="F193" s="187" t="s">
        <v>192</v>
      </c>
      <c r="G193" s="188" t="s">
        <v>168</v>
      </c>
      <c r="H193" s="189">
        <v>11.5</v>
      </c>
      <c r="I193" s="190"/>
      <c r="J193" s="191">
        <f>ROUND(I193*H193,2)</f>
        <v>0</v>
      </c>
      <c r="K193" s="187" t="s">
        <v>21</v>
      </c>
      <c r="L193" s="57"/>
      <c r="M193" s="192" t="s">
        <v>21</v>
      </c>
      <c r="N193" s="193" t="s">
        <v>41</v>
      </c>
      <c r="O193" s="38"/>
      <c r="P193" s="194">
        <f>O193*H193</f>
        <v>0</v>
      </c>
      <c r="Q193" s="194">
        <v>0</v>
      </c>
      <c r="R193" s="194">
        <f>Q193*H193</f>
        <v>0</v>
      </c>
      <c r="S193" s="194">
        <v>0</v>
      </c>
      <c r="T193" s="195">
        <f>S193*H193</f>
        <v>0</v>
      </c>
      <c r="AR193" s="20" t="s">
        <v>127</v>
      </c>
      <c r="AT193" s="20" t="s">
        <v>123</v>
      </c>
      <c r="AU193" s="20" t="s">
        <v>79</v>
      </c>
      <c r="AY193" s="20" t="s">
        <v>120</v>
      </c>
      <c r="BE193" s="196">
        <f>IF(N193="základní",J193,0)</f>
        <v>0</v>
      </c>
      <c r="BF193" s="196">
        <f>IF(N193="snížená",J193,0)</f>
        <v>0</v>
      </c>
      <c r="BG193" s="196">
        <f>IF(N193="zákl. přenesená",J193,0)</f>
        <v>0</v>
      </c>
      <c r="BH193" s="196">
        <f>IF(N193="sníž. přenesená",J193,0)</f>
        <v>0</v>
      </c>
      <c r="BI193" s="196">
        <f>IF(N193="nulová",J193,0)</f>
        <v>0</v>
      </c>
      <c r="BJ193" s="20" t="s">
        <v>77</v>
      </c>
      <c r="BK193" s="196">
        <f>ROUND(I193*H193,2)</f>
        <v>0</v>
      </c>
      <c r="BL193" s="20" t="s">
        <v>127</v>
      </c>
      <c r="BM193" s="20" t="s">
        <v>347</v>
      </c>
    </row>
    <row r="194" spans="2:65" s="1" customFormat="1" ht="31.5" customHeight="1">
      <c r="B194" s="37"/>
      <c r="C194" s="185" t="s">
        <v>154</v>
      </c>
      <c r="D194" s="185" t="s">
        <v>123</v>
      </c>
      <c r="E194" s="186" t="s">
        <v>195</v>
      </c>
      <c r="F194" s="187" t="s">
        <v>196</v>
      </c>
      <c r="G194" s="188" t="s">
        <v>168</v>
      </c>
      <c r="H194" s="189">
        <v>172.5</v>
      </c>
      <c r="I194" s="190"/>
      <c r="J194" s="191">
        <f>ROUND(I194*H194,2)</f>
        <v>0</v>
      </c>
      <c r="K194" s="187" t="s">
        <v>21</v>
      </c>
      <c r="L194" s="57"/>
      <c r="M194" s="192" t="s">
        <v>21</v>
      </c>
      <c r="N194" s="193" t="s">
        <v>41</v>
      </c>
      <c r="O194" s="38"/>
      <c r="P194" s="194">
        <f>O194*H194</f>
        <v>0</v>
      </c>
      <c r="Q194" s="194">
        <v>0</v>
      </c>
      <c r="R194" s="194">
        <f>Q194*H194</f>
        <v>0</v>
      </c>
      <c r="S194" s="194">
        <v>0</v>
      </c>
      <c r="T194" s="195">
        <f>S194*H194</f>
        <v>0</v>
      </c>
      <c r="AR194" s="20" t="s">
        <v>127</v>
      </c>
      <c r="AT194" s="20" t="s">
        <v>123</v>
      </c>
      <c r="AU194" s="20" t="s">
        <v>79</v>
      </c>
      <c r="AY194" s="20" t="s">
        <v>120</v>
      </c>
      <c r="BE194" s="196">
        <f>IF(N194="základní",J194,0)</f>
        <v>0</v>
      </c>
      <c r="BF194" s="196">
        <f>IF(N194="snížená",J194,0)</f>
        <v>0</v>
      </c>
      <c r="BG194" s="196">
        <f>IF(N194="zákl. přenesená",J194,0)</f>
        <v>0</v>
      </c>
      <c r="BH194" s="196">
        <f>IF(N194="sníž. přenesená",J194,0)</f>
        <v>0</v>
      </c>
      <c r="BI194" s="196">
        <f>IF(N194="nulová",J194,0)</f>
        <v>0</v>
      </c>
      <c r="BJ194" s="20" t="s">
        <v>77</v>
      </c>
      <c r="BK194" s="196">
        <f>ROUND(I194*H194,2)</f>
        <v>0</v>
      </c>
      <c r="BL194" s="20" t="s">
        <v>127</v>
      </c>
      <c r="BM194" s="20" t="s">
        <v>348</v>
      </c>
    </row>
    <row r="195" spans="2:65" s="1" customFormat="1" ht="27">
      <c r="B195" s="37"/>
      <c r="C195" s="59"/>
      <c r="D195" s="197" t="s">
        <v>128</v>
      </c>
      <c r="E195" s="59"/>
      <c r="F195" s="198" t="s">
        <v>349</v>
      </c>
      <c r="G195" s="59"/>
      <c r="H195" s="59"/>
      <c r="I195" s="155"/>
      <c r="J195" s="59"/>
      <c r="K195" s="59"/>
      <c r="L195" s="57"/>
      <c r="M195" s="199"/>
      <c r="N195" s="38"/>
      <c r="O195" s="38"/>
      <c r="P195" s="38"/>
      <c r="Q195" s="38"/>
      <c r="R195" s="38"/>
      <c r="S195" s="38"/>
      <c r="T195" s="74"/>
      <c r="AT195" s="20" t="s">
        <v>128</v>
      </c>
      <c r="AU195" s="20" t="s">
        <v>79</v>
      </c>
    </row>
    <row r="196" spans="2:65" s="1" customFormat="1" ht="22.5" customHeight="1">
      <c r="B196" s="37"/>
      <c r="C196" s="185" t="s">
        <v>186</v>
      </c>
      <c r="D196" s="185" t="s">
        <v>123</v>
      </c>
      <c r="E196" s="186" t="s">
        <v>199</v>
      </c>
      <c r="F196" s="187" t="s">
        <v>200</v>
      </c>
      <c r="G196" s="188" t="s">
        <v>168</v>
      </c>
      <c r="H196" s="189">
        <v>39.5</v>
      </c>
      <c r="I196" s="190"/>
      <c r="J196" s="191">
        <f>ROUND(I196*H196,2)</f>
        <v>0</v>
      </c>
      <c r="K196" s="187" t="s">
        <v>21</v>
      </c>
      <c r="L196" s="57"/>
      <c r="M196" s="192" t="s">
        <v>21</v>
      </c>
      <c r="N196" s="193" t="s">
        <v>41</v>
      </c>
      <c r="O196" s="38"/>
      <c r="P196" s="194">
        <f>O196*H196</f>
        <v>0</v>
      </c>
      <c r="Q196" s="194">
        <v>0</v>
      </c>
      <c r="R196" s="194">
        <f>Q196*H196</f>
        <v>0</v>
      </c>
      <c r="S196" s="194">
        <v>0</v>
      </c>
      <c r="T196" s="195">
        <f>S196*H196</f>
        <v>0</v>
      </c>
      <c r="AR196" s="20" t="s">
        <v>127</v>
      </c>
      <c r="AT196" s="20" t="s">
        <v>123</v>
      </c>
      <c r="AU196" s="20" t="s">
        <v>79</v>
      </c>
      <c r="AY196" s="20" t="s">
        <v>120</v>
      </c>
      <c r="BE196" s="196">
        <f>IF(N196="základní",J196,0)</f>
        <v>0</v>
      </c>
      <c r="BF196" s="196">
        <f>IF(N196="snížená",J196,0)</f>
        <v>0</v>
      </c>
      <c r="BG196" s="196">
        <f>IF(N196="zákl. přenesená",J196,0)</f>
        <v>0</v>
      </c>
      <c r="BH196" s="196">
        <f>IF(N196="sníž. přenesená",J196,0)</f>
        <v>0</v>
      </c>
      <c r="BI196" s="196">
        <f>IF(N196="nulová",J196,0)</f>
        <v>0</v>
      </c>
      <c r="BJ196" s="20" t="s">
        <v>77</v>
      </c>
      <c r="BK196" s="196">
        <f>ROUND(I196*H196,2)</f>
        <v>0</v>
      </c>
      <c r="BL196" s="20" t="s">
        <v>127</v>
      </c>
      <c r="BM196" s="20" t="s">
        <v>350</v>
      </c>
    </row>
    <row r="197" spans="2:65" s="1" customFormat="1" ht="27">
      <c r="B197" s="37"/>
      <c r="C197" s="59"/>
      <c r="D197" s="197" t="s">
        <v>128</v>
      </c>
      <c r="E197" s="59"/>
      <c r="F197" s="198" t="s">
        <v>351</v>
      </c>
      <c r="G197" s="59"/>
      <c r="H197" s="59"/>
      <c r="I197" s="155"/>
      <c r="J197" s="59"/>
      <c r="K197" s="59"/>
      <c r="L197" s="57"/>
      <c r="M197" s="199"/>
      <c r="N197" s="38"/>
      <c r="O197" s="38"/>
      <c r="P197" s="38"/>
      <c r="Q197" s="38"/>
      <c r="R197" s="38"/>
      <c r="S197" s="38"/>
      <c r="T197" s="74"/>
      <c r="AT197" s="20" t="s">
        <v>128</v>
      </c>
      <c r="AU197" s="20" t="s">
        <v>79</v>
      </c>
    </row>
    <row r="198" spans="2:65" s="1" customFormat="1" ht="22.5" customHeight="1">
      <c r="B198" s="37"/>
      <c r="C198" s="185" t="s">
        <v>158</v>
      </c>
      <c r="D198" s="185" t="s">
        <v>123</v>
      </c>
      <c r="E198" s="186" t="s">
        <v>352</v>
      </c>
      <c r="F198" s="187" t="s">
        <v>353</v>
      </c>
      <c r="G198" s="188" t="s">
        <v>168</v>
      </c>
      <c r="H198" s="189">
        <v>72</v>
      </c>
      <c r="I198" s="190"/>
      <c r="J198" s="191">
        <f>ROUND(I198*H198,2)</f>
        <v>0</v>
      </c>
      <c r="K198" s="187" t="s">
        <v>21</v>
      </c>
      <c r="L198" s="57"/>
      <c r="M198" s="192" t="s">
        <v>21</v>
      </c>
      <c r="N198" s="193" t="s">
        <v>41</v>
      </c>
      <c r="O198" s="38"/>
      <c r="P198" s="194">
        <f>O198*H198</f>
        <v>0</v>
      </c>
      <c r="Q198" s="194">
        <v>0</v>
      </c>
      <c r="R198" s="194">
        <f>Q198*H198</f>
        <v>0</v>
      </c>
      <c r="S198" s="194">
        <v>0</v>
      </c>
      <c r="T198" s="195">
        <f>S198*H198</f>
        <v>0</v>
      </c>
      <c r="AR198" s="20" t="s">
        <v>127</v>
      </c>
      <c r="AT198" s="20" t="s">
        <v>123</v>
      </c>
      <c r="AU198" s="20" t="s">
        <v>79</v>
      </c>
      <c r="AY198" s="20" t="s">
        <v>120</v>
      </c>
      <c r="BE198" s="196">
        <f>IF(N198="základní",J198,0)</f>
        <v>0</v>
      </c>
      <c r="BF198" s="196">
        <f>IF(N198="snížená",J198,0)</f>
        <v>0</v>
      </c>
      <c r="BG198" s="196">
        <f>IF(N198="zákl. přenesená",J198,0)</f>
        <v>0</v>
      </c>
      <c r="BH198" s="196">
        <f>IF(N198="sníž. přenesená",J198,0)</f>
        <v>0</v>
      </c>
      <c r="BI198" s="196">
        <f>IF(N198="nulová",J198,0)</f>
        <v>0</v>
      </c>
      <c r="BJ198" s="20" t="s">
        <v>77</v>
      </c>
      <c r="BK198" s="196">
        <f>ROUND(I198*H198,2)</f>
        <v>0</v>
      </c>
      <c r="BL198" s="20" t="s">
        <v>127</v>
      </c>
      <c r="BM198" s="20" t="s">
        <v>354</v>
      </c>
    </row>
    <row r="199" spans="2:65" s="1" customFormat="1" ht="27">
      <c r="B199" s="37"/>
      <c r="C199" s="59"/>
      <c r="D199" s="197" t="s">
        <v>128</v>
      </c>
      <c r="E199" s="59"/>
      <c r="F199" s="198" t="s">
        <v>355</v>
      </c>
      <c r="G199" s="59"/>
      <c r="H199" s="59"/>
      <c r="I199" s="155"/>
      <c r="J199" s="59"/>
      <c r="K199" s="59"/>
      <c r="L199" s="57"/>
      <c r="M199" s="199"/>
      <c r="N199" s="38"/>
      <c r="O199" s="38"/>
      <c r="P199" s="38"/>
      <c r="Q199" s="38"/>
      <c r="R199" s="38"/>
      <c r="S199" s="38"/>
      <c r="T199" s="74"/>
      <c r="AT199" s="20" t="s">
        <v>128</v>
      </c>
      <c r="AU199" s="20" t="s">
        <v>79</v>
      </c>
    </row>
    <row r="200" spans="2:65" s="1" customFormat="1" ht="22.5" customHeight="1">
      <c r="B200" s="37"/>
      <c r="C200" s="185" t="s">
        <v>194</v>
      </c>
      <c r="D200" s="185" t="s">
        <v>123</v>
      </c>
      <c r="E200" s="186" t="s">
        <v>203</v>
      </c>
      <c r="F200" s="187" t="s">
        <v>204</v>
      </c>
      <c r="G200" s="188" t="s">
        <v>168</v>
      </c>
      <c r="H200" s="189">
        <v>11.5</v>
      </c>
      <c r="I200" s="190"/>
      <c r="J200" s="191">
        <f>ROUND(I200*H200,2)</f>
        <v>0</v>
      </c>
      <c r="K200" s="187" t="s">
        <v>21</v>
      </c>
      <c r="L200" s="57"/>
      <c r="M200" s="192" t="s">
        <v>21</v>
      </c>
      <c r="N200" s="193" t="s">
        <v>41</v>
      </c>
      <c r="O200" s="38"/>
      <c r="P200" s="194">
        <f>O200*H200</f>
        <v>0</v>
      </c>
      <c r="Q200" s="194">
        <v>0</v>
      </c>
      <c r="R200" s="194">
        <f>Q200*H200</f>
        <v>0</v>
      </c>
      <c r="S200" s="194">
        <v>0</v>
      </c>
      <c r="T200" s="195">
        <f>S200*H200</f>
        <v>0</v>
      </c>
      <c r="AR200" s="20" t="s">
        <v>127</v>
      </c>
      <c r="AT200" s="20" t="s">
        <v>123</v>
      </c>
      <c r="AU200" s="20" t="s">
        <v>79</v>
      </c>
      <c r="AY200" s="20" t="s">
        <v>120</v>
      </c>
      <c r="BE200" s="196">
        <f>IF(N200="základní",J200,0)</f>
        <v>0</v>
      </c>
      <c r="BF200" s="196">
        <f>IF(N200="snížená",J200,0)</f>
        <v>0</v>
      </c>
      <c r="BG200" s="196">
        <f>IF(N200="zákl. přenesená",J200,0)</f>
        <v>0</v>
      </c>
      <c r="BH200" s="196">
        <f>IF(N200="sníž. přenesená",J200,0)</f>
        <v>0</v>
      </c>
      <c r="BI200" s="196">
        <f>IF(N200="nulová",J200,0)</f>
        <v>0</v>
      </c>
      <c r="BJ200" s="20" t="s">
        <v>77</v>
      </c>
      <c r="BK200" s="196">
        <f>ROUND(I200*H200,2)</f>
        <v>0</v>
      </c>
      <c r="BL200" s="20" t="s">
        <v>127</v>
      </c>
      <c r="BM200" s="20" t="s">
        <v>356</v>
      </c>
    </row>
    <row r="201" spans="2:65" s="1" customFormat="1" ht="22.5" customHeight="1">
      <c r="B201" s="37"/>
      <c r="C201" s="185" t="s">
        <v>161</v>
      </c>
      <c r="D201" s="185" t="s">
        <v>123</v>
      </c>
      <c r="E201" s="186" t="s">
        <v>206</v>
      </c>
      <c r="F201" s="187" t="s">
        <v>207</v>
      </c>
      <c r="G201" s="188" t="s">
        <v>208</v>
      </c>
      <c r="H201" s="189">
        <v>18.399999999999999</v>
      </c>
      <c r="I201" s="190"/>
      <c r="J201" s="191">
        <f>ROUND(I201*H201,2)</f>
        <v>0</v>
      </c>
      <c r="K201" s="187" t="s">
        <v>21</v>
      </c>
      <c r="L201" s="57"/>
      <c r="M201" s="192" t="s">
        <v>21</v>
      </c>
      <c r="N201" s="193" t="s">
        <v>41</v>
      </c>
      <c r="O201" s="38"/>
      <c r="P201" s="194">
        <f>O201*H201</f>
        <v>0</v>
      </c>
      <c r="Q201" s="194">
        <v>0</v>
      </c>
      <c r="R201" s="194">
        <f>Q201*H201</f>
        <v>0</v>
      </c>
      <c r="S201" s="194">
        <v>0</v>
      </c>
      <c r="T201" s="195">
        <f>S201*H201</f>
        <v>0</v>
      </c>
      <c r="AR201" s="20" t="s">
        <v>127</v>
      </c>
      <c r="AT201" s="20" t="s">
        <v>123</v>
      </c>
      <c r="AU201" s="20" t="s">
        <v>79</v>
      </c>
      <c r="AY201" s="20" t="s">
        <v>120</v>
      </c>
      <c r="BE201" s="196">
        <f>IF(N201="základní",J201,0)</f>
        <v>0</v>
      </c>
      <c r="BF201" s="196">
        <f>IF(N201="snížená",J201,0)</f>
        <v>0</v>
      </c>
      <c r="BG201" s="196">
        <f>IF(N201="zákl. přenesená",J201,0)</f>
        <v>0</v>
      </c>
      <c r="BH201" s="196">
        <f>IF(N201="sníž. přenesená",J201,0)</f>
        <v>0</v>
      </c>
      <c r="BI201" s="196">
        <f>IF(N201="nulová",J201,0)</f>
        <v>0</v>
      </c>
      <c r="BJ201" s="20" t="s">
        <v>77</v>
      </c>
      <c r="BK201" s="196">
        <f>ROUND(I201*H201,2)</f>
        <v>0</v>
      </c>
      <c r="BL201" s="20" t="s">
        <v>127</v>
      </c>
      <c r="BM201" s="20" t="s">
        <v>357</v>
      </c>
    </row>
    <row r="202" spans="2:65" s="1" customFormat="1" ht="27">
      <c r="B202" s="37"/>
      <c r="C202" s="59"/>
      <c r="D202" s="197" t="s">
        <v>128</v>
      </c>
      <c r="E202" s="59"/>
      <c r="F202" s="198" t="s">
        <v>358</v>
      </c>
      <c r="G202" s="59"/>
      <c r="H202" s="59"/>
      <c r="I202" s="155"/>
      <c r="J202" s="59"/>
      <c r="K202" s="59"/>
      <c r="L202" s="57"/>
      <c r="M202" s="199"/>
      <c r="N202" s="38"/>
      <c r="O202" s="38"/>
      <c r="P202" s="38"/>
      <c r="Q202" s="38"/>
      <c r="R202" s="38"/>
      <c r="S202" s="38"/>
      <c r="T202" s="74"/>
      <c r="AT202" s="20" t="s">
        <v>128</v>
      </c>
      <c r="AU202" s="20" t="s">
        <v>79</v>
      </c>
    </row>
    <row r="203" spans="2:65" s="1" customFormat="1" ht="22.5" customHeight="1">
      <c r="B203" s="37"/>
      <c r="C203" s="185" t="s">
        <v>9</v>
      </c>
      <c r="D203" s="185" t="s">
        <v>123</v>
      </c>
      <c r="E203" s="186" t="s">
        <v>212</v>
      </c>
      <c r="F203" s="187" t="s">
        <v>213</v>
      </c>
      <c r="G203" s="188" t="s">
        <v>132</v>
      </c>
      <c r="H203" s="189">
        <v>1196</v>
      </c>
      <c r="I203" s="190"/>
      <c r="J203" s="191">
        <f>ROUND(I203*H203,2)</f>
        <v>0</v>
      </c>
      <c r="K203" s="187" t="s">
        <v>21</v>
      </c>
      <c r="L203" s="57"/>
      <c r="M203" s="192" t="s">
        <v>21</v>
      </c>
      <c r="N203" s="193" t="s">
        <v>41</v>
      </c>
      <c r="O203" s="38"/>
      <c r="P203" s="194">
        <f>O203*H203</f>
        <v>0</v>
      </c>
      <c r="Q203" s="194">
        <v>0</v>
      </c>
      <c r="R203" s="194">
        <f>Q203*H203</f>
        <v>0</v>
      </c>
      <c r="S203" s="194">
        <v>0</v>
      </c>
      <c r="T203" s="195">
        <f>S203*H203</f>
        <v>0</v>
      </c>
      <c r="AR203" s="20" t="s">
        <v>127</v>
      </c>
      <c r="AT203" s="20" t="s">
        <v>123</v>
      </c>
      <c r="AU203" s="20" t="s">
        <v>79</v>
      </c>
      <c r="AY203" s="20" t="s">
        <v>120</v>
      </c>
      <c r="BE203" s="196">
        <f>IF(N203="základní",J203,0)</f>
        <v>0</v>
      </c>
      <c r="BF203" s="196">
        <f>IF(N203="snížená",J203,0)</f>
        <v>0</v>
      </c>
      <c r="BG203" s="196">
        <f>IF(N203="zákl. přenesená",J203,0)</f>
        <v>0</v>
      </c>
      <c r="BH203" s="196">
        <f>IF(N203="sníž. přenesená",J203,0)</f>
        <v>0</v>
      </c>
      <c r="BI203" s="196">
        <f>IF(N203="nulová",J203,0)</f>
        <v>0</v>
      </c>
      <c r="BJ203" s="20" t="s">
        <v>77</v>
      </c>
      <c r="BK203" s="196">
        <f>ROUND(I203*H203,2)</f>
        <v>0</v>
      </c>
      <c r="BL203" s="20" t="s">
        <v>127</v>
      </c>
      <c r="BM203" s="20" t="s">
        <v>359</v>
      </c>
    </row>
    <row r="204" spans="2:65" s="1" customFormat="1" ht="27">
      <c r="B204" s="37"/>
      <c r="C204" s="59"/>
      <c r="D204" s="197" t="s">
        <v>128</v>
      </c>
      <c r="E204" s="59"/>
      <c r="F204" s="198" t="s">
        <v>360</v>
      </c>
      <c r="G204" s="59"/>
      <c r="H204" s="59"/>
      <c r="I204" s="155"/>
      <c r="J204" s="59"/>
      <c r="K204" s="59"/>
      <c r="L204" s="57"/>
      <c r="M204" s="199"/>
      <c r="N204" s="38"/>
      <c r="O204" s="38"/>
      <c r="P204" s="38"/>
      <c r="Q204" s="38"/>
      <c r="R204" s="38"/>
      <c r="S204" s="38"/>
      <c r="T204" s="74"/>
      <c r="AT204" s="20" t="s">
        <v>128</v>
      </c>
      <c r="AU204" s="20" t="s">
        <v>79</v>
      </c>
    </row>
    <row r="205" spans="2:65" s="1" customFormat="1" ht="22.5" customHeight="1">
      <c r="B205" s="37"/>
      <c r="C205" s="185" t="s">
        <v>165</v>
      </c>
      <c r="D205" s="185" t="s">
        <v>123</v>
      </c>
      <c r="E205" s="186" t="s">
        <v>216</v>
      </c>
      <c r="F205" s="187" t="s">
        <v>217</v>
      </c>
      <c r="G205" s="188" t="s">
        <v>132</v>
      </c>
      <c r="H205" s="189">
        <v>347</v>
      </c>
      <c r="I205" s="190"/>
      <c r="J205" s="191">
        <f>ROUND(I205*H205,2)</f>
        <v>0</v>
      </c>
      <c r="K205" s="187" t="s">
        <v>21</v>
      </c>
      <c r="L205" s="57"/>
      <c r="M205" s="192" t="s">
        <v>21</v>
      </c>
      <c r="N205" s="193" t="s">
        <v>41</v>
      </c>
      <c r="O205" s="38"/>
      <c r="P205" s="194">
        <f>O205*H205</f>
        <v>0</v>
      </c>
      <c r="Q205" s="194">
        <v>0</v>
      </c>
      <c r="R205" s="194">
        <f>Q205*H205</f>
        <v>0</v>
      </c>
      <c r="S205" s="194">
        <v>0</v>
      </c>
      <c r="T205" s="195">
        <f>S205*H205</f>
        <v>0</v>
      </c>
      <c r="AR205" s="20" t="s">
        <v>127</v>
      </c>
      <c r="AT205" s="20" t="s">
        <v>123</v>
      </c>
      <c r="AU205" s="20" t="s">
        <v>79</v>
      </c>
      <c r="AY205" s="20" t="s">
        <v>120</v>
      </c>
      <c r="BE205" s="196">
        <f>IF(N205="základní",J205,0)</f>
        <v>0</v>
      </c>
      <c r="BF205" s="196">
        <f>IF(N205="snížená",J205,0)</f>
        <v>0</v>
      </c>
      <c r="BG205" s="196">
        <f>IF(N205="zákl. přenesená",J205,0)</f>
        <v>0</v>
      </c>
      <c r="BH205" s="196">
        <f>IF(N205="sníž. přenesená",J205,0)</f>
        <v>0</v>
      </c>
      <c r="BI205" s="196">
        <f>IF(N205="nulová",J205,0)</f>
        <v>0</v>
      </c>
      <c r="BJ205" s="20" t="s">
        <v>77</v>
      </c>
      <c r="BK205" s="196">
        <f>ROUND(I205*H205,2)</f>
        <v>0</v>
      </c>
      <c r="BL205" s="20" t="s">
        <v>127</v>
      </c>
      <c r="BM205" s="20" t="s">
        <v>361</v>
      </c>
    </row>
    <row r="206" spans="2:65" s="1" customFormat="1" ht="27">
      <c r="B206" s="37"/>
      <c r="C206" s="59"/>
      <c r="D206" s="197" t="s">
        <v>128</v>
      </c>
      <c r="E206" s="59"/>
      <c r="F206" s="198" t="s">
        <v>362</v>
      </c>
      <c r="G206" s="59"/>
      <c r="H206" s="59"/>
      <c r="I206" s="155"/>
      <c r="J206" s="59"/>
      <c r="K206" s="59"/>
      <c r="L206" s="57"/>
      <c r="M206" s="199"/>
      <c r="N206" s="38"/>
      <c r="O206" s="38"/>
      <c r="P206" s="38"/>
      <c r="Q206" s="38"/>
      <c r="R206" s="38"/>
      <c r="S206" s="38"/>
      <c r="T206" s="74"/>
      <c r="AT206" s="20" t="s">
        <v>128</v>
      </c>
      <c r="AU206" s="20" t="s">
        <v>79</v>
      </c>
    </row>
    <row r="207" spans="2:65" s="1" customFormat="1" ht="22.5" customHeight="1">
      <c r="B207" s="37"/>
      <c r="C207" s="185" t="s">
        <v>211</v>
      </c>
      <c r="D207" s="185" t="s">
        <v>123</v>
      </c>
      <c r="E207" s="186" t="s">
        <v>220</v>
      </c>
      <c r="F207" s="187" t="s">
        <v>221</v>
      </c>
      <c r="G207" s="188" t="s">
        <v>132</v>
      </c>
      <c r="H207" s="189">
        <v>347</v>
      </c>
      <c r="I207" s="190"/>
      <c r="J207" s="191">
        <f>ROUND(I207*H207,2)</f>
        <v>0</v>
      </c>
      <c r="K207" s="187" t="s">
        <v>21</v>
      </c>
      <c r="L207" s="57"/>
      <c r="M207" s="192" t="s">
        <v>21</v>
      </c>
      <c r="N207" s="193" t="s">
        <v>41</v>
      </c>
      <c r="O207" s="38"/>
      <c r="P207" s="194">
        <f>O207*H207</f>
        <v>0</v>
      </c>
      <c r="Q207" s="194">
        <v>0</v>
      </c>
      <c r="R207" s="194">
        <f>Q207*H207</f>
        <v>0</v>
      </c>
      <c r="S207" s="194">
        <v>0</v>
      </c>
      <c r="T207" s="195">
        <f>S207*H207</f>
        <v>0</v>
      </c>
      <c r="AR207" s="20" t="s">
        <v>127</v>
      </c>
      <c r="AT207" s="20" t="s">
        <v>123</v>
      </c>
      <c r="AU207" s="20" t="s">
        <v>79</v>
      </c>
      <c r="AY207" s="20" t="s">
        <v>120</v>
      </c>
      <c r="BE207" s="196">
        <f>IF(N207="základní",J207,0)</f>
        <v>0</v>
      </c>
      <c r="BF207" s="196">
        <f>IF(N207="snížená",J207,0)</f>
        <v>0</v>
      </c>
      <c r="BG207" s="196">
        <f>IF(N207="zákl. přenesená",J207,0)</f>
        <v>0</v>
      </c>
      <c r="BH207" s="196">
        <f>IF(N207="sníž. přenesená",J207,0)</f>
        <v>0</v>
      </c>
      <c r="BI207" s="196">
        <f>IF(N207="nulová",J207,0)</f>
        <v>0</v>
      </c>
      <c r="BJ207" s="20" t="s">
        <v>77</v>
      </c>
      <c r="BK207" s="196">
        <f>ROUND(I207*H207,2)</f>
        <v>0</v>
      </c>
      <c r="BL207" s="20" t="s">
        <v>127</v>
      </c>
      <c r="BM207" s="20" t="s">
        <v>363</v>
      </c>
    </row>
    <row r="208" spans="2:65" s="1" customFormat="1" ht="22.5" customHeight="1">
      <c r="B208" s="37"/>
      <c r="C208" s="185" t="s">
        <v>169</v>
      </c>
      <c r="D208" s="185" t="s">
        <v>123</v>
      </c>
      <c r="E208" s="186" t="s">
        <v>364</v>
      </c>
      <c r="F208" s="187" t="s">
        <v>365</v>
      </c>
      <c r="G208" s="188" t="s">
        <v>139</v>
      </c>
      <c r="H208" s="189">
        <v>5</v>
      </c>
      <c r="I208" s="190"/>
      <c r="J208" s="191">
        <f>ROUND(I208*H208,2)</f>
        <v>0</v>
      </c>
      <c r="K208" s="187" t="s">
        <v>21</v>
      </c>
      <c r="L208" s="57"/>
      <c r="M208" s="192" t="s">
        <v>21</v>
      </c>
      <c r="N208" s="193" t="s">
        <v>41</v>
      </c>
      <c r="O208" s="38"/>
      <c r="P208" s="194">
        <f>O208*H208</f>
        <v>0</v>
      </c>
      <c r="Q208" s="194">
        <v>0</v>
      </c>
      <c r="R208" s="194">
        <f>Q208*H208</f>
        <v>0</v>
      </c>
      <c r="S208" s="194">
        <v>0</v>
      </c>
      <c r="T208" s="195">
        <f>S208*H208</f>
        <v>0</v>
      </c>
      <c r="AR208" s="20" t="s">
        <v>127</v>
      </c>
      <c r="AT208" s="20" t="s">
        <v>123</v>
      </c>
      <c r="AU208" s="20" t="s">
        <v>79</v>
      </c>
      <c r="AY208" s="20" t="s">
        <v>120</v>
      </c>
      <c r="BE208" s="196">
        <f>IF(N208="základní",J208,0)</f>
        <v>0</v>
      </c>
      <c r="BF208" s="196">
        <f>IF(N208="snížená",J208,0)</f>
        <v>0</v>
      </c>
      <c r="BG208" s="196">
        <f>IF(N208="zákl. přenesená",J208,0)</f>
        <v>0</v>
      </c>
      <c r="BH208" s="196">
        <f>IF(N208="sníž. přenesená",J208,0)</f>
        <v>0</v>
      </c>
      <c r="BI208" s="196">
        <f>IF(N208="nulová",J208,0)</f>
        <v>0</v>
      </c>
      <c r="BJ208" s="20" t="s">
        <v>77</v>
      </c>
      <c r="BK208" s="196">
        <f>ROUND(I208*H208,2)</f>
        <v>0</v>
      </c>
      <c r="BL208" s="20" t="s">
        <v>127</v>
      </c>
      <c r="BM208" s="20" t="s">
        <v>366</v>
      </c>
    </row>
    <row r="209" spans="2:65" s="1" customFormat="1" ht="22.5" customHeight="1">
      <c r="B209" s="37"/>
      <c r="C209" s="185" t="s">
        <v>219</v>
      </c>
      <c r="D209" s="185" t="s">
        <v>123</v>
      </c>
      <c r="E209" s="186" t="s">
        <v>367</v>
      </c>
      <c r="F209" s="187" t="s">
        <v>368</v>
      </c>
      <c r="G209" s="188" t="s">
        <v>139</v>
      </c>
      <c r="H209" s="189">
        <v>5</v>
      </c>
      <c r="I209" s="190"/>
      <c r="J209" s="191">
        <f>ROUND(I209*H209,2)</f>
        <v>0</v>
      </c>
      <c r="K209" s="187" t="s">
        <v>21</v>
      </c>
      <c r="L209" s="57"/>
      <c r="M209" s="192" t="s">
        <v>21</v>
      </c>
      <c r="N209" s="193" t="s">
        <v>41</v>
      </c>
      <c r="O209" s="38"/>
      <c r="P209" s="194">
        <f>O209*H209</f>
        <v>0</v>
      </c>
      <c r="Q209" s="194">
        <v>0</v>
      </c>
      <c r="R209" s="194">
        <f>Q209*H209</f>
        <v>0</v>
      </c>
      <c r="S209" s="194">
        <v>0</v>
      </c>
      <c r="T209" s="195">
        <f>S209*H209</f>
        <v>0</v>
      </c>
      <c r="AR209" s="20" t="s">
        <v>127</v>
      </c>
      <c r="AT209" s="20" t="s">
        <v>123</v>
      </c>
      <c r="AU209" s="20" t="s">
        <v>79</v>
      </c>
      <c r="AY209" s="20" t="s">
        <v>120</v>
      </c>
      <c r="BE209" s="196">
        <f>IF(N209="základní",J209,0)</f>
        <v>0</v>
      </c>
      <c r="BF209" s="196">
        <f>IF(N209="snížená",J209,0)</f>
        <v>0</v>
      </c>
      <c r="BG209" s="196">
        <f>IF(N209="zákl. přenesená",J209,0)</f>
        <v>0</v>
      </c>
      <c r="BH209" s="196">
        <f>IF(N209="sníž. přenesená",J209,0)</f>
        <v>0</v>
      </c>
      <c r="BI209" s="196">
        <f>IF(N209="nulová",J209,0)</f>
        <v>0</v>
      </c>
      <c r="BJ209" s="20" t="s">
        <v>77</v>
      </c>
      <c r="BK209" s="196">
        <f>ROUND(I209*H209,2)</f>
        <v>0</v>
      </c>
      <c r="BL209" s="20" t="s">
        <v>127</v>
      </c>
      <c r="BM209" s="20" t="s">
        <v>369</v>
      </c>
    </row>
    <row r="210" spans="2:65" s="1" customFormat="1" ht="22.5" customHeight="1">
      <c r="B210" s="37"/>
      <c r="C210" s="185" t="s">
        <v>174</v>
      </c>
      <c r="D210" s="185" t="s">
        <v>123</v>
      </c>
      <c r="E210" s="186" t="s">
        <v>370</v>
      </c>
      <c r="F210" s="187" t="s">
        <v>371</v>
      </c>
      <c r="G210" s="188" t="s">
        <v>139</v>
      </c>
      <c r="H210" s="189">
        <v>5</v>
      </c>
      <c r="I210" s="190"/>
      <c r="J210" s="191">
        <f>ROUND(I210*H210,2)</f>
        <v>0</v>
      </c>
      <c r="K210" s="187" t="s">
        <v>21</v>
      </c>
      <c r="L210" s="57"/>
      <c r="M210" s="192" t="s">
        <v>21</v>
      </c>
      <c r="N210" s="193" t="s">
        <v>41</v>
      </c>
      <c r="O210" s="38"/>
      <c r="P210" s="194">
        <f>O210*H210</f>
        <v>0</v>
      </c>
      <c r="Q210" s="194">
        <v>0</v>
      </c>
      <c r="R210" s="194">
        <f>Q210*H210</f>
        <v>0</v>
      </c>
      <c r="S210" s="194">
        <v>0</v>
      </c>
      <c r="T210" s="195">
        <f>S210*H210</f>
        <v>0</v>
      </c>
      <c r="AR210" s="20" t="s">
        <v>127</v>
      </c>
      <c r="AT210" s="20" t="s">
        <v>123</v>
      </c>
      <c r="AU210" s="20" t="s">
        <v>79</v>
      </c>
      <c r="AY210" s="20" t="s">
        <v>120</v>
      </c>
      <c r="BE210" s="196">
        <f>IF(N210="základní",J210,0)</f>
        <v>0</v>
      </c>
      <c r="BF210" s="196">
        <f>IF(N210="snížená",J210,0)</f>
        <v>0</v>
      </c>
      <c r="BG210" s="196">
        <f>IF(N210="zákl. přenesená",J210,0)</f>
        <v>0</v>
      </c>
      <c r="BH210" s="196">
        <f>IF(N210="sníž. přenesená",J210,0)</f>
        <v>0</v>
      </c>
      <c r="BI210" s="196">
        <f>IF(N210="nulová",J210,0)</f>
        <v>0</v>
      </c>
      <c r="BJ210" s="20" t="s">
        <v>77</v>
      </c>
      <c r="BK210" s="196">
        <f>ROUND(I210*H210,2)</f>
        <v>0</v>
      </c>
      <c r="BL210" s="20" t="s">
        <v>127</v>
      </c>
      <c r="BM210" s="20" t="s">
        <v>372</v>
      </c>
    </row>
    <row r="211" spans="2:65" s="1" customFormat="1" ht="22.5" customHeight="1">
      <c r="B211" s="37"/>
      <c r="C211" s="185" t="s">
        <v>373</v>
      </c>
      <c r="D211" s="185" t="s">
        <v>123</v>
      </c>
      <c r="E211" s="186" t="s">
        <v>374</v>
      </c>
      <c r="F211" s="187" t="s">
        <v>375</v>
      </c>
      <c r="G211" s="188" t="s">
        <v>208</v>
      </c>
      <c r="H211" s="189">
        <v>129.6</v>
      </c>
      <c r="I211" s="190"/>
      <c r="J211" s="191">
        <f>ROUND(I211*H211,2)</f>
        <v>0</v>
      </c>
      <c r="K211" s="187" t="s">
        <v>21</v>
      </c>
      <c r="L211" s="57"/>
      <c r="M211" s="192" t="s">
        <v>21</v>
      </c>
      <c r="N211" s="193" t="s">
        <v>41</v>
      </c>
      <c r="O211" s="38"/>
      <c r="P211" s="194">
        <f>O211*H211</f>
        <v>0</v>
      </c>
      <c r="Q211" s="194">
        <v>1</v>
      </c>
      <c r="R211" s="194">
        <f>Q211*H211</f>
        <v>129.6</v>
      </c>
      <c r="S211" s="194">
        <v>0</v>
      </c>
      <c r="T211" s="195">
        <f>S211*H211</f>
        <v>0</v>
      </c>
      <c r="AR211" s="20" t="s">
        <v>127</v>
      </c>
      <c r="AT211" s="20" t="s">
        <v>123</v>
      </c>
      <c r="AU211" s="20" t="s">
        <v>79</v>
      </c>
      <c r="AY211" s="20" t="s">
        <v>120</v>
      </c>
      <c r="BE211" s="196">
        <f>IF(N211="základní",J211,0)</f>
        <v>0</v>
      </c>
      <c r="BF211" s="196">
        <f>IF(N211="snížená",J211,0)</f>
        <v>0</v>
      </c>
      <c r="BG211" s="196">
        <f>IF(N211="zákl. přenesená",J211,0)</f>
        <v>0</v>
      </c>
      <c r="BH211" s="196">
        <f>IF(N211="sníž. přenesená",J211,0)</f>
        <v>0</v>
      </c>
      <c r="BI211" s="196">
        <f>IF(N211="nulová",J211,0)</f>
        <v>0</v>
      </c>
      <c r="BJ211" s="20" t="s">
        <v>77</v>
      </c>
      <c r="BK211" s="196">
        <f>ROUND(I211*H211,2)</f>
        <v>0</v>
      </c>
      <c r="BL211" s="20" t="s">
        <v>127</v>
      </c>
      <c r="BM211" s="20" t="s">
        <v>376</v>
      </c>
    </row>
    <row r="212" spans="2:65" s="1" customFormat="1" ht="27">
      <c r="B212" s="37"/>
      <c r="C212" s="59"/>
      <c r="D212" s="200" t="s">
        <v>128</v>
      </c>
      <c r="E212" s="59"/>
      <c r="F212" s="201" t="s">
        <v>377</v>
      </c>
      <c r="G212" s="59"/>
      <c r="H212" s="59"/>
      <c r="I212" s="155"/>
      <c r="J212" s="59"/>
      <c r="K212" s="59"/>
      <c r="L212" s="57"/>
      <c r="M212" s="199"/>
      <c r="N212" s="38"/>
      <c r="O212" s="38"/>
      <c r="P212" s="38"/>
      <c r="Q212" s="38"/>
      <c r="R212" s="38"/>
      <c r="S212" s="38"/>
      <c r="T212" s="74"/>
      <c r="AT212" s="20" t="s">
        <v>128</v>
      </c>
      <c r="AU212" s="20" t="s">
        <v>79</v>
      </c>
    </row>
    <row r="213" spans="2:65" s="10" customFormat="1" ht="29.85" customHeight="1">
      <c r="B213" s="168"/>
      <c r="C213" s="169"/>
      <c r="D213" s="182" t="s">
        <v>69</v>
      </c>
      <c r="E213" s="183" t="s">
        <v>229</v>
      </c>
      <c r="F213" s="183" t="s">
        <v>230</v>
      </c>
      <c r="G213" s="169"/>
      <c r="H213" s="169"/>
      <c r="I213" s="172"/>
      <c r="J213" s="184">
        <f>BK213</f>
        <v>0</v>
      </c>
      <c r="K213" s="169"/>
      <c r="L213" s="174"/>
      <c r="M213" s="175"/>
      <c r="N213" s="176"/>
      <c r="O213" s="176"/>
      <c r="P213" s="177">
        <f>SUM(P214:P219)</f>
        <v>0</v>
      </c>
      <c r="Q213" s="176"/>
      <c r="R213" s="177">
        <f>SUM(R214:R219)</f>
        <v>108.26609999999999</v>
      </c>
      <c r="S213" s="176"/>
      <c r="T213" s="178">
        <f>SUM(T214:T219)</f>
        <v>0</v>
      </c>
      <c r="AR213" s="179" t="s">
        <v>77</v>
      </c>
      <c r="AT213" s="180" t="s">
        <v>69</v>
      </c>
      <c r="AU213" s="180" t="s">
        <v>77</v>
      </c>
      <c r="AY213" s="179" t="s">
        <v>120</v>
      </c>
      <c r="BK213" s="181">
        <f>SUM(BK214:BK219)</f>
        <v>0</v>
      </c>
    </row>
    <row r="214" spans="2:65" s="1" customFormat="1" ht="22.5" customHeight="1">
      <c r="B214" s="37"/>
      <c r="C214" s="185" t="s">
        <v>77</v>
      </c>
      <c r="D214" s="185" t="s">
        <v>123</v>
      </c>
      <c r="E214" s="186" t="s">
        <v>231</v>
      </c>
      <c r="F214" s="187" t="s">
        <v>232</v>
      </c>
      <c r="G214" s="188" t="s">
        <v>132</v>
      </c>
      <c r="H214" s="189">
        <v>28</v>
      </c>
      <c r="I214" s="190"/>
      <c r="J214" s="191">
        <f>ROUND(I214*H214,2)</f>
        <v>0</v>
      </c>
      <c r="K214" s="187" t="s">
        <v>21</v>
      </c>
      <c r="L214" s="57"/>
      <c r="M214" s="192" t="s">
        <v>21</v>
      </c>
      <c r="N214" s="193" t="s">
        <v>41</v>
      </c>
      <c r="O214" s="38"/>
      <c r="P214" s="194">
        <f>O214*H214</f>
        <v>0</v>
      </c>
      <c r="Q214" s="194">
        <v>0</v>
      </c>
      <c r="R214" s="194">
        <f>Q214*H214</f>
        <v>0</v>
      </c>
      <c r="S214" s="194">
        <v>0</v>
      </c>
      <c r="T214" s="195">
        <f>S214*H214</f>
        <v>0</v>
      </c>
      <c r="AR214" s="20" t="s">
        <v>127</v>
      </c>
      <c r="AT214" s="20" t="s">
        <v>123</v>
      </c>
      <c r="AU214" s="20" t="s">
        <v>79</v>
      </c>
      <c r="AY214" s="20" t="s">
        <v>120</v>
      </c>
      <c r="BE214" s="196">
        <f>IF(N214="základní",J214,0)</f>
        <v>0</v>
      </c>
      <c r="BF214" s="196">
        <f>IF(N214="snížená",J214,0)</f>
        <v>0</v>
      </c>
      <c r="BG214" s="196">
        <f>IF(N214="zákl. přenesená",J214,0)</f>
        <v>0</v>
      </c>
      <c r="BH214" s="196">
        <f>IF(N214="sníž. přenesená",J214,0)</f>
        <v>0</v>
      </c>
      <c r="BI214" s="196">
        <f>IF(N214="nulová",J214,0)</f>
        <v>0</v>
      </c>
      <c r="BJ214" s="20" t="s">
        <v>77</v>
      </c>
      <c r="BK214" s="196">
        <f>ROUND(I214*H214,2)</f>
        <v>0</v>
      </c>
      <c r="BL214" s="20" t="s">
        <v>127</v>
      </c>
      <c r="BM214" s="20" t="s">
        <v>378</v>
      </c>
    </row>
    <row r="215" spans="2:65" s="1" customFormat="1" ht="27">
      <c r="B215" s="37"/>
      <c r="C215" s="59"/>
      <c r="D215" s="197" t="s">
        <v>128</v>
      </c>
      <c r="E215" s="59"/>
      <c r="F215" s="198" t="s">
        <v>379</v>
      </c>
      <c r="G215" s="59"/>
      <c r="H215" s="59"/>
      <c r="I215" s="155"/>
      <c r="J215" s="59"/>
      <c r="K215" s="59"/>
      <c r="L215" s="57"/>
      <c r="M215" s="199"/>
      <c r="N215" s="38"/>
      <c r="O215" s="38"/>
      <c r="P215" s="38"/>
      <c r="Q215" s="38"/>
      <c r="R215" s="38"/>
      <c r="S215" s="38"/>
      <c r="T215" s="74"/>
      <c r="AT215" s="20" t="s">
        <v>128</v>
      </c>
      <c r="AU215" s="20" t="s">
        <v>79</v>
      </c>
    </row>
    <row r="216" spans="2:65" s="1" customFormat="1" ht="22.5" customHeight="1">
      <c r="B216" s="37"/>
      <c r="C216" s="185" t="s">
        <v>79</v>
      </c>
      <c r="D216" s="185" t="s">
        <v>123</v>
      </c>
      <c r="E216" s="186" t="s">
        <v>235</v>
      </c>
      <c r="F216" s="187" t="s">
        <v>236</v>
      </c>
      <c r="G216" s="188" t="s">
        <v>132</v>
      </c>
      <c r="H216" s="189">
        <v>769</v>
      </c>
      <c r="I216" s="190"/>
      <c r="J216" s="191">
        <f>ROUND(I216*H216,2)</f>
        <v>0</v>
      </c>
      <c r="K216" s="187" t="s">
        <v>21</v>
      </c>
      <c r="L216" s="57"/>
      <c r="M216" s="192" t="s">
        <v>21</v>
      </c>
      <c r="N216" s="193" t="s">
        <v>41</v>
      </c>
      <c r="O216" s="38"/>
      <c r="P216" s="194">
        <f>O216*H216</f>
        <v>0</v>
      </c>
      <c r="Q216" s="194">
        <v>0</v>
      </c>
      <c r="R216" s="194">
        <f>Q216*H216</f>
        <v>0</v>
      </c>
      <c r="S216" s="194">
        <v>0</v>
      </c>
      <c r="T216" s="195">
        <f>S216*H216</f>
        <v>0</v>
      </c>
      <c r="AR216" s="20" t="s">
        <v>127</v>
      </c>
      <c r="AT216" s="20" t="s">
        <v>123</v>
      </c>
      <c r="AU216" s="20" t="s">
        <v>79</v>
      </c>
      <c r="AY216" s="20" t="s">
        <v>120</v>
      </c>
      <c r="BE216" s="196">
        <f>IF(N216="základní",J216,0)</f>
        <v>0</v>
      </c>
      <c r="BF216" s="196">
        <f>IF(N216="snížená",J216,0)</f>
        <v>0</v>
      </c>
      <c r="BG216" s="196">
        <f>IF(N216="zákl. přenesená",J216,0)</f>
        <v>0</v>
      </c>
      <c r="BH216" s="196">
        <f>IF(N216="sníž. přenesená",J216,0)</f>
        <v>0</v>
      </c>
      <c r="BI216" s="196">
        <f>IF(N216="nulová",J216,0)</f>
        <v>0</v>
      </c>
      <c r="BJ216" s="20" t="s">
        <v>77</v>
      </c>
      <c r="BK216" s="196">
        <f>ROUND(I216*H216,2)</f>
        <v>0</v>
      </c>
      <c r="BL216" s="20" t="s">
        <v>127</v>
      </c>
      <c r="BM216" s="20" t="s">
        <v>380</v>
      </c>
    </row>
    <row r="217" spans="2:65" s="1" customFormat="1" ht="22.5" customHeight="1">
      <c r="B217" s="37"/>
      <c r="C217" s="185" t="s">
        <v>133</v>
      </c>
      <c r="D217" s="185" t="s">
        <v>123</v>
      </c>
      <c r="E217" s="186" t="s">
        <v>238</v>
      </c>
      <c r="F217" s="187" t="s">
        <v>239</v>
      </c>
      <c r="G217" s="188" t="s">
        <v>132</v>
      </c>
      <c r="H217" s="189">
        <v>835</v>
      </c>
      <c r="I217" s="190"/>
      <c r="J217" s="191">
        <f>ROUND(I217*H217,2)</f>
        <v>0</v>
      </c>
      <c r="K217" s="187" t="s">
        <v>21</v>
      </c>
      <c r="L217" s="57"/>
      <c r="M217" s="192" t="s">
        <v>21</v>
      </c>
      <c r="N217" s="193" t="s">
        <v>41</v>
      </c>
      <c r="O217" s="38"/>
      <c r="P217" s="194">
        <f>O217*H217</f>
        <v>0</v>
      </c>
      <c r="Q217" s="194">
        <v>0</v>
      </c>
      <c r="R217" s="194">
        <f>Q217*H217</f>
        <v>0</v>
      </c>
      <c r="S217" s="194">
        <v>0</v>
      </c>
      <c r="T217" s="195">
        <f>S217*H217</f>
        <v>0</v>
      </c>
      <c r="AR217" s="20" t="s">
        <v>127</v>
      </c>
      <c r="AT217" s="20" t="s">
        <v>123</v>
      </c>
      <c r="AU217" s="20" t="s">
        <v>79</v>
      </c>
      <c r="AY217" s="20" t="s">
        <v>120</v>
      </c>
      <c r="BE217" s="196">
        <f>IF(N217="základní",J217,0)</f>
        <v>0</v>
      </c>
      <c r="BF217" s="196">
        <f>IF(N217="snížená",J217,0)</f>
        <v>0</v>
      </c>
      <c r="BG217" s="196">
        <f>IF(N217="zákl. přenesená",J217,0)</f>
        <v>0</v>
      </c>
      <c r="BH217" s="196">
        <f>IF(N217="sníž. přenesená",J217,0)</f>
        <v>0</v>
      </c>
      <c r="BI217" s="196">
        <f>IF(N217="nulová",J217,0)</f>
        <v>0</v>
      </c>
      <c r="BJ217" s="20" t="s">
        <v>77</v>
      </c>
      <c r="BK217" s="196">
        <f>ROUND(I217*H217,2)</f>
        <v>0</v>
      </c>
      <c r="BL217" s="20" t="s">
        <v>127</v>
      </c>
      <c r="BM217" s="20" t="s">
        <v>381</v>
      </c>
    </row>
    <row r="218" spans="2:65" s="1" customFormat="1" ht="22.5" customHeight="1">
      <c r="B218" s="37"/>
      <c r="C218" s="185" t="s">
        <v>127</v>
      </c>
      <c r="D218" s="185" t="s">
        <v>123</v>
      </c>
      <c r="E218" s="186" t="s">
        <v>241</v>
      </c>
      <c r="F218" s="187" t="s">
        <v>242</v>
      </c>
      <c r="G218" s="188" t="s">
        <v>132</v>
      </c>
      <c r="H218" s="189">
        <v>835</v>
      </c>
      <c r="I218" s="190"/>
      <c r="J218" s="191">
        <f>ROUND(I218*H218,2)</f>
        <v>0</v>
      </c>
      <c r="K218" s="187" t="s">
        <v>21</v>
      </c>
      <c r="L218" s="57"/>
      <c r="M218" s="192" t="s">
        <v>21</v>
      </c>
      <c r="N218" s="193" t="s">
        <v>41</v>
      </c>
      <c r="O218" s="38"/>
      <c r="P218" s="194">
        <f>O218*H218</f>
        <v>0</v>
      </c>
      <c r="Q218" s="194">
        <v>0</v>
      </c>
      <c r="R218" s="194">
        <f>Q218*H218</f>
        <v>0</v>
      </c>
      <c r="S218" s="194">
        <v>0</v>
      </c>
      <c r="T218" s="195">
        <f>S218*H218</f>
        <v>0</v>
      </c>
      <c r="AR218" s="20" t="s">
        <v>127</v>
      </c>
      <c r="AT218" s="20" t="s">
        <v>123</v>
      </c>
      <c r="AU218" s="20" t="s">
        <v>79</v>
      </c>
      <c r="AY218" s="20" t="s">
        <v>120</v>
      </c>
      <c r="BE218" s="196">
        <f>IF(N218="základní",J218,0)</f>
        <v>0</v>
      </c>
      <c r="BF218" s="196">
        <f>IF(N218="snížená",J218,0)</f>
        <v>0</v>
      </c>
      <c r="BG218" s="196">
        <f>IF(N218="zákl. přenesená",J218,0)</f>
        <v>0</v>
      </c>
      <c r="BH218" s="196">
        <f>IF(N218="sníž. přenesená",J218,0)</f>
        <v>0</v>
      </c>
      <c r="BI218" s="196">
        <f>IF(N218="nulová",J218,0)</f>
        <v>0</v>
      </c>
      <c r="BJ218" s="20" t="s">
        <v>77</v>
      </c>
      <c r="BK218" s="196">
        <f>ROUND(I218*H218,2)</f>
        <v>0</v>
      </c>
      <c r="BL218" s="20" t="s">
        <v>127</v>
      </c>
      <c r="BM218" s="20" t="s">
        <v>382</v>
      </c>
    </row>
    <row r="219" spans="2:65" s="1" customFormat="1" ht="22.5" customHeight="1">
      <c r="B219" s="37"/>
      <c r="C219" s="185" t="s">
        <v>141</v>
      </c>
      <c r="D219" s="185" t="s">
        <v>123</v>
      </c>
      <c r="E219" s="186" t="s">
        <v>244</v>
      </c>
      <c r="F219" s="187" t="s">
        <v>245</v>
      </c>
      <c r="G219" s="188" t="s">
        <v>132</v>
      </c>
      <c r="H219" s="189">
        <v>835</v>
      </c>
      <c r="I219" s="190"/>
      <c r="J219" s="191">
        <f>ROUND(I219*H219,2)</f>
        <v>0</v>
      </c>
      <c r="K219" s="187" t="s">
        <v>21</v>
      </c>
      <c r="L219" s="57"/>
      <c r="M219" s="192" t="s">
        <v>21</v>
      </c>
      <c r="N219" s="193" t="s">
        <v>41</v>
      </c>
      <c r="O219" s="38"/>
      <c r="P219" s="194">
        <f>O219*H219</f>
        <v>0</v>
      </c>
      <c r="Q219" s="194">
        <v>0.12966</v>
      </c>
      <c r="R219" s="194">
        <f>Q219*H219</f>
        <v>108.26609999999999</v>
      </c>
      <c r="S219" s="194">
        <v>0</v>
      </c>
      <c r="T219" s="195">
        <f>S219*H219</f>
        <v>0</v>
      </c>
      <c r="AR219" s="20" t="s">
        <v>127</v>
      </c>
      <c r="AT219" s="20" t="s">
        <v>123</v>
      </c>
      <c r="AU219" s="20" t="s">
        <v>79</v>
      </c>
      <c r="AY219" s="20" t="s">
        <v>120</v>
      </c>
      <c r="BE219" s="196">
        <f>IF(N219="základní",J219,0)</f>
        <v>0</v>
      </c>
      <c r="BF219" s="196">
        <f>IF(N219="snížená",J219,0)</f>
        <v>0</v>
      </c>
      <c r="BG219" s="196">
        <f>IF(N219="zákl. přenesená",J219,0)</f>
        <v>0</v>
      </c>
      <c r="BH219" s="196">
        <f>IF(N219="sníž. přenesená",J219,0)</f>
        <v>0</v>
      </c>
      <c r="BI219" s="196">
        <f>IF(N219="nulová",J219,0)</f>
        <v>0</v>
      </c>
      <c r="BJ219" s="20" t="s">
        <v>77</v>
      </c>
      <c r="BK219" s="196">
        <f>ROUND(I219*H219,2)</f>
        <v>0</v>
      </c>
      <c r="BL219" s="20" t="s">
        <v>127</v>
      </c>
      <c r="BM219" s="20" t="s">
        <v>383</v>
      </c>
    </row>
    <row r="220" spans="2:65" s="10" customFormat="1" ht="29.85" customHeight="1">
      <c r="B220" s="168"/>
      <c r="C220" s="169"/>
      <c r="D220" s="182" t="s">
        <v>69</v>
      </c>
      <c r="E220" s="183" t="s">
        <v>247</v>
      </c>
      <c r="F220" s="183" t="s">
        <v>248</v>
      </c>
      <c r="G220" s="169"/>
      <c r="H220" s="169"/>
      <c r="I220" s="172"/>
      <c r="J220" s="184">
        <f>BK220</f>
        <v>0</v>
      </c>
      <c r="K220" s="169"/>
      <c r="L220" s="174"/>
      <c r="M220" s="175"/>
      <c r="N220" s="176"/>
      <c r="O220" s="176"/>
      <c r="P220" s="177">
        <f>SUM(P221:P232)</f>
        <v>0</v>
      </c>
      <c r="Q220" s="176"/>
      <c r="R220" s="177">
        <f>SUM(R221:R232)</f>
        <v>67.627037999999999</v>
      </c>
      <c r="S220" s="176"/>
      <c r="T220" s="178">
        <f>SUM(T221:T232)</f>
        <v>0</v>
      </c>
      <c r="AR220" s="179" t="s">
        <v>77</v>
      </c>
      <c r="AT220" s="180" t="s">
        <v>69</v>
      </c>
      <c r="AU220" s="180" t="s">
        <v>77</v>
      </c>
      <c r="AY220" s="179" t="s">
        <v>120</v>
      </c>
      <c r="BK220" s="181">
        <f>SUM(BK221:BK232)</f>
        <v>0</v>
      </c>
    </row>
    <row r="221" spans="2:65" s="1" customFormat="1" ht="22.5" customHeight="1">
      <c r="B221" s="37"/>
      <c r="C221" s="185" t="s">
        <v>77</v>
      </c>
      <c r="D221" s="185" t="s">
        <v>123</v>
      </c>
      <c r="E221" s="186" t="s">
        <v>249</v>
      </c>
      <c r="F221" s="187" t="s">
        <v>250</v>
      </c>
      <c r="G221" s="188" t="s">
        <v>139</v>
      </c>
      <c r="H221" s="189">
        <v>4</v>
      </c>
      <c r="I221" s="190"/>
      <c r="J221" s="191">
        <f>ROUND(I221*H221,2)</f>
        <v>0</v>
      </c>
      <c r="K221" s="187" t="s">
        <v>21</v>
      </c>
      <c r="L221" s="57"/>
      <c r="M221" s="192" t="s">
        <v>21</v>
      </c>
      <c r="N221" s="193" t="s">
        <v>41</v>
      </c>
      <c r="O221" s="38"/>
      <c r="P221" s="194">
        <f>O221*H221</f>
        <v>0</v>
      </c>
      <c r="Q221" s="194">
        <v>0</v>
      </c>
      <c r="R221" s="194">
        <f>Q221*H221</f>
        <v>0</v>
      </c>
      <c r="S221" s="194">
        <v>0</v>
      </c>
      <c r="T221" s="195">
        <f>S221*H221</f>
        <v>0</v>
      </c>
      <c r="AR221" s="20" t="s">
        <v>127</v>
      </c>
      <c r="AT221" s="20" t="s">
        <v>123</v>
      </c>
      <c r="AU221" s="20" t="s">
        <v>79</v>
      </c>
      <c r="AY221" s="20" t="s">
        <v>120</v>
      </c>
      <c r="BE221" s="196">
        <f>IF(N221="základní",J221,0)</f>
        <v>0</v>
      </c>
      <c r="BF221" s="196">
        <f>IF(N221="snížená",J221,0)</f>
        <v>0</v>
      </c>
      <c r="BG221" s="196">
        <f>IF(N221="zákl. přenesená",J221,0)</f>
        <v>0</v>
      </c>
      <c r="BH221" s="196">
        <f>IF(N221="sníž. přenesená",J221,0)</f>
        <v>0</v>
      </c>
      <c r="BI221" s="196">
        <f>IF(N221="nulová",J221,0)</f>
        <v>0</v>
      </c>
      <c r="BJ221" s="20" t="s">
        <v>77</v>
      </c>
      <c r="BK221" s="196">
        <f>ROUND(I221*H221,2)</f>
        <v>0</v>
      </c>
      <c r="BL221" s="20" t="s">
        <v>127</v>
      </c>
      <c r="BM221" s="20" t="s">
        <v>384</v>
      </c>
    </row>
    <row r="222" spans="2:65" s="1" customFormat="1" ht="22.5" customHeight="1">
      <c r="B222" s="37"/>
      <c r="C222" s="185" t="s">
        <v>79</v>
      </c>
      <c r="D222" s="185" t="s">
        <v>123</v>
      </c>
      <c r="E222" s="186" t="s">
        <v>385</v>
      </c>
      <c r="F222" s="187" t="s">
        <v>386</v>
      </c>
      <c r="G222" s="188" t="s">
        <v>139</v>
      </c>
      <c r="H222" s="189">
        <v>4</v>
      </c>
      <c r="I222" s="190"/>
      <c r="J222" s="191">
        <f>ROUND(I222*H222,2)</f>
        <v>0</v>
      </c>
      <c r="K222" s="187" t="s">
        <v>21</v>
      </c>
      <c r="L222" s="57"/>
      <c r="M222" s="192" t="s">
        <v>21</v>
      </c>
      <c r="N222" s="193" t="s">
        <v>41</v>
      </c>
      <c r="O222" s="38"/>
      <c r="P222" s="194">
        <f>O222*H222</f>
        <v>0</v>
      </c>
      <c r="Q222" s="194">
        <v>0</v>
      </c>
      <c r="R222" s="194">
        <f>Q222*H222</f>
        <v>0</v>
      </c>
      <c r="S222" s="194">
        <v>0</v>
      </c>
      <c r="T222" s="195">
        <f>S222*H222</f>
        <v>0</v>
      </c>
      <c r="AR222" s="20" t="s">
        <v>127</v>
      </c>
      <c r="AT222" s="20" t="s">
        <v>123</v>
      </c>
      <c r="AU222" s="20" t="s">
        <v>79</v>
      </c>
      <c r="AY222" s="20" t="s">
        <v>120</v>
      </c>
      <c r="BE222" s="196">
        <f>IF(N222="základní",J222,0)</f>
        <v>0</v>
      </c>
      <c r="BF222" s="196">
        <f>IF(N222="snížená",J222,0)</f>
        <v>0</v>
      </c>
      <c r="BG222" s="196">
        <f>IF(N222="zákl. přenesená",J222,0)</f>
        <v>0</v>
      </c>
      <c r="BH222" s="196">
        <f>IF(N222="sníž. přenesená",J222,0)</f>
        <v>0</v>
      </c>
      <c r="BI222" s="196">
        <f>IF(N222="nulová",J222,0)</f>
        <v>0</v>
      </c>
      <c r="BJ222" s="20" t="s">
        <v>77</v>
      </c>
      <c r="BK222" s="196">
        <f>ROUND(I222*H222,2)</f>
        <v>0</v>
      </c>
      <c r="BL222" s="20" t="s">
        <v>127</v>
      </c>
      <c r="BM222" s="20" t="s">
        <v>387</v>
      </c>
    </row>
    <row r="223" spans="2:65" s="1" customFormat="1" ht="22.5" customHeight="1">
      <c r="B223" s="37"/>
      <c r="C223" s="185" t="s">
        <v>133</v>
      </c>
      <c r="D223" s="185" t="s">
        <v>123</v>
      </c>
      <c r="E223" s="186" t="s">
        <v>255</v>
      </c>
      <c r="F223" s="187" t="s">
        <v>256</v>
      </c>
      <c r="G223" s="188" t="s">
        <v>139</v>
      </c>
      <c r="H223" s="189">
        <v>1278</v>
      </c>
      <c r="I223" s="190"/>
      <c r="J223" s="191">
        <f>ROUND(I223*H223,2)</f>
        <v>0</v>
      </c>
      <c r="K223" s="187" t="s">
        <v>21</v>
      </c>
      <c r="L223" s="57"/>
      <c r="M223" s="192" t="s">
        <v>21</v>
      </c>
      <c r="N223" s="193" t="s">
        <v>41</v>
      </c>
      <c r="O223" s="38"/>
      <c r="P223" s="194">
        <f>O223*H223</f>
        <v>0</v>
      </c>
      <c r="Q223" s="194">
        <v>0</v>
      </c>
      <c r="R223" s="194">
        <f>Q223*H223</f>
        <v>0</v>
      </c>
      <c r="S223" s="194">
        <v>0</v>
      </c>
      <c r="T223" s="195">
        <f>S223*H223</f>
        <v>0</v>
      </c>
      <c r="AR223" s="20" t="s">
        <v>127</v>
      </c>
      <c r="AT223" s="20" t="s">
        <v>123</v>
      </c>
      <c r="AU223" s="20" t="s">
        <v>79</v>
      </c>
      <c r="AY223" s="20" t="s">
        <v>120</v>
      </c>
      <c r="BE223" s="196">
        <f>IF(N223="základní",J223,0)</f>
        <v>0</v>
      </c>
      <c r="BF223" s="196">
        <f>IF(N223="snížená",J223,0)</f>
        <v>0</v>
      </c>
      <c r="BG223" s="196">
        <f>IF(N223="zákl. přenesená",J223,0)</f>
        <v>0</v>
      </c>
      <c r="BH223" s="196">
        <f>IF(N223="sníž. přenesená",J223,0)</f>
        <v>0</v>
      </c>
      <c r="BI223" s="196">
        <f>IF(N223="nulová",J223,0)</f>
        <v>0</v>
      </c>
      <c r="BJ223" s="20" t="s">
        <v>77</v>
      </c>
      <c r="BK223" s="196">
        <f>ROUND(I223*H223,2)</f>
        <v>0</v>
      </c>
      <c r="BL223" s="20" t="s">
        <v>127</v>
      </c>
      <c r="BM223" s="20" t="s">
        <v>388</v>
      </c>
    </row>
    <row r="224" spans="2:65" s="1" customFormat="1" ht="27">
      <c r="B224" s="37"/>
      <c r="C224" s="59"/>
      <c r="D224" s="197" t="s">
        <v>128</v>
      </c>
      <c r="E224" s="59"/>
      <c r="F224" s="198" t="s">
        <v>389</v>
      </c>
      <c r="G224" s="59"/>
      <c r="H224" s="59"/>
      <c r="I224" s="155"/>
      <c r="J224" s="59"/>
      <c r="K224" s="59"/>
      <c r="L224" s="57"/>
      <c r="M224" s="199"/>
      <c r="N224" s="38"/>
      <c r="O224" s="38"/>
      <c r="P224" s="38"/>
      <c r="Q224" s="38"/>
      <c r="R224" s="38"/>
      <c r="S224" s="38"/>
      <c r="T224" s="74"/>
      <c r="AT224" s="20" t="s">
        <v>128</v>
      </c>
      <c r="AU224" s="20" t="s">
        <v>79</v>
      </c>
    </row>
    <row r="225" spans="2:65" s="1" customFormat="1" ht="22.5" customHeight="1">
      <c r="B225" s="37"/>
      <c r="C225" s="185" t="s">
        <v>127</v>
      </c>
      <c r="D225" s="185" t="s">
        <v>123</v>
      </c>
      <c r="E225" s="186" t="s">
        <v>259</v>
      </c>
      <c r="F225" s="187" t="s">
        <v>260</v>
      </c>
      <c r="G225" s="188" t="s">
        <v>139</v>
      </c>
      <c r="H225" s="189">
        <v>5</v>
      </c>
      <c r="I225" s="190"/>
      <c r="J225" s="191">
        <f t="shared" ref="J225:J230" si="30">ROUND(I225*H225,2)</f>
        <v>0</v>
      </c>
      <c r="K225" s="187" t="s">
        <v>21</v>
      </c>
      <c r="L225" s="57"/>
      <c r="M225" s="192" t="s">
        <v>21</v>
      </c>
      <c r="N225" s="193" t="s">
        <v>41</v>
      </c>
      <c r="O225" s="38"/>
      <c r="P225" s="194">
        <f t="shared" ref="P225:P230" si="31">O225*H225</f>
        <v>0</v>
      </c>
      <c r="Q225" s="194">
        <v>0</v>
      </c>
      <c r="R225" s="194">
        <f t="shared" ref="R225:R230" si="32">Q225*H225</f>
        <v>0</v>
      </c>
      <c r="S225" s="194">
        <v>0</v>
      </c>
      <c r="T225" s="195">
        <f t="shared" ref="T225:T230" si="33">S225*H225</f>
        <v>0</v>
      </c>
      <c r="AR225" s="20" t="s">
        <v>127</v>
      </c>
      <c r="AT225" s="20" t="s">
        <v>123</v>
      </c>
      <c r="AU225" s="20" t="s">
        <v>79</v>
      </c>
      <c r="AY225" s="20" t="s">
        <v>120</v>
      </c>
      <c r="BE225" s="196">
        <f t="shared" ref="BE225:BE230" si="34">IF(N225="základní",J225,0)</f>
        <v>0</v>
      </c>
      <c r="BF225" s="196">
        <f t="shared" ref="BF225:BF230" si="35">IF(N225="snížená",J225,0)</f>
        <v>0</v>
      </c>
      <c r="BG225" s="196">
        <f t="shared" ref="BG225:BG230" si="36">IF(N225="zákl. přenesená",J225,0)</f>
        <v>0</v>
      </c>
      <c r="BH225" s="196">
        <f t="shared" ref="BH225:BH230" si="37">IF(N225="sníž. přenesená",J225,0)</f>
        <v>0</v>
      </c>
      <c r="BI225" s="196">
        <f t="shared" ref="BI225:BI230" si="38">IF(N225="nulová",J225,0)</f>
        <v>0</v>
      </c>
      <c r="BJ225" s="20" t="s">
        <v>77</v>
      </c>
      <c r="BK225" s="196">
        <f t="shared" ref="BK225:BK230" si="39">ROUND(I225*H225,2)</f>
        <v>0</v>
      </c>
      <c r="BL225" s="20" t="s">
        <v>127</v>
      </c>
      <c r="BM225" s="20" t="s">
        <v>390</v>
      </c>
    </row>
    <row r="226" spans="2:65" s="1" customFormat="1" ht="22.5" customHeight="1">
      <c r="B226" s="37"/>
      <c r="C226" s="185" t="s">
        <v>141</v>
      </c>
      <c r="D226" s="185" t="s">
        <v>123</v>
      </c>
      <c r="E226" s="186" t="s">
        <v>274</v>
      </c>
      <c r="F226" s="187" t="s">
        <v>275</v>
      </c>
      <c r="G226" s="188" t="s">
        <v>139</v>
      </c>
      <c r="H226" s="189">
        <v>4</v>
      </c>
      <c r="I226" s="190"/>
      <c r="J226" s="191">
        <f t="shared" si="30"/>
        <v>0</v>
      </c>
      <c r="K226" s="187" t="s">
        <v>21</v>
      </c>
      <c r="L226" s="57"/>
      <c r="M226" s="192" t="s">
        <v>21</v>
      </c>
      <c r="N226" s="193" t="s">
        <v>41</v>
      </c>
      <c r="O226" s="38"/>
      <c r="P226" s="194">
        <f t="shared" si="31"/>
        <v>0</v>
      </c>
      <c r="Q226" s="194">
        <v>0</v>
      </c>
      <c r="R226" s="194">
        <f t="shared" si="32"/>
        <v>0</v>
      </c>
      <c r="S226" s="194">
        <v>0</v>
      </c>
      <c r="T226" s="195">
        <f t="shared" si="33"/>
        <v>0</v>
      </c>
      <c r="AR226" s="20" t="s">
        <v>127</v>
      </c>
      <c r="AT226" s="20" t="s">
        <v>123</v>
      </c>
      <c r="AU226" s="20" t="s">
        <v>79</v>
      </c>
      <c r="AY226" s="20" t="s">
        <v>120</v>
      </c>
      <c r="BE226" s="196">
        <f t="shared" si="34"/>
        <v>0</v>
      </c>
      <c r="BF226" s="196">
        <f t="shared" si="35"/>
        <v>0</v>
      </c>
      <c r="BG226" s="196">
        <f t="shared" si="36"/>
        <v>0</v>
      </c>
      <c r="BH226" s="196">
        <f t="shared" si="37"/>
        <v>0</v>
      </c>
      <c r="BI226" s="196">
        <f t="shared" si="38"/>
        <v>0</v>
      </c>
      <c r="BJ226" s="20" t="s">
        <v>77</v>
      </c>
      <c r="BK226" s="196">
        <f t="shared" si="39"/>
        <v>0</v>
      </c>
      <c r="BL226" s="20" t="s">
        <v>127</v>
      </c>
      <c r="BM226" s="20" t="s">
        <v>391</v>
      </c>
    </row>
    <row r="227" spans="2:65" s="1" customFormat="1" ht="22.5" customHeight="1">
      <c r="B227" s="37"/>
      <c r="C227" s="185" t="s">
        <v>136</v>
      </c>
      <c r="D227" s="185" t="s">
        <v>123</v>
      </c>
      <c r="E227" s="186" t="s">
        <v>277</v>
      </c>
      <c r="F227" s="187" t="s">
        <v>278</v>
      </c>
      <c r="G227" s="188" t="s">
        <v>139</v>
      </c>
      <c r="H227" s="189">
        <v>4</v>
      </c>
      <c r="I227" s="190"/>
      <c r="J227" s="191">
        <f t="shared" si="30"/>
        <v>0</v>
      </c>
      <c r="K227" s="187" t="s">
        <v>21</v>
      </c>
      <c r="L227" s="57"/>
      <c r="M227" s="192" t="s">
        <v>21</v>
      </c>
      <c r="N227" s="193" t="s">
        <v>41</v>
      </c>
      <c r="O227" s="38"/>
      <c r="P227" s="194">
        <f t="shared" si="31"/>
        <v>0</v>
      </c>
      <c r="Q227" s="194">
        <v>0</v>
      </c>
      <c r="R227" s="194">
        <f t="shared" si="32"/>
        <v>0</v>
      </c>
      <c r="S227" s="194">
        <v>0</v>
      </c>
      <c r="T227" s="195">
        <f t="shared" si="33"/>
        <v>0</v>
      </c>
      <c r="AR227" s="20" t="s">
        <v>127</v>
      </c>
      <c r="AT227" s="20" t="s">
        <v>123</v>
      </c>
      <c r="AU227" s="20" t="s">
        <v>79</v>
      </c>
      <c r="AY227" s="20" t="s">
        <v>120</v>
      </c>
      <c r="BE227" s="196">
        <f t="shared" si="34"/>
        <v>0</v>
      </c>
      <c r="BF227" s="196">
        <f t="shared" si="35"/>
        <v>0</v>
      </c>
      <c r="BG227" s="196">
        <f t="shared" si="36"/>
        <v>0</v>
      </c>
      <c r="BH227" s="196">
        <f t="shared" si="37"/>
        <v>0</v>
      </c>
      <c r="BI227" s="196">
        <f t="shared" si="38"/>
        <v>0</v>
      </c>
      <c r="BJ227" s="20" t="s">
        <v>77</v>
      </c>
      <c r="BK227" s="196">
        <f t="shared" si="39"/>
        <v>0</v>
      </c>
      <c r="BL227" s="20" t="s">
        <v>127</v>
      </c>
      <c r="BM227" s="20" t="s">
        <v>392</v>
      </c>
    </row>
    <row r="228" spans="2:65" s="1" customFormat="1" ht="31.5" customHeight="1">
      <c r="B228" s="37"/>
      <c r="C228" s="185" t="s">
        <v>148</v>
      </c>
      <c r="D228" s="185" t="s">
        <v>123</v>
      </c>
      <c r="E228" s="186" t="s">
        <v>280</v>
      </c>
      <c r="F228" s="187" t="s">
        <v>281</v>
      </c>
      <c r="G228" s="188" t="s">
        <v>227</v>
      </c>
      <c r="H228" s="189">
        <v>5</v>
      </c>
      <c r="I228" s="190"/>
      <c r="J228" s="191">
        <f t="shared" si="30"/>
        <v>0</v>
      </c>
      <c r="K228" s="187" t="s">
        <v>21</v>
      </c>
      <c r="L228" s="57"/>
      <c r="M228" s="192" t="s">
        <v>21</v>
      </c>
      <c r="N228" s="193" t="s">
        <v>41</v>
      </c>
      <c r="O228" s="38"/>
      <c r="P228" s="194">
        <f t="shared" si="31"/>
        <v>0</v>
      </c>
      <c r="Q228" s="194">
        <v>0.15540000000000001</v>
      </c>
      <c r="R228" s="194">
        <f t="shared" si="32"/>
        <v>0.77700000000000002</v>
      </c>
      <c r="S228" s="194">
        <v>0</v>
      </c>
      <c r="T228" s="195">
        <f t="shared" si="33"/>
        <v>0</v>
      </c>
      <c r="AR228" s="20" t="s">
        <v>127</v>
      </c>
      <c r="AT228" s="20" t="s">
        <v>123</v>
      </c>
      <c r="AU228" s="20" t="s">
        <v>79</v>
      </c>
      <c r="AY228" s="20" t="s">
        <v>120</v>
      </c>
      <c r="BE228" s="196">
        <f t="shared" si="34"/>
        <v>0</v>
      </c>
      <c r="BF228" s="196">
        <f t="shared" si="35"/>
        <v>0</v>
      </c>
      <c r="BG228" s="196">
        <f t="shared" si="36"/>
        <v>0</v>
      </c>
      <c r="BH228" s="196">
        <f t="shared" si="37"/>
        <v>0</v>
      </c>
      <c r="BI228" s="196">
        <f t="shared" si="38"/>
        <v>0</v>
      </c>
      <c r="BJ228" s="20" t="s">
        <v>77</v>
      </c>
      <c r="BK228" s="196">
        <f t="shared" si="39"/>
        <v>0</v>
      </c>
      <c r="BL228" s="20" t="s">
        <v>127</v>
      </c>
      <c r="BM228" s="20" t="s">
        <v>393</v>
      </c>
    </row>
    <row r="229" spans="2:65" s="1" customFormat="1" ht="22.5" customHeight="1">
      <c r="B229" s="37"/>
      <c r="C229" s="185" t="s">
        <v>140</v>
      </c>
      <c r="D229" s="185" t="s">
        <v>123</v>
      </c>
      <c r="E229" s="186" t="s">
        <v>283</v>
      </c>
      <c r="F229" s="187" t="s">
        <v>284</v>
      </c>
      <c r="G229" s="188" t="s">
        <v>227</v>
      </c>
      <c r="H229" s="189">
        <v>639</v>
      </c>
      <c r="I229" s="190"/>
      <c r="J229" s="191">
        <f t="shared" si="30"/>
        <v>0</v>
      </c>
      <c r="K229" s="187" t="s">
        <v>21</v>
      </c>
      <c r="L229" s="57"/>
      <c r="M229" s="192" t="s">
        <v>21</v>
      </c>
      <c r="N229" s="193" t="s">
        <v>41</v>
      </c>
      <c r="O229" s="38"/>
      <c r="P229" s="194">
        <f t="shared" si="31"/>
        <v>0</v>
      </c>
      <c r="Q229" s="194">
        <v>0.10095</v>
      </c>
      <c r="R229" s="194">
        <f t="shared" si="32"/>
        <v>64.507049999999992</v>
      </c>
      <c r="S229" s="194">
        <v>0</v>
      </c>
      <c r="T229" s="195">
        <f t="shared" si="33"/>
        <v>0</v>
      </c>
      <c r="AR229" s="20" t="s">
        <v>127</v>
      </c>
      <c r="AT229" s="20" t="s">
        <v>123</v>
      </c>
      <c r="AU229" s="20" t="s">
        <v>79</v>
      </c>
      <c r="AY229" s="20" t="s">
        <v>120</v>
      </c>
      <c r="BE229" s="196">
        <f t="shared" si="34"/>
        <v>0</v>
      </c>
      <c r="BF229" s="196">
        <f t="shared" si="35"/>
        <v>0</v>
      </c>
      <c r="BG229" s="196">
        <f t="shared" si="36"/>
        <v>0</v>
      </c>
      <c r="BH229" s="196">
        <f t="shared" si="37"/>
        <v>0</v>
      </c>
      <c r="BI229" s="196">
        <f t="shared" si="38"/>
        <v>0</v>
      </c>
      <c r="BJ229" s="20" t="s">
        <v>77</v>
      </c>
      <c r="BK229" s="196">
        <f t="shared" si="39"/>
        <v>0</v>
      </c>
      <c r="BL229" s="20" t="s">
        <v>127</v>
      </c>
      <c r="BM229" s="20" t="s">
        <v>394</v>
      </c>
    </row>
    <row r="230" spans="2:65" s="1" customFormat="1" ht="22.5" customHeight="1">
      <c r="B230" s="37"/>
      <c r="C230" s="185" t="s">
        <v>155</v>
      </c>
      <c r="D230" s="185" t="s">
        <v>123</v>
      </c>
      <c r="E230" s="186" t="s">
        <v>286</v>
      </c>
      <c r="F230" s="187" t="s">
        <v>287</v>
      </c>
      <c r="G230" s="188" t="s">
        <v>168</v>
      </c>
      <c r="H230" s="189">
        <v>0.9</v>
      </c>
      <c r="I230" s="190"/>
      <c r="J230" s="191">
        <f t="shared" si="30"/>
        <v>0</v>
      </c>
      <c r="K230" s="187" t="s">
        <v>21</v>
      </c>
      <c r="L230" s="57"/>
      <c r="M230" s="192" t="s">
        <v>21</v>
      </c>
      <c r="N230" s="193" t="s">
        <v>41</v>
      </c>
      <c r="O230" s="38"/>
      <c r="P230" s="194">
        <f t="shared" si="31"/>
        <v>0</v>
      </c>
      <c r="Q230" s="194">
        <v>2.6033200000000001</v>
      </c>
      <c r="R230" s="194">
        <f t="shared" si="32"/>
        <v>2.3429880000000001</v>
      </c>
      <c r="S230" s="194">
        <v>0</v>
      </c>
      <c r="T230" s="195">
        <f t="shared" si="33"/>
        <v>0</v>
      </c>
      <c r="AR230" s="20" t="s">
        <v>127</v>
      </c>
      <c r="AT230" s="20" t="s">
        <v>123</v>
      </c>
      <c r="AU230" s="20" t="s">
        <v>79</v>
      </c>
      <c r="AY230" s="20" t="s">
        <v>120</v>
      </c>
      <c r="BE230" s="196">
        <f t="shared" si="34"/>
        <v>0</v>
      </c>
      <c r="BF230" s="196">
        <f t="shared" si="35"/>
        <v>0</v>
      </c>
      <c r="BG230" s="196">
        <f t="shared" si="36"/>
        <v>0</v>
      </c>
      <c r="BH230" s="196">
        <f t="shared" si="37"/>
        <v>0</v>
      </c>
      <c r="BI230" s="196">
        <f t="shared" si="38"/>
        <v>0</v>
      </c>
      <c r="BJ230" s="20" t="s">
        <v>77</v>
      </c>
      <c r="BK230" s="196">
        <f t="shared" si="39"/>
        <v>0</v>
      </c>
      <c r="BL230" s="20" t="s">
        <v>127</v>
      </c>
      <c r="BM230" s="20" t="s">
        <v>395</v>
      </c>
    </row>
    <row r="231" spans="2:65" s="1" customFormat="1" ht="27">
      <c r="B231" s="37"/>
      <c r="C231" s="59"/>
      <c r="D231" s="197" t="s">
        <v>128</v>
      </c>
      <c r="E231" s="59"/>
      <c r="F231" s="198" t="s">
        <v>396</v>
      </c>
      <c r="G231" s="59"/>
      <c r="H231" s="59"/>
      <c r="I231" s="155"/>
      <c r="J231" s="59"/>
      <c r="K231" s="59"/>
      <c r="L231" s="57"/>
      <c r="M231" s="199"/>
      <c r="N231" s="38"/>
      <c r="O231" s="38"/>
      <c r="P231" s="38"/>
      <c r="Q231" s="38"/>
      <c r="R231" s="38"/>
      <c r="S231" s="38"/>
      <c r="T231" s="74"/>
      <c r="AT231" s="20" t="s">
        <v>128</v>
      </c>
      <c r="AU231" s="20" t="s">
        <v>79</v>
      </c>
    </row>
    <row r="232" spans="2:65" s="1" customFormat="1" ht="22.5" customHeight="1">
      <c r="B232" s="37"/>
      <c r="C232" s="185" t="s">
        <v>144</v>
      </c>
      <c r="D232" s="185" t="s">
        <v>123</v>
      </c>
      <c r="E232" s="186" t="s">
        <v>293</v>
      </c>
      <c r="F232" s="187" t="s">
        <v>294</v>
      </c>
      <c r="G232" s="188" t="s">
        <v>227</v>
      </c>
      <c r="H232" s="189">
        <v>241</v>
      </c>
      <c r="I232" s="190"/>
      <c r="J232" s="191">
        <f>ROUND(I232*H232,2)</f>
        <v>0</v>
      </c>
      <c r="K232" s="187" t="s">
        <v>21</v>
      </c>
      <c r="L232" s="57"/>
      <c r="M232" s="192" t="s">
        <v>21</v>
      </c>
      <c r="N232" s="193" t="s">
        <v>41</v>
      </c>
      <c r="O232" s="38"/>
      <c r="P232" s="194">
        <f>O232*H232</f>
        <v>0</v>
      </c>
      <c r="Q232" s="194">
        <v>0</v>
      </c>
      <c r="R232" s="194">
        <f>Q232*H232</f>
        <v>0</v>
      </c>
      <c r="S232" s="194">
        <v>0</v>
      </c>
      <c r="T232" s="195">
        <f>S232*H232</f>
        <v>0</v>
      </c>
      <c r="AR232" s="20" t="s">
        <v>127</v>
      </c>
      <c r="AT232" s="20" t="s">
        <v>123</v>
      </c>
      <c r="AU232" s="20" t="s">
        <v>79</v>
      </c>
      <c r="AY232" s="20" t="s">
        <v>120</v>
      </c>
      <c r="BE232" s="196">
        <f>IF(N232="základní",J232,0)</f>
        <v>0</v>
      </c>
      <c r="BF232" s="196">
        <f>IF(N232="snížená",J232,0)</f>
        <v>0</v>
      </c>
      <c r="BG232" s="196">
        <f>IF(N232="zákl. přenesená",J232,0)</f>
        <v>0</v>
      </c>
      <c r="BH232" s="196">
        <f>IF(N232="sníž. přenesená",J232,0)</f>
        <v>0</v>
      </c>
      <c r="BI232" s="196">
        <f>IF(N232="nulová",J232,0)</f>
        <v>0</v>
      </c>
      <c r="BJ232" s="20" t="s">
        <v>77</v>
      </c>
      <c r="BK232" s="196">
        <f>ROUND(I232*H232,2)</f>
        <v>0</v>
      </c>
      <c r="BL232" s="20" t="s">
        <v>127</v>
      </c>
      <c r="BM232" s="20" t="s">
        <v>397</v>
      </c>
    </row>
    <row r="233" spans="2:65" s="10" customFormat="1" ht="29.85" customHeight="1">
      <c r="B233" s="168"/>
      <c r="C233" s="169"/>
      <c r="D233" s="182" t="s">
        <v>69</v>
      </c>
      <c r="E233" s="183" t="s">
        <v>296</v>
      </c>
      <c r="F233" s="183" t="s">
        <v>297</v>
      </c>
      <c r="G233" s="169"/>
      <c r="H233" s="169"/>
      <c r="I233" s="172"/>
      <c r="J233" s="184">
        <f>BK233</f>
        <v>0</v>
      </c>
      <c r="K233" s="169"/>
      <c r="L233" s="174"/>
      <c r="M233" s="175"/>
      <c r="N233" s="176"/>
      <c r="O233" s="176"/>
      <c r="P233" s="177">
        <f>SUM(P234:P239)</f>
        <v>0</v>
      </c>
      <c r="Q233" s="176"/>
      <c r="R233" s="177">
        <f>SUM(R234:R239)</f>
        <v>0</v>
      </c>
      <c r="S233" s="176"/>
      <c r="T233" s="178">
        <f>SUM(T234:T239)</f>
        <v>0</v>
      </c>
      <c r="AR233" s="179" t="s">
        <v>77</v>
      </c>
      <c r="AT233" s="180" t="s">
        <v>69</v>
      </c>
      <c r="AU233" s="180" t="s">
        <v>77</v>
      </c>
      <c r="AY233" s="179" t="s">
        <v>120</v>
      </c>
      <c r="BK233" s="181">
        <f>SUM(BK234:BK239)</f>
        <v>0</v>
      </c>
    </row>
    <row r="234" spans="2:65" s="1" customFormat="1" ht="22.5" customHeight="1">
      <c r="B234" s="37"/>
      <c r="C234" s="185" t="s">
        <v>77</v>
      </c>
      <c r="D234" s="185" t="s">
        <v>123</v>
      </c>
      <c r="E234" s="186" t="s">
        <v>298</v>
      </c>
      <c r="F234" s="187" t="s">
        <v>299</v>
      </c>
      <c r="G234" s="188" t="s">
        <v>132</v>
      </c>
      <c r="H234" s="189">
        <v>1079</v>
      </c>
      <c r="I234" s="190"/>
      <c r="J234" s="191">
        <f>ROUND(I234*H234,2)</f>
        <v>0</v>
      </c>
      <c r="K234" s="187" t="s">
        <v>21</v>
      </c>
      <c r="L234" s="57"/>
      <c r="M234" s="192" t="s">
        <v>21</v>
      </c>
      <c r="N234" s="193" t="s">
        <v>41</v>
      </c>
      <c r="O234" s="38"/>
      <c r="P234" s="194">
        <f>O234*H234</f>
        <v>0</v>
      </c>
      <c r="Q234" s="194">
        <v>0</v>
      </c>
      <c r="R234" s="194">
        <f>Q234*H234</f>
        <v>0</v>
      </c>
      <c r="S234" s="194">
        <v>0</v>
      </c>
      <c r="T234" s="195">
        <f>S234*H234</f>
        <v>0</v>
      </c>
      <c r="AR234" s="20" t="s">
        <v>127</v>
      </c>
      <c r="AT234" s="20" t="s">
        <v>123</v>
      </c>
      <c r="AU234" s="20" t="s">
        <v>79</v>
      </c>
      <c r="AY234" s="20" t="s">
        <v>120</v>
      </c>
      <c r="BE234" s="196">
        <f>IF(N234="základní",J234,0)</f>
        <v>0</v>
      </c>
      <c r="BF234" s="196">
        <f>IF(N234="snížená",J234,0)</f>
        <v>0</v>
      </c>
      <c r="BG234" s="196">
        <f>IF(N234="zákl. přenesená",J234,0)</f>
        <v>0</v>
      </c>
      <c r="BH234" s="196">
        <f>IF(N234="sníž. přenesená",J234,0)</f>
        <v>0</v>
      </c>
      <c r="BI234" s="196">
        <f>IF(N234="nulová",J234,0)</f>
        <v>0</v>
      </c>
      <c r="BJ234" s="20" t="s">
        <v>77</v>
      </c>
      <c r="BK234" s="196">
        <f>ROUND(I234*H234,2)</f>
        <v>0</v>
      </c>
      <c r="BL234" s="20" t="s">
        <v>127</v>
      </c>
      <c r="BM234" s="20" t="s">
        <v>398</v>
      </c>
    </row>
    <row r="235" spans="2:65" s="1" customFormat="1" ht="22.5" customHeight="1">
      <c r="B235" s="37"/>
      <c r="C235" s="185" t="s">
        <v>79</v>
      </c>
      <c r="D235" s="185" t="s">
        <v>123</v>
      </c>
      <c r="E235" s="186" t="s">
        <v>301</v>
      </c>
      <c r="F235" s="187" t="s">
        <v>302</v>
      </c>
      <c r="G235" s="188" t="s">
        <v>208</v>
      </c>
      <c r="H235" s="189">
        <v>474.76</v>
      </c>
      <c r="I235" s="190"/>
      <c r="J235" s="191">
        <f>ROUND(I235*H235,2)</f>
        <v>0</v>
      </c>
      <c r="K235" s="187" t="s">
        <v>21</v>
      </c>
      <c r="L235" s="57"/>
      <c r="M235" s="192" t="s">
        <v>21</v>
      </c>
      <c r="N235" s="193" t="s">
        <v>41</v>
      </c>
      <c r="O235" s="38"/>
      <c r="P235" s="194">
        <f>O235*H235</f>
        <v>0</v>
      </c>
      <c r="Q235" s="194">
        <v>0</v>
      </c>
      <c r="R235" s="194">
        <f>Q235*H235</f>
        <v>0</v>
      </c>
      <c r="S235" s="194">
        <v>0</v>
      </c>
      <c r="T235" s="195">
        <f>S235*H235</f>
        <v>0</v>
      </c>
      <c r="AR235" s="20" t="s">
        <v>127</v>
      </c>
      <c r="AT235" s="20" t="s">
        <v>123</v>
      </c>
      <c r="AU235" s="20" t="s">
        <v>79</v>
      </c>
      <c r="AY235" s="20" t="s">
        <v>120</v>
      </c>
      <c r="BE235" s="196">
        <f>IF(N235="základní",J235,0)</f>
        <v>0</v>
      </c>
      <c r="BF235" s="196">
        <f>IF(N235="snížená",J235,0)</f>
        <v>0</v>
      </c>
      <c r="BG235" s="196">
        <f>IF(N235="zákl. přenesená",J235,0)</f>
        <v>0</v>
      </c>
      <c r="BH235" s="196">
        <f>IF(N235="sníž. přenesená",J235,0)</f>
        <v>0</v>
      </c>
      <c r="BI235" s="196">
        <f>IF(N235="nulová",J235,0)</f>
        <v>0</v>
      </c>
      <c r="BJ235" s="20" t="s">
        <v>77</v>
      </c>
      <c r="BK235" s="196">
        <f>ROUND(I235*H235,2)</f>
        <v>0</v>
      </c>
      <c r="BL235" s="20" t="s">
        <v>127</v>
      </c>
      <c r="BM235" s="20" t="s">
        <v>399</v>
      </c>
    </row>
    <row r="236" spans="2:65" s="1" customFormat="1" ht="22.5" customHeight="1">
      <c r="B236" s="37"/>
      <c r="C236" s="185" t="s">
        <v>133</v>
      </c>
      <c r="D236" s="185" t="s">
        <v>123</v>
      </c>
      <c r="E236" s="186" t="s">
        <v>304</v>
      </c>
      <c r="F236" s="187" t="s">
        <v>305</v>
      </c>
      <c r="G236" s="188" t="s">
        <v>208</v>
      </c>
      <c r="H236" s="189">
        <v>11394.24</v>
      </c>
      <c r="I236" s="190"/>
      <c r="J236" s="191">
        <f>ROUND(I236*H236,2)</f>
        <v>0</v>
      </c>
      <c r="K236" s="187" t="s">
        <v>21</v>
      </c>
      <c r="L236" s="57"/>
      <c r="M236" s="192" t="s">
        <v>21</v>
      </c>
      <c r="N236" s="193" t="s">
        <v>41</v>
      </c>
      <c r="O236" s="38"/>
      <c r="P236" s="194">
        <f>O236*H236</f>
        <v>0</v>
      </c>
      <c r="Q236" s="194">
        <v>0</v>
      </c>
      <c r="R236" s="194">
        <f>Q236*H236</f>
        <v>0</v>
      </c>
      <c r="S236" s="194">
        <v>0</v>
      </c>
      <c r="T236" s="195">
        <f>S236*H236</f>
        <v>0</v>
      </c>
      <c r="AR236" s="20" t="s">
        <v>127</v>
      </c>
      <c r="AT236" s="20" t="s">
        <v>123</v>
      </c>
      <c r="AU236" s="20" t="s">
        <v>79</v>
      </c>
      <c r="AY236" s="20" t="s">
        <v>120</v>
      </c>
      <c r="BE236" s="196">
        <f>IF(N236="základní",J236,0)</f>
        <v>0</v>
      </c>
      <c r="BF236" s="196">
        <f>IF(N236="snížená",J236,0)</f>
        <v>0</v>
      </c>
      <c r="BG236" s="196">
        <f>IF(N236="zákl. přenesená",J236,0)</f>
        <v>0</v>
      </c>
      <c r="BH236" s="196">
        <f>IF(N236="sníž. přenesená",J236,0)</f>
        <v>0</v>
      </c>
      <c r="BI236" s="196">
        <f>IF(N236="nulová",J236,0)</f>
        <v>0</v>
      </c>
      <c r="BJ236" s="20" t="s">
        <v>77</v>
      </c>
      <c r="BK236" s="196">
        <f>ROUND(I236*H236,2)</f>
        <v>0</v>
      </c>
      <c r="BL236" s="20" t="s">
        <v>127</v>
      </c>
      <c r="BM236" s="20" t="s">
        <v>400</v>
      </c>
    </row>
    <row r="237" spans="2:65" s="1" customFormat="1" ht="27">
      <c r="B237" s="37"/>
      <c r="C237" s="59"/>
      <c r="D237" s="197" t="s">
        <v>128</v>
      </c>
      <c r="E237" s="59"/>
      <c r="F237" s="198" t="s">
        <v>401</v>
      </c>
      <c r="G237" s="59"/>
      <c r="H237" s="59"/>
      <c r="I237" s="155"/>
      <c r="J237" s="59"/>
      <c r="K237" s="59"/>
      <c r="L237" s="57"/>
      <c r="M237" s="199"/>
      <c r="N237" s="38"/>
      <c r="O237" s="38"/>
      <c r="P237" s="38"/>
      <c r="Q237" s="38"/>
      <c r="R237" s="38"/>
      <c r="S237" s="38"/>
      <c r="T237" s="74"/>
      <c r="AT237" s="20" t="s">
        <v>128</v>
      </c>
      <c r="AU237" s="20" t="s">
        <v>79</v>
      </c>
    </row>
    <row r="238" spans="2:65" s="1" customFormat="1" ht="22.5" customHeight="1">
      <c r="B238" s="37"/>
      <c r="C238" s="185" t="s">
        <v>127</v>
      </c>
      <c r="D238" s="185" t="s">
        <v>123</v>
      </c>
      <c r="E238" s="186" t="s">
        <v>308</v>
      </c>
      <c r="F238" s="187" t="s">
        <v>309</v>
      </c>
      <c r="G238" s="188" t="s">
        <v>208</v>
      </c>
      <c r="H238" s="189">
        <v>474.76</v>
      </c>
      <c r="I238" s="190"/>
      <c r="J238" s="191">
        <f>ROUND(I238*H238,2)</f>
        <v>0</v>
      </c>
      <c r="K238" s="187" t="s">
        <v>21</v>
      </c>
      <c r="L238" s="57"/>
      <c r="M238" s="192" t="s">
        <v>21</v>
      </c>
      <c r="N238" s="193" t="s">
        <v>41</v>
      </c>
      <c r="O238" s="38"/>
      <c r="P238" s="194">
        <f>O238*H238</f>
        <v>0</v>
      </c>
      <c r="Q238" s="194">
        <v>0</v>
      </c>
      <c r="R238" s="194">
        <f>Q238*H238</f>
        <v>0</v>
      </c>
      <c r="S238" s="194">
        <v>0</v>
      </c>
      <c r="T238" s="195">
        <f>S238*H238</f>
        <v>0</v>
      </c>
      <c r="AR238" s="20" t="s">
        <v>127</v>
      </c>
      <c r="AT238" s="20" t="s">
        <v>123</v>
      </c>
      <c r="AU238" s="20" t="s">
        <v>79</v>
      </c>
      <c r="AY238" s="20" t="s">
        <v>120</v>
      </c>
      <c r="BE238" s="196">
        <f>IF(N238="základní",J238,0)</f>
        <v>0</v>
      </c>
      <c r="BF238" s="196">
        <f>IF(N238="snížená",J238,0)</f>
        <v>0</v>
      </c>
      <c r="BG238" s="196">
        <f>IF(N238="zákl. přenesená",J238,0)</f>
        <v>0</v>
      </c>
      <c r="BH238" s="196">
        <f>IF(N238="sníž. přenesená",J238,0)</f>
        <v>0</v>
      </c>
      <c r="BI238" s="196">
        <f>IF(N238="nulová",J238,0)</f>
        <v>0</v>
      </c>
      <c r="BJ238" s="20" t="s">
        <v>77</v>
      </c>
      <c r="BK238" s="196">
        <f>ROUND(I238*H238,2)</f>
        <v>0</v>
      </c>
      <c r="BL238" s="20" t="s">
        <v>127</v>
      </c>
      <c r="BM238" s="20" t="s">
        <v>402</v>
      </c>
    </row>
    <row r="239" spans="2:65" s="1" customFormat="1" ht="22.5" customHeight="1">
      <c r="B239" s="37"/>
      <c r="C239" s="185" t="s">
        <v>141</v>
      </c>
      <c r="D239" s="185" t="s">
        <v>123</v>
      </c>
      <c r="E239" s="186" t="s">
        <v>311</v>
      </c>
      <c r="F239" s="187" t="s">
        <v>312</v>
      </c>
      <c r="G239" s="188" t="s">
        <v>208</v>
      </c>
      <c r="H239" s="189">
        <v>474.76</v>
      </c>
      <c r="I239" s="190"/>
      <c r="J239" s="191">
        <f>ROUND(I239*H239,2)</f>
        <v>0</v>
      </c>
      <c r="K239" s="187" t="s">
        <v>21</v>
      </c>
      <c r="L239" s="57"/>
      <c r="M239" s="192" t="s">
        <v>21</v>
      </c>
      <c r="N239" s="193" t="s">
        <v>41</v>
      </c>
      <c r="O239" s="38"/>
      <c r="P239" s="194">
        <f>O239*H239</f>
        <v>0</v>
      </c>
      <c r="Q239" s="194">
        <v>0</v>
      </c>
      <c r="R239" s="194">
        <f>Q239*H239</f>
        <v>0</v>
      </c>
      <c r="S239" s="194">
        <v>0</v>
      </c>
      <c r="T239" s="195">
        <f>S239*H239</f>
        <v>0</v>
      </c>
      <c r="AR239" s="20" t="s">
        <v>127</v>
      </c>
      <c r="AT239" s="20" t="s">
        <v>123</v>
      </c>
      <c r="AU239" s="20" t="s">
        <v>79</v>
      </c>
      <c r="AY239" s="20" t="s">
        <v>120</v>
      </c>
      <c r="BE239" s="196">
        <f>IF(N239="základní",J239,0)</f>
        <v>0</v>
      </c>
      <c r="BF239" s="196">
        <f>IF(N239="snížená",J239,0)</f>
        <v>0</v>
      </c>
      <c r="BG239" s="196">
        <f>IF(N239="zákl. přenesená",J239,0)</f>
        <v>0</v>
      </c>
      <c r="BH239" s="196">
        <f>IF(N239="sníž. přenesená",J239,0)</f>
        <v>0</v>
      </c>
      <c r="BI239" s="196">
        <f>IF(N239="nulová",J239,0)</f>
        <v>0</v>
      </c>
      <c r="BJ239" s="20" t="s">
        <v>77</v>
      </c>
      <c r="BK239" s="196">
        <f>ROUND(I239*H239,2)</f>
        <v>0</v>
      </c>
      <c r="BL239" s="20" t="s">
        <v>127</v>
      </c>
      <c r="BM239" s="20" t="s">
        <v>403</v>
      </c>
    </row>
    <row r="240" spans="2:65" s="10" customFormat="1" ht="29.85" customHeight="1">
      <c r="B240" s="168"/>
      <c r="C240" s="169"/>
      <c r="D240" s="182" t="s">
        <v>69</v>
      </c>
      <c r="E240" s="183" t="s">
        <v>318</v>
      </c>
      <c r="F240" s="183" t="s">
        <v>319</v>
      </c>
      <c r="G240" s="169"/>
      <c r="H240" s="169"/>
      <c r="I240" s="172"/>
      <c r="J240" s="184">
        <f>BK240</f>
        <v>0</v>
      </c>
      <c r="K240" s="169"/>
      <c r="L240" s="174"/>
      <c r="M240" s="175"/>
      <c r="N240" s="176"/>
      <c r="O240" s="176"/>
      <c r="P240" s="177">
        <f>P241</f>
        <v>0</v>
      </c>
      <c r="Q240" s="176"/>
      <c r="R240" s="177">
        <f>R241</f>
        <v>0</v>
      </c>
      <c r="S240" s="176"/>
      <c r="T240" s="178">
        <f>T241</f>
        <v>0</v>
      </c>
      <c r="AR240" s="179" t="s">
        <v>77</v>
      </c>
      <c r="AT240" s="180" t="s">
        <v>69</v>
      </c>
      <c r="AU240" s="180" t="s">
        <v>77</v>
      </c>
      <c r="AY240" s="179" t="s">
        <v>120</v>
      </c>
      <c r="BK240" s="181">
        <f>BK241</f>
        <v>0</v>
      </c>
    </row>
    <row r="241" spans="2:65" s="1" customFormat="1" ht="31.5" customHeight="1">
      <c r="B241" s="37"/>
      <c r="C241" s="185" t="s">
        <v>77</v>
      </c>
      <c r="D241" s="185" t="s">
        <v>123</v>
      </c>
      <c r="E241" s="186" t="s">
        <v>320</v>
      </c>
      <c r="F241" s="187" t="s">
        <v>321</v>
      </c>
      <c r="G241" s="188" t="s">
        <v>208</v>
      </c>
      <c r="H241" s="189">
        <v>676.50099999999998</v>
      </c>
      <c r="I241" s="190"/>
      <c r="J241" s="191">
        <f>ROUND(I241*H241,2)</f>
        <v>0</v>
      </c>
      <c r="K241" s="187" t="s">
        <v>21</v>
      </c>
      <c r="L241" s="57"/>
      <c r="M241" s="192" t="s">
        <v>21</v>
      </c>
      <c r="N241" s="193" t="s">
        <v>41</v>
      </c>
      <c r="O241" s="38"/>
      <c r="P241" s="194">
        <f>O241*H241</f>
        <v>0</v>
      </c>
      <c r="Q241" s="194">
        <v>0</v>
      </c>
      <c r="R241" s="194">
        <f>Q241*H241</f>
        <v>0</v>
      </c>
      <c r="S241" s="194">
        <v>0</v>
      </c>
      <c r="T241" s="195">
        <f>S241*H241</f>
        <v>0</v>
      </c>
      <c r="AR241" s="20" t="s">
        <v>127</v>
      </c>
      <c r="AT241" s="20" t="s">
        <v>123</v>
      </c>
      <c r="AU241" s="20" t="s">
        <v>79</v>
      </c>
      <c r="AY241" s="20" t="s">
        <v>120</v>
      </c>
      <c r="BE241" s="196">
        <f>IF(N241="základní",J241,0)</f>
        <v>0</v>
      </c>
      <c r="BF241" s="196">
        <f>IF(N241="snížená",J241,0)</f>
        <v>0</v>
      </c>
      <c r="BG241" s="196">
        <f>IF(N241="zákl. přenesená",J241,0)</f>
        <v>0</v>
      </c>
      <c r="BH241" s="196">
        <f>IF(N241="sníž. přenesená",J241,0)</f>
        <v>0</v>
      </c>
      <c r="BI241" s="196">
        <f>IF(N241="nulová",J241,0)</f>
        <v>0</v>
      </c>
      <c r="BJ241" s="20" t="s">
        <v>77</v>
      </c>
      <c r="BK241" s="196">
        <f>ROUND(I241*H241,2)</f>
        <v>0</v>
      </c>
      <c r="BL241" s="20" t="s">
        <v>127</v>
      </c>
      <c r="BM241" s="20" t="s">
        <v>404</v>
      </c>
    </row>
    <row r="242" spans="2:65" s="10" customFormat="1" ht="37.35" customHeight="1">
      <c r="B242" s="168"/>
      <c r="C242" s="169"/>
      <c r="D242" s="170" t="s">
        <v>69</v>
      </c>
      <c r="E242" s="171" t="s">
        <v>405</v>
      </c>
      <c r="F242" s="171" t="s">
        <v>406</v>
      </c>
      <c r="G242" s="169"/>
      <c r="H242" s="169"/>
      <c r="I242" s="172"/>
      <c r="J242" s="173">
        <f>BK242</f>
        <v>0</v>
      </c>
      <c r="K242" s="169"/>
      <c r="L242" s="174"/>
      <c r="M242" s="175"/>
      <c r="N242" s="176"/>
      <c r="O242" s="176"/>
      <c r="P242" s="177">
        <f>P243+P266+P277+P296+P312</f>
        <v>0</v>
      </c>
      <c r="Q242" s="176"/>
      <c r="R242" s="177">
        <f>R243+R266+R277+R296+R312</f>
        <v>263.33624000000003</v>
      </c>
      <c r="S242" s="176"/>
      <c r="T242" s="178">
        <f>T243+T266+T277+T296+T312</f>
        <v>0</v>
      </c>
      <c r="AR242" s="179" t="s">
        <v>77</v>
      </c>
      <c r="AT242" s="180" t="s">
        <v>69</v>
      </c>
      <c r="AU242" s="180" t="s">
        <v>70</v>
      </c>
      <c r="AY242" s="179" t="s">
        <v>120</v>
      </c>
      <c r="BK242" s="181">
        <f>BK243+BK266+BK277+BK296+BK312</f>
        <v>0</v>
      </c>
    </row>
    <row r="243" spans="2:65" s="10" customFormat="1" ht="19.899999999999999" customHeight="1">
      <c r="B243" s="168"/>
      <c r="C243" s="169"/>
      <c r="D243" s="182" t="s">
        <v>69</v>
      </c>
      <c r="E243" s="183" t="s">
        <v>121</v>
      </c>
      <c r="F243" s="183" t="s">
        <v>122</v>
      </c>
      <c r="G243" s="169"/>
      <c r="H243" s="169"/>
      <c r="I243" s="172"/>
      <c r="J243" s="184">
        <f>BK243</f>
        <v>0</v>
      </c>
      <c r="K243" s="169"/>
      <c r="L243" s="174"/>
      <c r="M243" s="175"/>
      <c r="N243" s="176"/>
      <c r="O243" s="176"/>
      <c r="P243" s="177">
        <f>SUM(P244:P265)</f>
        <v>0</v>
      </c>
      <c r="Q243" s="176"/>
      <c r="R243" s="177">
        <f>SUM(R244:R265)</f>
        <v>9.7200000000000012E-3</v>
      </c>
      <c r="S243" s="176"/>
      <c r="T243" s="178">
        <f>SUM(T244:T265)</f>
        <v>0</v>
      </c>
      <c r="AR243" s="179" t="s">
        <v>77</v>
      </c>
      <c r="AT243" s="180" t="s">
        <v>69</v>
      </c>
      <c r="AU243" s="180" t="s">
        <v>77</v>
      </c>
      <c r="AY243" s="179" t="s">
        <v>120</v>
      </c>
      <c r="BK243" s="181">
        <f>SUM(BK244:BK265)</f>
        <v>0</v>
      </c>
    </row>
    <row r="244" spans="2:65" s="1" customFormat="1" ht="22.5" customHeight="1">
      <c r="B244" s="37"/>
      <c r="C244" s="185" t="s">
        <v>77</v>
      </c>
      <c r="D244" s="185" t="s">
        <v>123</v>
      </c>
      <c r="E244" s="186" t="s">
        <v>124</v>
      </c>
      <c r="F244" s="187" t="s">
        <v>125</v>
      </c>
      <c r="G244" s="188" t="s">
        <v>126</v>
      </c>
      <c r="H244" s="189">
        <v>9.7200000000000006</v>
      </c>
      <c r="I244" s="190"/>
      <c r="J244" s="191">
        <f>ROUND(I244*H244,2)</f>
        <v>0</v>
      </c>
      <c r="K244" s="187" t="s">
        <v>21</v>
      </c>
      <c r="L244" s="57"/>
      <c r="M244" s="192" t="s">
        <v>21</v>
      </c>
      <c r="N244" s="193" t="s">
        <v>41</v>
      </c>
      <c r="O244" s="38"/>
      <c r="P244" s="194">
        <f>O244*H244</f>
        <v>0</v>
      </c>
      <c r="Q244" s="194">
        <v>1E-3</v>
      </c>
      <c r="R244" s="194">
        <f>Q244*H244</f>
        <v>9.7200000000000012E-3</v>
      </c>
      <c r="S244" s="194">
        <v>0</v>
      </c>
      <c r="T244" s="195">
        <f>S244*H244</f>
        <v>0</v>
      </c>
      <c r="AR244" s="20" t="s">
        <v>127</v>
      </c>
      <c r="AT244" s="20" t="s">
        <v>123</v>
      </c>
      <c r="AU244" s="20" t="s">
        <v>79</v>
      </c>
      <c r="AY244" s="20" t="s">
        <v>120</v>
      </c>
      <c r="BE244" s="196">
        <f>IF(N244="základní",J244,0)</f>
        <v>0</v>
      </c>
      <c r="BF244" s="196">
        <f>IF(N244="snížená",J244,0)</f>
        <v>0</v>
      </c>
      <c r="BG244" s="196">
        <f>IF(N244="zákl. přenesená",J244,0)</f>
        <v>0</v>
      </c>
      <c r="BH244" s="196">
        <f>IF(N244="sníž. přenesená",J244,0)</f>
        <v>0</v>
      </c>
      <c r="BI244" s="196">
        <f>IF(N244="nulová",J244,0)</f>
        <v>0</v>
      </c>
      <c r="BJ244" s="20" t="s">
        <v>77</v>
      </c>
      <c r="BK244" s="196">
        <f>ROUND(I244*H244,2)</f>
        <v>0</v>
      </c>
      <c r="BL244" s="20" t="s">
        <v>127</v>
      </c>
      <c r="BM244" s="20" t="s">
        <v>407</v>
      </c>
    </row>
    <row r="245" spans="2:65" s="1" customFormat="1" ht="27">
      <c r="B245" s="37"/>
      <c r="C245" s="59"/>
      <c r="D245" s="197" t="s">
        <v>128</v>
      </c>
      <c r="E245" s="59"/>
      <c r="F245" s="198" t="s">
        <v>408</v>
      </c>
      <c r="G245" s="59"/>
      <c r="H245" s="59"/>
      <c r="I245" s="155"/>
      <c r="J245" s="59"/>
      <c r="K245" s="59"/>
      <c r="L245" s="57"/>
      <c r="M245" s="199"/>
      <c r="N245" s="38"/>
      <c r="O245" s="38"/>
      <c r="P245" s="38"/>
      <c r="Q245" s="38"/>
      <c r="R245" s="38"/>
      <c r="S245" s="38"/>
      <c r="T245" s="74"/>
      <c r="AT245" s="20" t="s">
        <v>128</v>
      </c>
      <c r="AU245" s="20" t="s">
        <v>79</v>
      </c>
    </row>
    <row r="246" spans="2:65" s="1" customFormat="1" ht="22.5" customHeight="1">
      <c r="B246" s="37"/>
      <c r="C246" s="185" t="s">
        <v>79</v>
      </c>
      <c r="D246" s="185" t="s">
        <v>123</v>
      </c>
      <c r="E246" s="186" t="s">
        <v>166</v>
      </c>
      <c r="F246" s="187" t="s">
        <v>167</v>
      </c>
      <c r="G246" s="188" t="s">
        <v>168</v>
      </c>
      <c r="H246" s="189">
        <v>103</v>
      </c>
      <c r="I246" s="190"/>
      <c r="J246" s="191">
        <f>ROUND(I246*H246,2)</f>
        <v>0</v>
      </c>
      <c r="K246" s="187" t="s">
        <v>21</v>
      </c>
      <c r="L246" s="57"/>
      <c r="M246" s="192" t="s">
        <v>21</v>
      </c>
      <c r="N246" s="193" t="s">
        <v>41</v>
      </c>
      <c r="O246" s="38"/>
      <c r="P246" s="194">
        <f>O246*H246</f>
        <v>0</v>
      </c>
      <c r="Q246" s="194">
        <v>0</v>
      </c>
      <c r="R246" s="194">
        <f>Q246*H246</f>
        <v>0</v>
      </c>
      <c r="S246" s="194">
        <v>0</v>
      </c>
      <c r="T246" s="195">
        <f>S246*H246</f>
        <v>0</v>
      </c>
      <c r="AR246" s="20" t="s">
        <v>127</v>
      </c>
      <c r="AT246" s="20" t="s">
        <v>123</v>
      </c>
      <c r="AU246" s="20" t="s">
        <v>79</v>
      </c>
      <c r="AY246" s="20" t="s">
        <v>120</v>
      </c>
      <c r="BE246" s="196">
        <f>IF(N246="základní",J246,0)</f>
        <v>0</v>
      </c>
      <c r="BF246" s="196">
        <f>IF(N246="snížená",J246,0)</f>
        <v>0</v>
      </c>
      <c r="BG246" s="196">
        <f>IF(N246="zákl. přenesená",J246,0)</f>
        <v>0</v>
      </c>
      <c r="BH246" s="196">
        <f>IF(N246="sníž. přenesená",J246,0)</f>
        <v>0</v>
      </c>
      <c r="BI246" s="196">
        <f>IF(N246="nulová",J246,0)</f>
        <v>0</v>
      </c>
      <c r="BJ246" s="20" t="s">
        <v>77</v>
      </c>
      <c r="BK246" s="196">
        <f>ROUND(I246*H246,2)</f>
        <v>0</v>
      </c>
      <c r="BL246" s="20" t="s">
        <v>127</v>
      </c>
      <c r="BM246" s="20" t="s">
        <v>409</v>
      </c>
    </row>
    <row r="247" spans="2:65" s="1" customFormat="1" ht="27">
      <c r="B247" s="37"/>
      <c r="C247" s="59"/>
      <c r="D247" s="197" t="s">
        <v>128</v>
      </c>
      <c r="E247" s="59"/>
      <c r="F247" s="198" t="s">
        <v>410</v>
      </c>
      <c r="G247" s="59"/>
      <c r="H247" s="59"/>
      <c r="I247" s="155"/>
      <c r="J247" s="59"/>
      <c r="K247" s="59"/>
      <c r="L247" s="57"/>
      <c r="M247" s="199"/>
      <c r="N247" s="38"/>
      <c r="O247" s="38"/>
      <c r="P247" s="38"/>
      <c r="Q247" s="38"/>
      <c r="R247" s="38"/>
      <c r="S247" s="38"/>
      <c r="T247" s="74"/>
      <c r="AT247" s="20" t="s">
        <v>128</v>
      </c>
      <c r="AU247" s="20" t="s">
        <v>79</v>
      </c>
    </row>
    <row r="248" spans="2:65" s="1" customFormat="1" ht="22.5" customHeight="1">
      <c r="B248" s="37"/>
      <c r="C248" s="185" t="s">
        <v>133</v>
      </c>
      <c r="D248" s="185" t="s">
        <v>123</v>
      </c>
      <c r="E248" s="186" t="s">
        <v>172</v>
      </c>
      <c r="F248" s="187" t="s">
        <v>173</v>
      </c>
      <c r="G248" s="188" t="s">
        <v>168</v>
      </c>
      <c r="H248" s="189">
        <v>13.2</v>
      </c>
      <c r="I248" s="190"/>
      <c r="J248" s="191">
        <f>ROUND(I248*H248,2)</f>
        <v>0</v>
      </c>
      <c r="K248" s="187" t="s">
        <v>21</v>
      </c>
      <c r="L248" s="57"/>
      <c r="M248" s="192" t="s">
        <v>21</v>
      </c>
      <c r="N248" s="193" t="s">
        <v>41</v>
      </c>
      <c r="O248" s="38"/>
      <c r="P248" s="194">
        <f>O248*H248</f>
        <v>0</v>
      </c>
      <c r="Q248" s="194">
        <v>0</v>
      </c>
      <c r="R248" s="194">
        <f>Q248*H248</f>
        <v>0</v>
      </c>
      <c r="S248" s="194">
        <v>0</v>
      </c>
      <c r="T248" s="195">
        <f>S248*H248</f>
        <v>0</v>
      </c>
      <c r="AR248" s="20" t="s">
        <v>127</v>
      </c>
      <c r="AT248" s="20" t="s">
        <v>123</v>
      </c>
      <c r="AU248" s="20" t="s">
        <v>79</v>
      </c>
      <c r="AY248" s="20" t="s">
        <v>120</v>
      </c>
      <c r="BE248" s="196">
        <f>IF(N248="základní",J248,0)</f>
        <v>0</v>
      </c>
      <c r="BF248" s="196">
        <f>IF(N248="snížená",J248,0)</f>
        <v>0</v>
      </c>
      <c r="BG248" s="196">
        <f>IF(N248="zákl. přenesená",J248,0)</f>
        <v>0</v>
      </c>
      <c r="BH248" s="196">
        <f>IF(N248="sníž. přenesená",J248,0)</f>
        <v>0</v>
      </c>
      <c r="BI248" s="196">
        <f>IF(N248="nulová",J248,0)</f>
        <v>0</v>
      </c>
      <c r="BJ248" s="20" t="s">
        <v>77</v>
      </c>
      <c r="BK248" s="196">
        <f>ROUND(I248*H248,2)</f>
        <v>0</v>
      </c>
      <c r="BL248" s="20" t="s">
        <v>127</v>
      </c>
      <c r="BM248" s="20" t="s">
        <v>411</v>
      </c>
    </row>
    <row r="249" spans="2:65" s="1" customFormat="1" ht="22.5" customHeight="1">
      <c r="B249" s="37"/>
      <c r="C249" s="185" t="s">
        <v>127</v>
      </c>
      <c r="D249" s="185" t="s">
        <v>123</v>
      </c>
      <c r="E249" s="186" t="s">
        <v>412</v>
      </c>
      <c r="F249" s="187" t="s">
        <v>413</v>
      </c>
      <c r="G249" s="188" t="s">
        <v>168</v>
      </c>
      <c r="H249" s="189">
        <v>198</v>
      </c>
      <c r="I249" s="190"/>
      <c r="J249" s="191">
        <f>ROUND(I249*H249,2)</f>
        <v>0</v>
      </c>
      <c r="K249" s="187" t="s">
        <v>21</v>
      </c>
      <c r="L249" s="57"/>
      <c r="M249" s="192" t="s">
        <v>21</v>
      </c>
      <c r="N249" s="193" t="s">
        <v>41</v>
      </c>
      <c r="O249" s="38"/>
      <c r="P249" s="194">
        <f>O249*H249</f>
        <v>0</v>
      </c>
      <c r="Q249" s="194">
        <v>0</v>
      </c>
      <c r="R249" s="194">
        <f>Q249*H249</f>
        <v>0</v>
      </c>
      <c r="S249" s="194">
        <v>0</v>
      </c>
      <c r="T249" s="195">
        <f>S249*H249</f>
        <v>0</v>
      </c>
      <c r="AR249" s="20" t="s">
        <v>127</v>
      </c>
      <c r="AT249" s="20" t="s">
        <v>123</v>
      </c>
      <c r="AU249" s="20" t="s">
        <v>79</v>
      </c>
      <c r="AY249" s="20" t="s">
        <v>120</v>
      </c>
      <c r="BE249" s="196">
        <f>IF(N249="základní",J249,0)</f>
        <v>0</v>
      </c>
      <c r="BF249" s="196">
        <f>IF(N249="snížená",J249,0)</f>
        <v>0</v>
      </c>
      <c r="BG249" s="196">
        <f>IF(N249="zákl. přenesená",J249,0)</f>
        <v>0</v>
      </c>
      <c r="BH249" s="196">
        <f>IF(N249="sníž. přenesená",J249,0)</f>
        <v>0</v>
      </c>
      <c r="BI249" s="196">
        <f>IF(N249="nulová",J249,0)</f>
        <v>0</v>
      </c>
      <c r="BJ249" s="20" t="s">
        <v>77</v>
      </c>
      <c r="BK249" s="196">
        <f>ROUND(I249*H249,2)</f>
        <v>0</v>
      </c>
      <c r="BL249" s="20" t="s">
        <v>127</v>
      </c>
      <c r="BM249" s="20" t="s">
        <v>414</v>
      </c>
    </row>
    <row r="250" spans="2:65" s="1" customFormat="1" ht="22.5" customHeight="1">
      <c r="B250" s="37"/>
      <c r="C250" s="185" t="s">
        <v>141</v>
      </c>
      <c r="D250" s="185" t="s">
        <v>123</v>
      </c>
      <c r="E250" s="186" t="s">
        <v>176</v>
      </c>
      <c r="F250" s="187" t="s">
        <v>177</v>
      </c>
      <c r="G250" s="188" t="s">
        <v>168</v>
      </c>
      <c r="H250" s="189">
        <v>211.2</v>
      </c>
      <c r="I250" s="190"/>
      <c r="J250" s="191">
        <f>ROUND(I250*H250,2)</f>
        <v>0</v>
      </c>
      <c r="K250" s="187" t="s">
        <v>21</v>
      </c>
      <c r="L250" s="57"/>
      <c r="M250" s="192" t="s">
        <v>21</v>
      </c>
      <c r="N250" s="193" t="s">
        <v>41</v>
      </c>
      <c r="O250" s="38"/>
      <c r="P250" s="194">
        <f>O250*H250</f>
        <v>0</v>
      </c>
      <c r="Q250" s="194">
        <v>0</v>
      </c>
      <c r="R250" s="194">
        <f>Q250*H250</f>
        <v>0</v>
      </c>
      <c r="S250" s="194">
        <v>0</v>
      </c>
      <c r="T250" s="195">
        <f>S250*H250</f>
        <v>0</v>
      </c>
      <c r="AR250" s="20" t="s">
        <v>127</v>
      </c>
      <c r="AT250" s="20" t="s">
        <v>123</v>
      </c>
      <c r="AU250" s="20" t="s">
        <v>79</v>
      </c>
      <c r="AY250" s="20" t="s">
        <v>120</v>
      </c>
      <c r="BE250" s="196">
        <f>IF(N250="základní",J250,0)</f>
        <v>0</v>
      </c>
      <c r="BF250" s="196">
        <f>IF(N250="snížená",J250,0)</f>
        <v>0</v>
      </c>
      <c r="BG250" s="196">
        <f>IF(N250="zákl. přenesená",J250,0)</f>
        <v>0</v>
      </c>
      <c r="BH250" s="196">
        <f>IF(N250="sníž. přenesená",J250,0)</f>
        <v>0</v>
      </c>
      <c r="BI250" s="196">
        <f>IF(N250="nulová",J250,0)</f>
        <v>0</v>
      </c>
      <c r="BJ250" s="20" t="s">
        <v>77</v>
      </c>
      <c r="BK250" s="196">
        <f>ROUND(I250*H250,2)</f>
        <v>0</v>
      </c>
      <c r="BL250" s="20" t="s">
        <v>127</v>
      </c>
      <c r="BM250" s="20" t="s">
        <v>415</v>
      </c>
    </row>
    <row r="251" spans="2:65" s="1" customFormat="1" ht="27">
      <c r="B251" s="37"/>
      <c r="C251" s="59"/>
      <c r="D251" s="197" t="s">
        <v>128</v>
      </c>
      <c r="E251" s="59"/>
      <c r="F251" s="198" t="s">
        <v>416</v>
      </c>
      <c r="G251" s="59"/>
      <c r="H251" s="59"/>
      <c r="I251" s="155"/>
      <c r="J251" s="59"/>
      <c r="K251" s="59"/>
      <c r="L251" s="57"/>
      <c r="M251" s="199"/>
      <c r="N251" s="38"/>
      <c r="O251" s="38"/>
      <c r="P251" s="38"/>
      <c r="Q251" s="38"/>
      <c r="R251" s="38"/>
      <c r="S251" s="38"/>
      <c r="T251" s="74"/>
      <c r="AT251" s="20" t="s">
        <v>128</v>
      </c>
      <c r="AU251" s="20" t="s">
        <v>79</v>
      </c>
    </row>
    <row r="252" spans="2:65" s="1" customFormat="1" ht="22.5" customHeight="1">
      <c r="B252" s="37"/>
      <c r="C252" s="185" t="s">
        <v>136</v>
      </c>
      <c r="D252" s="185" t="s">
        <v>123</v>
      </c>
      <c r="E252" s="186" t="s">
        <v>187</v>
      </c>
      <c r="F252" s="187" t="s">
        <v>188</v>
      </c>
      <c r="G252" s="188" t="s">
        <v>168</v>
      </c>
      <c r="H252" s="189">
        <v>32.4</v>
      </c>
      <c r="I252" s="190"/>
      <c r="J252" s="191">
        <f>ROUND(I252*H252,2)</f>
        <v>0</v>
      </c>
      <c r="K252" s="187" t="s">
        <v>21</v>
      </c>
      <c r="L252" s="57"/>
      <c r="M252" s="192" t="s">
        <v>21</v>
      </c>
      <c r="N252" s="193" t="s">
        <v>41</v>
      </c>
      <c r="O252" s="38"/>
      <c r="P252" s="194">
        <f>O252*H252</f>
        <v>0</v>
      </c>
      <c r="Q252" s="194">
        <v>0</v>
      </c>
      <c r="R252" s="194">
        <f>Q252*H252</f>
        <v>0</v>
      </c>
      <c r="S252" s="194">
        <v>0</v>
      </c>
      <c r="T252" s="195">
        <f>S252*H252</f>
        <v>0</v>
      </c>
      <c r="AR252" s="20" t="s">
        <v>127</v>
      </c>
      <c r="AT252" s="20" t="s">
        <v>123</v>
      </c>
      <c r="AU252" s="20" t="s">
        <v>79</v>
      </c>
      <c r="AY252" s="20" t="s">
        <v>120</v>
      </c>
      <c r="BE252" s="196">
        <f>IF(N252="základní",J252,0)</f>
        <v>0</v>
      </c>
      <c r="BF252" s="196">
        <f>IF(N252="snížená",J252,0)</f>
        <v>0</v>
      </c>
      <c r="BG252" s="196">
        <f>IF(N252="zákl. přenesená",J252,0)</f>
        <v>0</v>
      </c>
      <c r="BH252" s="196">
        <f>IF(N252="sníž. přenesená",J252,0)</f>
        <v>0</v>
      </c>
      <c r="BI252" s="196">
        <f>IF(N252="nulová",J252,0)</f>
        <v>0</v>
      </c>
      <c r="BJ252" s="20" t="s">
        <v>77</v>
      </c>
      <c r="BK252" s="196">
        <f>ROUND(I252*H252,2)</f>
        <v>0</v>
      </c>
      <c r="BL252" s="20" t="s">
        <v>127</v>
      </c>
      <c r="BM252" s="20" t="s">
        <v>417</v>
      </c>
    </row>
    <row r="253" spans="2:65" s="1" customFormat="1" ht="27">
      <c r="B253" s="37"/>
      <c r="C253" s="59"/>
      <c r="D253" s="197" t="s">
        <v>128</v>
      </c>
      <c r="E253" s="59"/>
      <c r="F253" s="198" t="s">
        <v>418</v>
      </c>
      <c r="G253" s="59"/>
      <c r="H253" s="59"/>
      <c r="I253" s="155"/>
      <c r="J253" s="59"/>
      <c r="K253" s="59"/>
      <c r="L253" s="57"/>
      <c r="M253" s="199"/>
      <c r="N253" s="38"/>
      <c r="O253" s="38"/>
      <c r="P253" s="38"/>
      <c r="Q253" s="38"/>
      <c r="R253" s="38"/>
      <c r="S253" s="38"/>
      <c r="T253" s="74"/>
      <c r="AT253" s="20" t="s">
        <v>128</v>
      </c>
      <c r="AU253" s="20" t="s">
        <v>79</v>
      </c>
    </row>
    <row r="254" spans="2:65" s="1" customFormat="1" ht="22.5" customHeight="1">
      <c r="B254" s="37"/>
      <c r="C254" s="185" t="s">
        <v>148</v>
      </c>
      <c r="D254" s="185" t="s">
        <v>123</v>
      </c>
      <c r="E254" s="186" t="s">
        <v>191</v>
      </c>
      <c r="F254" s="187" t="s">
        <v>192</v>
      </c>
      <c r="G254" s="188" t="s">
        <v>168</v>
      </c>
      <c r="H254" s="189">
        <v>211.2</v>
      </c>
      <c r="I254" s="190"/>
      <c r="J254" s="191">
        <f>ROUND(I254*H254,2)</f>
        <v>0</v>
      </c>
      <c r="K254" s="187" t="s">
        <v>21</v>
      </c>
      <c r="L254" s="57"/>
      <c r="M254" s="192" t="s">
        <v>21</v>
      </c>
      <c r="N254" s="193" t="s">
        <v>41</v>
      </c>
      <c r="O254" s="38"/>
      <c r="P254" s="194">
        <f>O254*H254</f>
        <v>0</v>
      </c>
      <c r="Q254" s="194">
        <v>0</v>
      </c>
      <c r="R254" s="194">
        <f>Q254*H254</f>
        <v>0</v>
      </c>
      <c r="S254" s="194">
        <v>0</v>
      </c>
      <c r="T254" s="195">
        <f>S254*H254</f>
        <v>0</v>
      </c>
      <c r="AR254" s="20" t="s">
        <v>127</v>
      </c>
      <c r="AT254" s="20" t="s">
        <v>123</v>
      </c>
      <c r="AU254" s="20" t="s">
        <v>79</v>
      </c>
      <c r="AY254" s="20" t="s">
        <v>120</v>
      </c>
      <c r="BE254" s="196">
        <f>IF(N254="základní",J254,0)</f>
        <v>0</v>
      </c>
      <c r="BF254" s="196">
        <f>IF(N254="snížená",J254,0)</f>
        <v>0</v>
      </c>
      <c r="BG254" s="196">
        <f>IF(N254="zákl. přenesená",J254,0)</f>
        <v>0</v>
      </c>
      <c r="BH254" s="196">
        <f>IF(N254="sníž. přenesená",J254,0)</f>
        <v>0</v>
      </c>
      <c r="BI254" s="196">
        <f>IF(N254="nulová",J254,0)</f>
        <v>0</v>
      </c>
      <c r="BJ254" s="20" t="s">
        <v>77</v>
      </c>
      <c r="BK254" s="196">
        <f>ROUND(I254*H254,2)</f>
        <v>0</v>
      </c>
      <c r="BL254" s="20" t="s">
        <v>127</v>
      </c>
      <c r="BM254" s="20" t="s">
        <v>419</v>
      </c>
    </row>
    <row r="255" spans="2:65" s="1" customFormat="1" ht="31.5" customHeight="1">
      <c r="B255" s="37"/>
      <c r="C255" s="185" t="s">
        <v>140</v>
      </c>
      <c r="D255" s="185" t="s">
        <v>123</v>
      </c>
      <c r="E255" s="186" t="s">
        <v>195</v>
      </c>
      <c r="F255" s="187" t="s">
        <v>196</v>
      </c>
      <c r="G255" s="188" t="s">
        <v>168</v>
      </c>
      <c r="H255" s="189">
        <v>3168</v>
      </c>
      <c r="I255" s="190"/>
      <c r="J255" s="191">
        <f>ROUND(I255*H255,2)</f>
        <v>0</v>
      </c>
      <c r="K255" s="187" t="s">
        <v>21</v>
      </c>
      <c r="L255" s="57"/>
      <c r="M255" s="192" t="s">
        <v>21</v>
      </c>
      <c r="N255" s="193" t="s">
        <v>41</v>
      </c>
      <c r="O255" s="38"/>
      <c r="P255" s="194">
        <f>O255*H255</f>
        <v>0</v>
      </c>
      <c r="Q255" s="194">
        <v>0</v>
      </c>
      <c r="R255" s="194">
        <f>Q255*H255</f>
        <v>0</v>
      </c>
      <c r="S255" s="194">
        <v>0</v>
      </c>
      <c r="T255" s="195">
        <f>S255*H255</f>
        <v>0</v>
      </c>
      <c r="AR255" s="20" t="s">
        <v>127</v>
      </c>
      <c r="AT255" s="20" t="s">
        <v>123</v>
      </c>
      <c r="AU255" s="20" t="s">
        <v>79</v>
      </c>
      <c r="AY255" s="20" t="s">
        <v>120</v>
      </c>
      <c r="BE255" s="196">
        <f>IF(N255="základní",J255,0)</f>
        <v>0</v>
      </c>
      <c r="BF255" s="196">
        <f>IF(N255="snížená",J255,0)</f>
        <v>0</v>
      </c>
      <c r="BG255" s="196">
        <f>IF(N255="zákl. přenesená",J255,0)</f>
        <v>0</v>
      </c>
      <c r="BH255" s="196">
        <f>IF(N255="sníž. přenesená",J255,0)</f>
        <v>0</v>
      </c>
      <c r="BI255" s="196">
        <f>IF(N255="nulová",J255,0)</f>
        <v>0</v>
      </c>
      <c r="BJ255" s="20" t="s">
        <v>77</v>
      </c>
      <c r="BK255" s="196">
        <f>ROUND(I255*H255,2)</f>
        <v>0</v>
      </c>
      <c r="BL255" s="20" t="s">
        <v>127</v>
      </c>
      <c r="BM255" s="20" t="s">
        <v>420</v>
      </c>
    </row>
    <row r="256" spans="2:65" s="1" customFormat="1" ht="27">
      <c r="B256" s="37"/>
      <c r="C256" s="59"/>
      <c r="D256" s="197" t="s">
        <v>128</v>
      </c>
      <c r="E256" s="59"/>
      <c r="F256" s="198" t="s">
        <v>421</v>
      </c>
      <c r="G256" s="59"/>
      <c r="H256" s="59"/>
      <c r="I256" s="155"/>
      <c r="J256" s="59"/>
      <c r="K256" s="59"/>
      <c r="L256" s="57"/>
      <c r="M256" s="199"/>
      <c r="N256" s="38"/>
      <c r="O256" s="38"/>
      <c r="P256" s="38"/>
      <c r="Q256" s="38"/>
      <c r="R256" s="38"/>
      <c r="S256" s="38"/>
      <c r="T256" s="74"/>
      <c r="AT256" s="20" t="s">
        <v>128</v>
      </c>
      <c r="AU256" s="20" t="s">
        <v>79</v>
      </c>
    </row>
    <row r="257" spans="2:65" s="1" customFormat="1" ht="22.5" customHeight="1">
      <c r="B257" s="37"/>
      <c r="C257" s="185" t="s">
        <v>155</v>
      </c>
      <c r="D257" s="185" t="s">
        <v>123</v>
      </c>
      <c r="E257" s="186" t="s">
        <v>199</v>
      </c>
      <c r="F257" s="187" t="s">
        <v>200</v>
      </c>
      <c r="G257" s="188" t="s">
        <v>168</v>
      </c>
      <c r="H257" s="189">
        <v>243.6</v>
      </c>
      <c r="I257" s="190"/>
      <c r="J257" s="191">
        <f>ROUND(I257*H257,2)</f>
        <v>0</v>
      </c>
      <c r="K257" s="187" t="s">
        <v>21</v>
      </c>
      <c r="L257" s="57"/>
      <c r="M257" s="192" t="s">
        <v>21</v>
      </c>
      <c r="N257" s="193" t="s">
        <v>41</v>
      </c>
      <c r="O257" s="38"/>
      <c r="P257" s="194">
        <f>O257*H257</f>
        <v>0</v>
      </c>
      <c r="Q257" s="194">
        <v>0</v>
      </c>
      <c r="R257" s="194">
        <f>Q257*H257</f>
        <v>0</v>
      </c>
      <c r="S257" s="194">
        <v>0</v>
      </c>
      <c r="T257" s="195">
        <f>S257*H257</f>
        <v>0</v>
      </c>
      <c r="AR257" s="20" t="s">
        <v>127</v>
      </c>
      <c r="AT257" s="20" t="s">
        <v>123</v>
      </c>
      <c r="AU257" s="20" t="s">
        <v>79</v>
      </c>
      <c r="AY257" s="20" t="s">
        <v>120</v>
      </c>
      <c r="BE257" s="196">
        <f>IF(N257="základní",J257,0)</f>
        <v>0</v>
      </c>
      <c r="BF257" s="196">
        <f>IF(N257="snížená",J257,0)</f>
        <v>0</v>
      </c>
      <c r="BG257" s="196">
        <f>IF(N257="zákl. přenesená",J257,0)</f>
        <v>0</v>
      </c>
      <c r="BH257" s="196">
        <f>IF(N257="sníž. přenesená",J257,0)</f>
        <v>0</v>
      </c>
      <c r="BI257" s="196">
        <f>IF(N257="nulová",J257,0)</f>
        <v>0</v>
      </c>
      <c r="BJ257" s="20" t="s">
        <v>77</v>
      </c>
      <c r="BK257" s="196">
        <f>ROUND(I257*H257,2)</f>
        <v>0</v>
      </c>
      <c r="BL257" s="20" t="s">
        <v>127</v>
      </c>
      <c r="BM257" s="20" t="s">
        <v>422</v>
      </c>
    </row>
    <row r="258" spans="2:65" s="1" customFormat="1" ht="27">
      <c r="B258" s="37"/>
      <c r="C258" s="59"/>
      <c r="D258" s="197" t="s">
        <v>128</v>
      </c>
      <c r="E258" s="59"/>
      <c r="F258" s="198" t="s">
        <v>423</v>
      </c>
      <c r="G258" s="59"/>
      <c r="H258" s="59"/>
      <c r="I258" s="155"/>
      <c r="J258" s="59"/>
      <c r="K258" s="59"/>
      <c r="L258" s="57"/>
      <c r="M258" s="199"/>
      <c r="N258" s="38"/>
      <c r="O258" s="38"/>
      <c r="P258" s="38"/>
      <c r="Q258" s="38"/>
      <c r="R258" s="38"/>
      <c r="S258" s="38"/>
      <c r="T258" s="74"/>
      <c r="AT258" s="20" t="s">
        <v>128</v>
      </c>
      <c r="AU258" s="20" t="s">
        <v>79</v>
      </c>
    </row>
    <row r="259" spans="2:65" s="1" customFormat="1" ht="22.5" customHeight="1">
      <c r="B259" s="37"/>
      <c r="C259" s="185" t="s">
        <v>144</v>
      </c>
      <c r="D259" s="185" t="s">
        <v>123</v>
      </c>
      <c r="E259" s="186" t="s">
        <v>203</v>
      </c>
      <c r="F259" s="187" t="s">
        <v>204</v>
      </c>
      <c r="G259" s="188" t="s">
        <v>168</v>
      </c>
      <c r="H259" s="189">
        <v>211.2</v>
      </c>
      <c r="I259" s="190"/>
      <c r="J259" s="191">
        <f>ROUND(I259*H259,2)</f>
        <v>0</v>
      </c>
      <c r="K259" s="187" t="s">
        <v>21</v>
      </c>
      <c r="L259" s="57"/>
      <c r="M259" s="192" t="s">
        <v>21</v>
      </c>
      <c r="N259" s="193" t="s">
        <v>41</v>
      </c>
      <c r="O259" s="38"/>
      <c r="P259" s="194">
        <f>O259*H259</f>
        <v>0</v>
      </c>
      <c r="Q259" s="194">
        <v>0</v>
      </c>
      <c r="R259" s="194">
        <f>Q259*H259</f>
        <v>0</v>
      </c>
      <c r="S259" s="194">
        <v>0</v>
      </c>
      <c r="T259" s="195">
        <f>S259*H259</f>
        <v>0</v>
      </c>
      <c r="AR259" s="20" t="s">
        <v>127</v>
      </c>
      <c r="AT259" s="20" t="s">
        <v>123</v>
      </c>
      <c r="AU259" s="20" t="s">
        <v>79</v>
      </c>
      <c r="AY259" s="20" t="s">
        <v>120</v>
      </c>
      <c r="BE259" s="196">
        <f>IF(N259="základní",J259,0)</f>
        <v>0</v>
      </c>
      <c r="BF259" s="196">
        <f>IF(N259="snížená",J259,0)</f>
        <v>0</v>
      </c>
      <c r="BG259" s="196">
        <f>IF(N259="zákl. přenesená",J259,0)</f>
        <v>0</v>
      </c>
      <c r="BH259" s="196">
        <f>IF(N259="sníž. přenesená",J259,0)</f>
        <v>0</v>
      </c>
      <c r="BI259" s="196">
        <f>IF(N259="nulová",J259,0)</f>
        <v>0</v>
      </c>
      <c r="BJ259" s="20" t="s">
        <v>77</v>
      </c>
      <c r="BK259" s="196">
        <f>ROUND(I259*H259,2)</f>
        <v>0</v>
      </c>
      <c r="BL259" s="20" t="s">
        <v>127</v>
      </c>
      <c r="BM259" s="20" t="s">
        <v>424</v>
      </c>
    </row>
    <row r="260" spans="2:65" s="1" customFormat="1" ht="22.5" customHeight="1">
      <c r="B260" s="37"/>
      <c r="C260" s="185" t="s">
        <v>162</v>
      </c>
      <c r="D260" s="185" t="s">
        <v>123</v>
      </c>
      <c r="E260" s="186" t="s">
        <v>206</v>
      </c>
      <c r="F260" s="187" t="s">
        <v>207</v>
      </c>
      <c r="G260" s="188" t="s">
        <v>208</v>
      </c>
      <c r="H260" s="189">
        <v>337.92</v>
      </c>
      <c r="I260" s="190"/>
      <c r="J260" s="191">
        <f>ROUND(I260*H260,2)</f>
        <v>0</v>
      </c>
      <c r="K260" s="187" t="s">
        <v>21</v>
      </c>
      <c r="L260" s="57"/>
      <c r="M260" s="192" t="s">
        <v>21</v>
      </c>
      <c r="N260" s="193" t="s">
        <v>41</v>
      </c>
      <c r="O260" s="38"/>
      <c r="P260" s="194">
        <f>O260*H260</f>
        <v>0</v>
      </c>
      <c r="Q260" s="194">
        <v>0</v>
      </c>
      <c r="R260" s="194">
        <f>Q260*H260</f>
        <v>0</v>
      </c>
      <c r="S260" s="194">
        <v>0</v>
      </c>
      <c r="T260" s="195">
        <f>S260*H260</f>
        <v>0</v>
      </c>
      <c r="AR260" s="20" t="s">
        <v>127</v>
      </c>
      <c r="AT260" s="20" t="s">
        <v>123</v>
      </c>
      <c r="AU260" s="20" t="s">
        <v>79</v>
      </c>
      <c r="AY260" s="20" t="s">
        <v>120</v>
      </c>
      <c r="BE260" s="196">
        <f>IF(N260="základní",J260,0)</f>
        <v>0</v>
      </c>
      <c r="BF260" s="196">
        <f>IF(N260="snížená",J260,0)</f>
        <v>0</v>
      </c>
      <c r="BG260" s="196">
        <f>IF(N260="zákl. přenesená",J260,0)</f>
        <v>0</v>
      </c>
      <c r="BH260" s="196">
        <f>IF(N260="sníž. přenesená",J260,0)</f>
        <v>0</v>
      </c>
      <c r="BI260" s="196">
        <f>IF(N260="nulová",J260,0)</f>
        <v>0</v>
      </c>
      <c r="BJ260" s="20" t="s">
        <v>77</v>
      </c>
      <c r="BK260" s="196">
        <f>ROUND(I260*H260,2)</f>
        <v>0</v>
      </c>
      <c r="BL260" s="20" t="s">
        <v>127</v>
      </c>
      <c r="BM260" s="20" t="s">
        <v>425</v>
      </c>
    </row>
    <row r="261" spans="2:65" s="1" customFormat="1" ht="27">
      <c r="B261" s="37"/>
      <c r="C261" s="59"/>
      <c r="D261" s="197" t="s">
        <v>128</v>
      </c>
      <c r="E261" s="59"/>
      <c r="F261" s="198" t="s">
        <v>426</v>
      </c>
      <c r="G261" s="59"/>
      <c r="H261" s="59"/>
      <c r="I261" s="155"/>
      <c r="J261" s="59"/>
      <c r="K261" s="59"/>
      <c r="L261" s="57"/>
      <c r="M261" s="199"/>
      <c r="N261" s="38"/>
      <c r="O261" s="38"/>
      <c r="P261" s="38"/>
      <c r="Q261" s="38"/>
      <c r="R261" s="38"/>
      <c r="S261" s="38"/>
      <c r="T261" s="74"/>
      <c r="AT261" s="20" t="s">
        <v>128</v>
      </c>
      <c r="AU261" s="20" t="s">
        <v>79</v>
      </c>
    </row>
    <row r="262" spans="2:65" s="1" customFormat="1" ht="22.5" customHeight="1">
      <c r="B262" s="37"/>
      <c r="C262" s="185" t="s">
        <v>147</v>
      </c>
      <c r="D262" s="185" t="s">
        <v>123</v>
      </c>
      <c r="E262" s="186" t="s">
        <v>212</v>
      </c>
      <c r="F262" s="187" t="s">
        <v>213</v>
      </c>
      <c r="G262" s="188" t="s">
        <v>132</v>
      </c>
      <c r="H262" s="189">
        <v>1366</v>
      </c>
      <c r="I262" s="190"/>
      <c r="J262" s="191">
        <f>ROUND(I262*H262,2)</f>
        <v>0</v>
      </c>
      <c r="K262" s="187" t="s">
        <v>21</v>
      </c>
      <c r="L262" s="57"/>
      <c r="M262" s="192" t="s">
        <v>21</v>
      </c>
      <c r="N262" s="193" t="s">
        <v>41</v>
      </c>
      <c r="O262" s="38"/>
      <c r="P262" s="194">
        <f>O262*H262</f>
        <v>0</v>
      </c>
      <c r="Q262" s="194">
        <v>0</v>
      </c>
      <c r="R262" s="194">
        <f>Q262*H262</f>
        <v>0</v>
      </c>
      <c r="S262" s="194">
        <v>0</v>
      </c>
      <c r="T262" s="195">
        <f>S262*H262</f>
        <v>0</v>
      </c>
      <c r="AR262" s="20" t="s">
        <v>127</v>
      </c>
      <c r="AT262" s="20" t="s">
        <v>123</v>
      </c>
      <c r="AU262" s="20" t="s">
        <v>79</v>
      </c>
      <c r="AY262" s="20" t="s">
        <v>120</v>
      </c>
      <c r="BE262" s="196">
        <f>IF(N262="základní",J262,0)</f>
        <v>0</v>
      </c>
      <c r="BF262" s="196">
        <f>IF(N262="snížená",J262,0)</f>
        <v>0</v>
      </c>
      <c r="BG262" s="196">
        <f>IF(N262="zákl. přenesená",J262,0)</f>
        <v>0</v>
      </c>
      <c r="BH262" s="196">
        <f>IF(N262="sníž. přenesená",J262,0)</f>
        <v>0</v>
      </c>
      <c r="BI262" s="196">
        <f>IF(N262="nulová",J262,0)</f>
        <v>0</v>
      </c>
      <c r="BJ262" s="20" t="s">
        <v>77</v>
      </c>
      <c r="BK262" s="196">
        <f>ROUND(I262*H262,2)</f>
        <v>0</v>
      </c>
      <c r="BL262" s="20" t="s">
        <v>127</v>
      </c>
      <c r="BM262" s="20" t="s">
        <v>427</v>
      </c>
    </row>
    <row r="263" spans="2:65" s="1" customFormat="1" ht="27">
      <c r="B263" s="37"/>
      <c r="C263" s="59"/>
      <c r="D263" s="197" t="s">
        <v>128</v>
      </c>
      <c r="E263" s="59"/>
      <c r="F263" s="198" t="s">
        <v>428</v>
      </c>
      <c r="G263" s="59"/>
      <c r="H263" s="59"/>
      <c r="I263" s="155"/>
      <c r="J263" s="59"/>
      <c r="K263" s="59"/>
      <c r="L263" s="57"/>
      <c r="M263" s="199"/>
      <c r="N263" s="38"/>
      <c r="O263" s="38"/>
      <c r="P263" s="38"/>
      <c r="Q263" s="38"/>
      <c r="R263" s="38"/>
      <c r="S263" s="38"/>
      <c r="T263" s="74"/>
      <c r="AT263" s="20" t="s">
        <v>128</v>
      </c>
      <c r="AU263" s="20" t="s">
        <v>79</v>
      </c>
    </row>
    <row r="264" spans="2:65" s="1" customFormat="1" ht="22.5" customHeight="1">
      <c r="B264" s="37"/>
      <c r="C264" s="185" t="s">
        <v>171</v>
      </c>
      <c r="D264" s="185" t="s">
        <v>123</v>
      </c>
      <c r="E264" s="186" t="s">
        <v>216</v>
      </c>
      <c r="F264" s="187" t="s">
        <v>217</v>
      </c>
      <c r="G264" s="188" t="s">
        <v>132</v>
      </c>
      <c r="H264" s="189">
        <v>324</v>
      </c>
      <c r="I264" s="190"/>
      <c r="J264" s="191">
        <f>ROUND(I264*H264,2)</f>
        <v>0</v>
      </c>
      <c r="K264" s="187" t="s">
        <v>21</v>
      </c>
      <c r="L264" s="57"/>
      <c r="M264" s="192" t="s">
        <v>21</v>
      </c>
      <c r="N264" s="193" t="s">
        <v>41</v>
      </c>
      <c r="O264" s="38"/>
      <c r="P264" s="194">
        <f>O264*H264</f>
        <v>0</v>
      </c>
      <c r="Q264" s="194">
        <v>0</v>
      </c>
      <c r="R264" s="194">
        <f>Q264*H264</f>
        <v>0</v>
      </c>
      <c r="S264" s="194">
        <v>0</v>
      </c>
      <c r="T264" s="195">
        <f>S264*H264</f>
        <v>0</v>
      </c>
      <c r="AR264" s="20" t="s">
        <v>127</v>
      </c>
      <c r="AT264" s="20" t="s">
        <v>123</v>
      </c>
      <c r="AU264" s="20" t="s">
        <v>79</v>
      </c>
      <c r="AY264" s="20" t="s">
        <v>120</v>
      </c>
      <c r="BE264" s="196">
        <f>IF(N264="základní",J264,0)</f>
        <v>0</v>
      </c>
      <c r="BF264" s="196">
        <f>IF(N264="snížená",J264,0)</f>
        <v>0</v>
      </c>
      <c r="BG264" s="196">
        <f>IF(N264="zákl. přenesená",J264,0)</f>
        <v>0</v>
      </c>
      <c r="BH264" s="196">
        <f>IF(N264="sníž. přenesená",J264,0)</f>
        <v>0</v>
      </c>
      <c r="BI264" s="196">
        <f>IF(N264="nulová",J264,0)</f>
        <v>0</v>
      </c>
      <c r="BJ264" s="20" t="s">
        <v>77</v>
      </c>
      <c r="BK264" s="196">
        <f>ROUND(I264*H264,2)</f>
        <v>0</v>
      </c>
      <c r="BL264" s="20" t="s">
        <v>127</v>
      </c>
      <c r="BM264" s="20" t="s">
        <v>429</v>
      </c>
    </row>
    <row r="265" spans="2:65" s="1" customFormat="1" ht="22.5" customHeight="1">
      <c r="B265" s="37"/>
      <c r="C265" s="185" t="s">
        <v>151</v>
      </c>
      <c r="D265" s="185" t="s">
        <v>123</v>
      </c>
      <c r="E265" s="186" t="s">
        <v>220</v>
      </c>
      <c r="F265" s="187" t="s">
        <v>221</v>
      </c>
      <c r="G265" s="188" t="s">
        <v>132</v>
      </c>
      <c r="H265" s="189">
        <v>324</v>
      </c>
      <c r="I265" s="190"/>
      <c r="J265" s="191">
        <f>ROUND(I265*H265,2)</f>
        <v>0</v>
      </c>
      <c r="K265" s="187" t="s">
        <v>21</v>
      </c>
      <c r="L265" s="57"/>
      <c r="M265" s="192" t="s">
        <v>21</v>
      </c>
      <c r="N265" s="193" t="s">
        <v>41</v>
      </c>
      <c r="O265" s="38"/>
      <c r="P265" s="194">
        <f>O265*H265</f>
        <v>0</v>
      </c>
      <c r="Q265" s="194">
        <v>0</v>
      </c>
      <c r="R265" s="194">
        <f>Q265*H265</f>
        <v>0</v>
      </c>
      <c r="S265" s="194">
        <v>0</v>
      </c>
      <c r="T265" s="195">
        <f>S265*H265</f>
        <v>0</v>
      </c>
      <c r="AR265" s="20" t="s">
        <v>127</v>
      </c>
      <c r="AT265" s="20" t="s">
        <v>123</v>
      </c>
      <c r="AU265" s="20" t="s">
        <v>79</v>
      </c>
      <c r="AY265" s="20" t="s">
        <v>120</v>
      </c>
      <c r="BE265" s="196">
        <f>IF(N265="základní",J265,0)</f>
        <v>0</v>
      </c>
      <c r="BF265" s="196">
        <f>IF(N265="snížená",J265,0)</f>
        <v>0</v>
      </c>
      <c r="BG265" s="196">
        <f>IF(N265="zákl. přenesená",J265,0)</f>
        <v>0</v>
      </c>
      <c r="BH265" s="196">
        <f>IF(N265="sníž. přenesená",J265,0)</f>
        <v>0</v>
      </c>
      <c r="BI265" s="196">
        <f>IF(N265="nulová",J265,0)</f>
        <v>0</v>
      </c>
      <c r="BJ265" s="20" t="s">
        <v>77</v>
      </c>
      <c r="BK265" s="196">
        <f>ROUND(I265*H265,2)</f>
        <v>0</v>
      </c>
      <c r="BL265" s="20" t="s">
        <v>127</v>
      </c>
      <c r="BM265" s="20" t="s">
        <v>430</v>
      </c>
    </row>
    <row r="266" spans="2:65" s="10" customFormat="1" ht="29.85" customHeight="1">
      <c r="B266" s="168"/>
      <c r="C266" s="169"/>
      <c r="D266" s="182" t="s">
        <v>69</v>
      </c>
      <c r="E266" s="183" t="s">
        <v>229</v>
      </c>
      <c r="F266" s="183" t="s">
        <v>230</v>
      </c>
      <c r="G266" s="169"/>
      <c r="H266" s="169"/>
      <c r="I266" s="172"/>
      <c r="J266" s="184">
        <f>BK266</f>
        <v>0</v>
      </c>
      <c r="K266" s="169"/>
      <c r="L266" s="174"/>
      <c r="M266" s="175"/>
      <c r="N266" s="176"/>
      <c r="O266" s="176"/>
      <c r="P266" s="177">
        <f>SUM(P267:P276)</f>
        <v>0</v>
      </c>
      <c r="Q266" s="176"/>
      <c r="R266" s="177">
        <f>SUM(R267:R276)</f>
        <v>254.23362000000003</v>
      </c>
      <c r="S266" s="176"/>
      <c r="T266" s="178">
        <f>SUM(T267:T276)</f>
        <v>0</v>
      </c>
      <c r="AR266" s="179" t="s">
        <v>77</v>
      </c>
      <c r="AT266" s="180" t="s">
        <v>69</v>
      </c>
      <c r="AU266" s="180" t="s">
        <v>77</v>
      </c>
      <c r="AY266" s="179" t="s">
        <v>120</v>
      </c>
      <c r="BK266" s="181">
        <f>SUM(BK267:BK276)</f>
        <v>0</v>
      </c>
    </row>
    <row r="267" spans="2:65" s="1" customFormat="1" ht="22.5" customHeight="1">
      <c r="B267" s="37"/>
      <c r="C267" s="185" t="s">
        <v>77</v>
      </c>
      <c r="D267" s="185" t="s">
        <v>123</v>
      </c>
      <c r="E267" s="186" t="s">
        <v>431</v>
      </c>
      <c r="F267" s="187" t="s">
        <v>432</v>
      </c>
      <c r="G267" s="188" t="s">
        <v>132</v>
      </c>
      <c r="H267" s="189">
        <v>182</v>
      </c>
      <c r="I267" s="190"/>
      <c r="J267" s="191">
        <f>ROUND(I267*H267,2)</f>
        <v>0</v>
      </c>
      <c r="K267" s="187" t="s">
        <v>21</v>
      </c>
      <c r="L267" s="57"/>
      <c r="M267" s="192" t="s">
        <v>21</v>
      </c>
      <c r="N267" s="193" t="s">
        <v>41</v>
      </c>
      <c r="O267" s="38"/>
      <c r="P267" s="194">
        <f>O267*H267</f>
        <v>0</v>
      </c>
      <c r="Q267" s="194">
        <v>0.27994000000000002</v>
      </c>
      <c r="R267" s="194">
        <f>Q267*H267</f>
        <v>50.949080000000002</v>
      </c>
      <c r="S267" s="194">
        <v>0</v>
      </c>
      <c r="T267" s="195">
        <f>S267*H267</f>
        <v>0</v>
      </c>
      <c r="AR267" s="20" t="s">
        <v>127</v>
      </c>
      <c r="AT267" s="20" t="s">
        <v>123</v>
      </c>
      <c r="AU267" s="20" t="s">
        <v>79</v>
      </c>
      <c r="AY267" s="20" t="s">
        <v>120</v>
      </c>
      <c r="BE267" s="196">
        <f>IF(N267="základní",J267,0)</f>
        <v>0</v>
      </c>
      <c r="BF267" s="196">
        <f>IF(N267="snížená",J267,0)</f>
        <v>0</v>
      </c>
      <c r="BG267" s="196">
        <f>IF(N267="zákl. přenesená",J267,0)</f>
        <v>0</v>
      </c>
      <c r="BH267" s="196">
        <f>IF(N267="sníž. přenesená",J267,0)</f>
        <v>0</v>
      </c>
      <c r="BI267" s="196">
        <f>IF(N267="nulová",J267,0)</f>
        <v>0</v>
      </c>
      <c r="BJ267" s="20" t="s">
        <v>77</v>
      </c>
      <c r="BK267" s="196">
        <f>ROUND(I267*H267,2)</f>
        <v>0</v>
      </c>
      <c r="BL267" s="20" t="s">
        <v>127</v>
      </c>
      <c r="BM267" s="20" t="s">
        <v>433</v>
      </c>
    </row>
    <row r="268" spans="2:65" s="1" customFormat="1" ht="27">
      <c r="B268" s="37"/>
      <c r="C268" s="59"/>
      <c r="D268" s="197" t="s">
        <v>128</v>
      </c>
      <c r="E268" s="59"/>
      <c r="F268" s="198" t="s">
        <v>434</v>
      </c>
      <c r="G268" s="59"/>
      <c r="H268" s="59"/>
      <c r="I268" s="155"/>
      <c r="J268" s="59"/>
      <c r="K268" s="59"/>
      <c r="L268" s="57"/>
      <c r="M268" s="199"/>
      <c r="N268" s="38"/>
      <c r="O268" s="38"/>
      <c r="P268" s="38"/>
      <c r="Q268" s="38"/>
      <c r="R268" s="38"/>
      <c r="S268" s="38"/>
      <c r="T268" s="74"/>
      <c r="AT268" s="20" t="s">
        <v>128</v>
      </c>
      <c r="AU268" s="20" t="s">
        <v>79</v>
      </c>
    </row>
    <row r="269" spans="2:65" s="1" customFormat="1" ht="22.5" customHeight="1">
      <c r="B269" s="37"/>
      <c r="C269" s="185" t="s">
        <v>79</v>
      </c>
      <c r="D269" s="185" t="s">
        <v>123</v>
      </c>
      <c r="E269" s="186" t="s">
        <v>235</v>
      </c>
      <c r="F269" s="187" t="s">
        <v>236</v>
      </c>
      <c r="G269" s="188" t="s">
        <v>132</v>
      </c>
      <c r="H269" s="189">
        <v>792</v>
      </c>
      <c r="I269" s="190"/>
      <c r="J269" s="191">
        <f t="shared" ref="J269:J275" si="40">ROUND(I269*H269,2)</f>
        <v>0</v>
      </c>
      <c r="K269" s="187" t="s">
        <v>21</v>
      </c>
      <c r="L269" s="57"/>
      <c r="M269" s="192" t="s">
        <v>21</v>
      </c>
      <c r="N269" s="193" t="s">
        <v>41</v>
      </c>
      <c r="O269" s="38"/>
      <c r="P269" s="194">
        <f t="shared" ref="P269:P275" si="41">O269*H269</f>
        <v>0</v>
      </c>
      <c r="Q269" s="194">
        <v>0</v>
      </c>
      <c r="R269" s="194">
        <f t="shared" ref="R269:R275" si="42">Q269*H269</f>
        <v>0</v>
      </c>
      <c r="S269" s="194">
        <v>0</v>
      </c>
      <c r="T269" s="195">
        <f t="shared" ref="T269:T275" si="43">S269*H269</f>
        <v>0</v>
      </c>
      <c r="AR269" s="20" t="s">
        <v>127</v>
      </c>
      <c r="AT269" s="20" t="s">
        <v>123</v>
      </c>
      <c r="AU269" s="20" t="s">
        <v>79</v>
      </c>
      <c r="AY269" s="20" t="s">
        <v>120</v>
      </c>
      <c r="BE269" s="196">
        <f t="shared" ref="BE269:BE275" si="44">IF(N269="základní",J269,0)</f>
        <v>0</v>
      </c>
      <c r="BF269" s="196">
        <f t="shared" ref="BF269:BF275" si="45">IF(N269="snížená",J269,0)</f>
        <v>0</v>
      </c>
      <c r="BG269" s="196">
        <f t="shared" ref="BG269:BG275" si="46">IF(N269="zákl. přenesená",J269,0)</f>
        <v>0</v>
      </c>
      <c r="BH269" s="196">
        <f t="shared" ref="BH269:BH275" si="47">IF(N269="sníž. přenesená",J269,0)</f>
        <v>0</v>
      </c>
      <c r="BI269" s="196">
        <f t="shared" ref="BI269:BI275" si="48">IF(N269="nulová",J269,0)</f>
        <v>0</v>
      </c>
      <c r="BJ269" s="20" t="s">
        <v>77</v>
      </c>
      <c r="BK269" s="196">
        <f t="shared" ref="BK269:BK275" si="49">ROUND(I269*H269,2)</f>
        <v>0</v>
      </c>
      <c r="BL269" s="20" t="s">
        <v>127</v>
      </c>
      <c r="BM269" s="20" t="s">
        <v>435</v>
      </c>
    </row>
    <row r="270" spans="2:65" s="1" customFormat="1" ht="22.5" customHeight="1">
      <c r="B270" s="37"/>
      <c r="C270" s="185" t="s">
        <v>133</v>
      </c>
      <c r="D270" s="185" t="s">
        <v>123</v>
      </c>
      <c r="E270" s="186" t="s">
        <v>238</v>
      </c>
      <c r="F270" s="187" t="s">
        <v>239</v>
      </c>
      <c r="G270" s="188" t="s">
        <v>132</v>
      </c>
      <c r="H270" s="189">
        <v>860</v>
      </c>
      <c r="I270" s="190"/>
      <c r="J270" s="191">
        <f t="shared" si="40"/>
        <v>0</v>
      </c>
      <c r="K270" s="187" t="s">
        <v>21</v>
      </c>
      <c r="L270" s="57"/>
      <c r="M270" s="192" t="s">
        <v>21</v>
      </c>
      <c r="N270" s="193" t="s">
        <v>41</v>
      </c>
      <c r="O270" s="38"/>
      <c r="P270" s="194">
        <f t="shared" si="41"/>
        <v>0</v>
      </c>
      <c r="Q270" s="194">
        <v>0.06</v>
      </c>
      <c r="R270" s="194">
        <f t="shared" si="42"/>
        <v>51.6</v>
      </c>
      <c r="S270" s="194">
        <v>0</v>
      </c>
      <c r="T270" s="195">
        <f t="shared" si="43"/>
        <v>0</v>
      </c>
      <c r="AR270" s="20" t="s">
        <v>127</v>
      </c>
      <c r="AT270" s="20" t="s">
        <v>123</v>
      </c>
      <c r="AU270" s="20" t="s">
        <v>79</v>
      </c>
      <c r="AY270" s="20" t="s">
        <v>120</v>
      </c>
      <c r="BE270" s="196">
        <f t="shared" si="44"/>
        <v>0</v>
      </c>
      <c r="BF270" s="196">
        <f t="shared" si="45"/>
        <v>0</v>
      </c>
      <c r="BG270" s="196">
        <f t="shared" si="46"/>
        <v>0</v>
      </c>
      <c r="BH270" s="196">
        <f t="shared" si="47"/>
        <v>0</v>
      </c>
      <c r="BI270" s="196">
        <f t="shared" si="48"/>
        <v>0</v>
      </c>
      <c r="BJ270" s="20" t="s">
        <v>77</v>
      </c>
      <c r="BK270" s="196">
        <f t="shared" si="49"/>
        <v>0</v>
      </c>
      <c r="BL270" s="20" t="s">
        <v>127</v>
      </c>
      <c r="BM270" s="20" t="s">
        <v>436</v>
      </c>
    </row>
    <row r="271" spans="2:65" s="1" customFormat="1" ht="22.5" customHeight="1">
      <c r="B271" s="37"/>
      <c r="C271" s="185" t="s">
        <v>127</v>
      </c>
      <c r="D271" s="185" t="s">
        <v>123</v>
      </c>
      <c r="E271" s="186" t="s">
        <v>241</v>
      </c>
      <c r="F271" s="187" t="s">
        <v>242</v>
      </c>
      <c r="G271" s="188" t="s">
        <v>132</v>
      </c>
      <c r="H271" s="189">
        <v>860</v>
      </c>
      <c r="I271" s="190"/>
      <c r="J271" s="191">
        <f t="shared" si="40"/>
        <v>0</v>
      </c>
      <c r="K271" s="187" t="s">
        <v>21</v>
      </c>
      <c r="L271" s="57"/>
      <c r="M271" s="192" t="s">
        <v>21</v>
      </c>
      <c r="N271" s="193" t="s">
        <v>41</v>
      </c>
      <c r="O271" s="38"/>
      <c r="P271" s="194">
        <f t="shared" si="41"/>
        <v>0</v>
      </c>
      <c r="Q271" s="194">
        <v>6.0999999999999997E-4</v>
      </c>
      <c r="R271" s="194">
        <f t="shared" si="42"/>
        <v>0.52459999999999996</v>
      </c>
      <c r="S271" s="194">
        <v>0</v>
      </c>
      <c r="T271" s="195">
        <f t="shared" si="43"/>
        <v>0</v>
      </c>
      <c r="AR271" s="20" t="s">
        <v>127</v>
      </c>
      <c r="AT271" s="20" t="s">
        <v>123</v>
      </c>
      <c r="AU271" s="20" t="s">
        <v>79</v>
      </c>
      <c r="AY271" s="20" t="s">
        <v>120</v>
      </c>
      <c r="BE271" s="196">
        <f t="shared" si="44"/>
        <v>0</v>
      </c>
      <c r="BF271" s="196">
        <f t="shared" si="45"/>
        <v>0</v>
      </c>
      <c r="BG271" s="196">
        <f t="shared" si="46"/>
        <v>0</v>
      </c>
      <c r="BH271" s="196">
        <f t="shared" si="47"/>
        <v>0</v>
      </c>
      <c r="BI271" s="196">
        <f t="shared" si="48"/>
        <v>0</v>
      </c>
      <c r="BJ271" s="20" t="s">
        <v>77</v>
      </c>
      <c r="BK271" s="196">
        <f t="shared" si="49"/>
        <v>0</v>
      </c>
      <c r="BL271" s="20" t="s">
        <v>127</v>
      </c>
      <c r="BM271" s="20" t="s">
        <v>437</v>
      </c>
    </row>
    <row r="272" spans="2:65" s="1" customFormat="1" ht="22.5" customHeight="1">
      <c r="B272" s="37"/>
      <c r="C272" s="185" t="s">
        <v>141</v>
      </c>
      <c r="D272" s="185" t="s">
        <v>123</v>
      </c>
      <c r="E272" s="186" t="s">
        <v>244</v>
      </c>
      <c r="F272" s="187" t="s">
        <v>245</v>
      </c>
      <c r="G272" s="188" t="s">
        <v>132</v>
      </c>
      <c r="H272" s="189">
        <v>860</v>
      </c>
      <c r="I272" s="190"/>
      <c r="J272" s="191">
        <f t="shared" si="40"/>
        <v>0</v>
      </c>
      <c r="K272" s="187" t="s">
        <v>21</v>
      </c>
      <c r="L272" s="57"/>
      <c r="M272" s="192" t="s">
        <v>21</v>
      </c>
      <c r="N272" s="193" t="s">
        <v>41</v>
      </c>
      <c r="O272" s="38"/>
      <c r="P272" s="194">
        <f t="shared" si="41"/>
        <v>0</v>
      </c>
      <c r="Q272" s="194">
        <v>0.12966</v>
      </c>
      <c r="R272" s="194">
        <f t="shared" si="42"/>
        <v>111.5076</v>
      </c>
      <c r="S272" s="194">
        <v>0</v>
      </c>
      <c r="T272" s="195">
        <f t="shared" si="43"/>
        <v>0</v>
      </c>
      <c r="AR272" s="20" t="s">
        <v>127</v>
      </c>
      <c r="AT272" s="20" t="s">
        <v>123</v>
      </c>
      <c r="AU272" s="20" t="s">
        <v>79</v>
      </c>
      <c r="AY272" s="20" t="s">
        <v>120</v>
      </c>
      <c r="BE272" s="196">
        <f t="shared" si="44"/>
        <v>0</v>
      </c>
      <c r="BF272" s="196">
        <f t="shared" si="45"/>
        <v>0</v>
      </c>
      <c r="BG272" s="196">
        <f t="shared" si="46"/>
        <v>0</v>
      </c>
      <c r="BH272" s="196">
        <f t="shared" si="47"/>
        <v>0</v>
      </c>
      <c r="BI272" s="196">
        <f t="shared" si="48"/>
        <v>0</v>
      </c>
      <c r="BJ272" s="20" t="s">
        <v>77</v>
      </c>
      <c r="BK272" s="196">
        <f t="shared" si="49"/>
        <v>0</v>
      </c>
      <c r="BL272" s="20" t="s">
        <v>127</v>
      </c>
      <c r="BM272" s="20" t="s">
        <v>438</v>
      </c>
    </row>
    <row r="273" spans="2:65" s="1" customFormat="1" ht="22.5" customHeight="1">
      <c r="B273" s="37"/>
      <c r="C273" s="185" t="s">
        <v>136</v>
      </c>
      <c r="D273" s="185" t="s">
        <v>123</v>
      </c>
      <c r="E273" s="186" t="s">
        <v>439</v>
      </c>
      <c r="F273" s="187" t="s">
        <v>440</v>
      </c>
      <c r="G273" s="188" t="s">
        <v>132</v>
      </c>
      <c r="H273" s="189">
        <v>27.54</v>
      </c>
      <c r="I273" s="190"/>
      <c r="J273" s="191">
        <f t="shared" si="40"/>
        <v>0</v>
      </c>
      <c r="K273" s="187" t="s">
        <v>21</v>
      </c>
      <c r="L273" s="57"/>
      <c r="M273" s="192" t="s">
        <v>21</v>
      </c>
      <c r="N273" s="193" t="s">
        <v>41</v>
      </c>
      <c r="O273" s="38"/>
      <c r="P273" s="194">
        <f t="shared" si="41"/>
        <v>0</v>
      </c>
      <c r="Q273" s="194">
        <v>0.13100000000000001</v>
      </c>
      <c r="R273" s="194">
        <f t="shared" si="42"/>
        <v>3.6077400000000002</v>
      </c>
      <c r="S273" s="194">
        <v>0</v>
      </c>
      <c r="T273" s="195">
        <f t="shared" si="43"/>
        <v>0</v>
      </c>
      <c r="AR273" s="20" t="s">
        <v>127</v>
      </c>
      <c r="AT273" s="20" t="s">
        <v>123</v>
      </c>
      <c r="AU273" s="20" t="s">
        <v>79</v>
      </c>
      <c r="AY273" s="20" t="s">
        <v>120</v>
      </c>
      <c r="BE273" s="196">
        <f t="shared" si="44"/>
        <v>0</v>
      </c>
      <c r="BF273" s="196">
        <f t="shared" si="45"/>
        <v>0</v>
      </c>
      <c r="BG273" s="196">
        <f t="shared" si="46"/>
        <v>0</v>
      </c>
      <c r="BH273" s="196">
        <f t="shared" si="47"/>
        <v>0</v>
      </c>
      <c r="BI273" s="196">
        <f t="shared" si="48"/>
        <v>0</v>
      </c>
      <c r="BJ273" s="20" t="s">
        <v>77</v>
      </c>
      <c r="BK273" s="196">
        <f t="shared" si="49"/>
        <v>0</v>
      </c>
      <c r="BL273" s="20" t="s">
        <v>127</v>
      </c>
      <c r="BM273" s="20" t="s">
        <v>441</v>
      </c>
    </row>
    <row r="274" spans="2:65" s="1" customFormat="1" ht="22.5" customHeight="1">
      <c r="B274" s="37"/>
      <c r="C274" s="185" t="s">
        <v>148</v>
      </c>
      <c r="D274" s="185" t="s">
        <v>123</v>
      </c>
      <c r="E274" s="186" t="s">
        <v>442</v>
      </c>
      <c r="F274" s="187" t="s">
        <v>443</v>
      </c>
      <c r="G274" s="188" t="s">
        <v>132</v>
      </c>
      <c r="H274" s="189">
        <v>158.1</v>
      </c>
      <c r="I274" s="190"/>
      <c r="J274" s="191">
        <f t="shared" si="40"/>
        <v>0</v>
      </c>
      <c r="K274" s="187" t="s">
        <v>21</v>
      </c>
      <c r="L274" s="57"/>
      <c r="M274" s="192" t="s">
        <v>21</v>
      </c>
      <c r="N274" s="193" t="s">
        <v>41</v>
      </c>
      <c r="O274" s="38"/>
      <c r="P274" s="194">
        <f t="shared" si="41"/>
        <v>0</v>
      </c>
      <c r="Q274" s="194">
        <v>0.13100000000000001</v>
      </c>
      <c r="R274" s="194">
        <f t="shared" si="42"/>
        <v>20.711100000000002</v>
      </c>
      <c r="S274" s="194">
        <v>0</v>
      </c>
      <c r="T274" s="195">
        <f t="shared" si="43"/>
        <v>0</v>
      </c>
      <c r="AR274" s="20" t="s">
        <v>127</v>
      </c>
      <c r="AT274" s="20" t="s">
        <v>123</v>
      </c>
      <c r="AU274" s="20" t="s">
        <v>79</v>
      </c>
      <c r="AY274" s="20" t="s">
        <v>120</v>
      </c>
      <c r="BE274" s="196">
        <f t="shared" si="44"/>
        <v>0</v>
      </c>
      <c r="BF274" s="196">
        <f t="shared" si="45"/>
        <v>0</v>
      </c>
      <c r="BG274" s="196">
        <f t="shared" si="46"/>
        <v>0</v>
      </c>
      <c r="BH274" s="196">
        <f t="shared" si="47"/>
        <v>0</v>
      </c>
      <c r="BI274" s="196">
        <f t="shared" si="48"/>
        <v>0</v>
      </c>
      <c r="BJ274" s="20" t="s">
        <v>77</v>
      </c>
      <c r="BK274" s="196">
        <f t="shared" si="49"/>
        <v>0</v>
      </c>
      <c r="BL274" s="20" t="s">
        <v>127</v>
      </c>
      <c r="BM274" s="20" t="s">
        <v>444</v>
      </c>
    </row>
    <row r="275" spans="2:65" s="1" customFormat="1" ht="22.5" customHeight="1">
      <c r="B275" s="37"/>
      <c r="C275" s="185" t="s">
        <v>140</v>
      </c>
      <c r="D275" s="185" t="s">
        <v>123</v>
      </c>
      <c r="E275" s="186" t="s">
        <v>445</v>
      </c>
      <c r="F275" s="187" t="s">
        <v>446</v>
      </c>
      <c r="G275" s="188" t="s">
        <v>132</v>
      </c>
      <c r="H275" s="189">
        <v>182</v>
      </c>
      <c r="I275" s="190"/>
      <c r="J275" s="191">
        <f t="shared" si="40"/>
        <v>0</v>
      </c>
      <c r="K275" s="187" t="s">
        <v>21</v>
      </c>
      <c r="L275" s="57"/>
      <c r="M275" s="192" t="s">
        <v>21</v>
      </c>
      <c r="N275" s="193" t="s">
        <v>41</v>
      </c>
      <c r="O275" s="38"/>
      <c r="P275" s="194">
        <f t="shared" si="41"/>
        <v>0</v>
      </c>
      <c r="Q275" s="194">
        <v>8.4250000000000005E-2</v>
      </c>
      <c r="R275" s="194">
        <f t="shared" si="42"/>
        <v>15.333500000000001</v>
      </c>
      <c r="S275" s="194">
        <v>0</v>
      </c>
      <c r="T275" s="195">
        <f t="shared" si="43"/>
        <v>0</v>
      </c>
      <c r="AR275" s="20" t="s">
        <v>127</v>
      </c>
      <c r="AT275" s="20" t="s">
        <v>123</v>
      </c>
      <c r="AU275" s="20" t="s">
        <v>79</v>
      </c>
      <c r="AY275" s="20" t="s">
        <v>120</v>
      </c>
      <c r="BE275" s="196">
        <f t="shared" si="44"/>
        <v>0</v>
      </c>
      <c r="BF275" s="196">
        <f t="shared" si="45"/>
        <v>0</v>
      </c>
      <c r="BG275" s="196">
        <f t="shared" si="46"/>
        <v>0</v>
      </c>
      <c r="BH275" s="196">
        <f t="shared" si="47"/>
        <v>0</v>
      </c>
      <c r="BI275" s="196">
        <f t="shared" si="48"/>
        <v>0</v>
      </c>
      <c r="BJ275" s="20" t="s">
        <v>77</v>
      </c>
      <c r="BK275" s="196">
        <f t="shared" si="49"/>
        <v>0</v>
      </c>
      <c r="BL275" s="20" t="s">
        <v>127</v>
      </c>
      <c r="BM275" s="20" t="s">
        <v>447</v>
      </c>
    </row>
    <row r="276" spans="2:65" s="1" customFormat="1" ht="27">
      <c r="B276" s="37"/>
      <c r="C276" s="59"/>
      <c r="D276" s="200" t="s">
        <v>128</v>
      </c>
      <c r="E276" s="59"/>
      <c r="F276" s="201" t="s">
        <v>434</v>
      </c>
      <c r="G276" s="59"/>
      <c r="H276" s="59"/>
      <c r="I276" s="155"/>
      <c r="J276" s="59"/>
      <c r="K276" s="59"/>
      <c r="L276" s="57"/>
      <c r="M276" s="199"/>
      <c r="N276" s="38"/>
      <c r="O276" s="38"/>
      <c r="P276" s="38"/>
      <c r="Q276" s="38"/>
      <c r="R276" s="38"/>
      <c r="S276" s="38"/>
      <c r="T276" s="74"/>
      <c r="AT276" s="20" t="s">
        <v>128</v>
      </c>
      <c r="AU276" s="20" t="s">
        <v>79</v>
      </c>
    </row>
    <row r="277" spans="2:65" s="10" customFormat="1" ht="29.85" customHeight="1">
      <c r="B277" s="168"/>
      <c r="C277" s="169"/>
      <c r="D277" s="182" t="s">
        <v>69</v>
      </c>
      <c r="E277" s="183" t="s">
        <v>247</v>
      </c>
      <c r="F277" s="183" t="s">
        <v>248</v>
      </c>
      <c r="G277" s="169"/>
      <c r="H277" s="169"/>
      <c r="I277" s="172"/>
      <c r="J277" s="184">
        <f>BK277</f>
        <v>0</v>
      </c>
      <c r="K277" s="169"/>
      <c r="L277" s="174"/>
      <c r="M277" s="175"/>
      <c r="N277" s="176"/>
      <c r="O277" s="176"/>
      <c r="P277" s="177">
        <f>SUM(P278:P295)</f>
        <v>0</v>
      </c>
      <c r="Q277" s="176"/>
      <c r="R277" s="177">
        <f>SUM(R278:R295)</f>
        <v>9.0929000000000002</v>
      </c>
      <c r="S277" s="176"/>
      <c r="T277" s="178">
        <f>SUM(T278:T295)</f>
        <v>0</v>
      </c>
      <c r="AR277" s="179" t="s">
        <v>77</v>
      </c>
      <c r="AT277" s="180" t="s">
        <v>69</v>
      </c>
      <c r="AU277" s="180" t="s">
        <v>77</v>
      </c>
      <c r="AY277" s="179" t="s">
        <v>120</v>
      </c>
      <c r="BK277" s="181">
        <f>SUM(BK278:BK295)</f>
        <v>0</v>
      </c>
    </row>
    <row r="278" spans="2:65" s="1" customFormat="1" ht="22.5" customHeight="1">
      <c r="B278" s="37"/>
      <c r="C278" s="185" t="s">
        <v>77</v>
      </c>
      <c r="D278" s="185" t="s">
        <v>123</v>
      </c>
      <c r="E278" s="186" t="s">
        <v>249</v>
      </c>
      <c r="F278" s="187" t="s">
        <v>250</v>
      </c>
      <c r="G278" s="188" t="s">
        <v>139</v>
      </c>
      <c r="H278" s="189">
        <v>6</v>
      </c>
      <c r="I278" s="190"/>
      <c r="J278" s="191">
        <f>ROUND(I278*H278,2)</f>
        <v>0</v>
      </c>
      <c r="K278" s="187" t="s">
        <v>21</v>
      </c>
      <c r="L278" s="57"/>
      <c r="M278" s="192" t="s">
        <v>21</v>
      </c>
      <c r="N278" s="193" t="s">
        <v>41</v>
      </c>
      <c r="O278" s="38"/>
      <c r="P278" s="194">
        <f>O278*H278</f>
        <v>0</v>
      </c>
      <c r="Q278" s="194">
        <v>6.1000000000000004E-3</v>
      </c>
      <c r="R278" s="194">
        <f>Q278*H278</f>
        <v>3.6600000000000001E-2</v>
      </c>
      <c r="S278" s="194">
        <v>0</v>
      </c>
      <c r="T278" s="195">
        <f>S278*H278</f>
        <v>0</v>
      </c>
      <c r="AR278" s="20" t="s">
        <v>127</v>
      </c>
      <c r="AT278" s="20" t="s">
        <v>123</v>
      </c>
      <c r="AU278" s="20" t="s">
        <v>79</v>
      </c>
      <c r="AY278" s="20" t="s">
        <v>120</v>
      </c>
      <c r="BE278" s="196">
        <f>IF(N278="základní",J278,0)</f>
        <v>0</v>
      </c>
      <c r="BF278" s="196">
        <f>IF(N278="snížená",J278,0)</f>
        <v>0</v>
      </c>
      <c r="BG278" s="196">
        <f>IF(N278="zákl. přenesená",J278,0)</f>
        <v>0</v>
      </c>
      <c r="BH278" s="196">
        <f>IF(N278="sníž. přenesená",J278,0)</f>
        <v>0</v>
      </c>
      <c r="BI278" s="196">
        <f>IF(N278="nulová",J278,0)</f>
        <v>0</v>
      </c>
      <c r="BJ278" s="20" t="s">
        <v>77</v>
      </c>
      <c r="BK278" s="196">
        <f>ROUND(I278*H278,2)</f>
        <v>0</v>
      </c>
      <c r="BL278" s="20" t="s">
        <v>127</v>
      </c>
      <c r="BM278" s="20" t="s">
        <v>448</v>
      </c>
    </row>
    <row r="279" spans="2:65" s="1" customFormat="1" ht="22.5" customHeight="1">
      <c r="B279" s="37"/>
      <c r="C279" s="185" t="s">
        <v>79</v>
      </c>
      <c r="D279" s="185" t="s">
        <v>123</v>
      </c>
      <c r="E279" s="186" t="s">
        <v>449</v>
      </c>
      <c r="F279" s="187" t="s">
        <v>450</v>
      </c>
      <c r="G279" s="188" t="s">
        <v>139</v>
      </c>
      <c r="H279" s="189">
        <v>6</v>
      </c>
      <c r="I279" s="190"/>
      <c r="J279" s="191">
        <f>ROUND(I279*H279,2)</f>
        <v>0</v>
      </c>
      <c r="K279" s="187" t="s">
        <v>21</v>
      </c>
      <c r="L279" s="57"/>
      <c r="M279" s="192" t="s">
        <v>21</v>
      </c>
      <c r="N279" s="193" t="s">
        <v>41</v>
      </c>
      <c r="O279" s="38"/>
      <c r="P279" s="194">
        <f>O279*H279</f>
        <v>0</v>
      </c>
      <c r="Q279" s="194">
        <v>0</v>
      </c>
      <c r="R279" s="194">
        <f>Q279*H279</f>
        <v>0</v>
      </c>
      <c r="S279" s="194">
        <v>0</v>
      </c>
      <c r="T279" s="195">
        <f>S279*H279</f>
        <v>0</v>
      </c>
      <c r="AR279" s="20" t="s">
        <v>127</v>
      </c>
      <c r="AT279" s="20" t="s">
        <v>123</v>
      </c>
      <c r="AU279" s="20" t="s">
        <v>79</v>
      </c>
      <c r="AY279" s="20" t="s">
        <v>120</v>
      </c>
      <c r="BE279" s="196">
        <f>IF(N279="základní",J279,0)</f>
        <v>0</v>
      </c>
      <c r="BF279" s="196">
        <f>IF(N279="snížená",J279,0)</f>
        <v>0</v>
      </c>
      <c r="BG279" s="196">
        <f>IF(N279="zákl. přenesená",J279,0)</f>
        <v>0</v>
      </c>
      <c r="BH279" s="196">
        <f>IF(N279="sníž. přenesená",J279,0)</f>
        <v>0</v>
      </c>
      <c r="BI279" s="196">
        <f>IF(N279="nulová",J279,0)</f>
        <v>0</v>
      </c>
      <c r="BJ279" s="20" t="s">
        <v>77</v>
      </c>
      <c r="BK279" s="196">
        <f>ROUND(I279*H279,2)</f>
        <v>0</v>
      </c>
      <c r="BL279" s="20" t="s">
        <v>127</v>
      </c>
      <c r="BM279" s="20" t="s">
        <v>451</v>
      </c>
    </row>
    <row r="280" spans="2:65" s="1" customFormat="1" ht="22.5" customHeight="1">
      <c r="B280" s="37"/>
      <c r="C280" s="185" t="s">
        <v>133</v>
      </c>
      <c r="D280" s="185" t="s">
        <v>123</v>
      </c>
      <c r="E280" s="186" t="s">
        <v>255</v>
      </c>
      <c r="F280" s="187" t="s">
        <v>256</v>
      </c>
      <c r="G280" s="188" t="s">
        <v>139</v>
      </c>
      <c r="H280" s="189">
        <v>1208</v>
      </c>
      <c r="I280" s="190"/>
      <c r="J280" s="191">
        <f>ROUND(I280*H280,2)</f>
        <v>0</v>
      </c>
      <c r="K280" s="187" t="s">
        <v>21</v>
      </c>
      <c r="L280" s="57"/>
      <c r="M280" s="192" t="s">
        <v>21</v>
      </c>
      <c r="N280" s="193" t="s">
        <v>41</v>
      </c>
      <c r="O280" s="38"/>
      <c r="P280" s="194">
        <f>O280*H280</f>
        <v>0</v>
      </c>
      <c r="Q280" s="194">
        <v>0</v>
      </c>
      <c r="R280" s="194">
        <f>Q280*H280</f>
        <v>0</v>
      </c>
      <c r="S280" s="194">
        <v>0</v>
      </c>
      <c r="T280" s="195">
        <f>S280*H280</f>
        <v>0</v>
      </c>
      <c r="AR280" s="20" t="s">
        <v>127</v>
      </c>
      <c r="AT280" s="20" t="s">
        <v>123</v>
      </c>
      <c r="AU280" s="20" t="s">
        <v>79</v>
      </c>
      <c r="AY280" s="20" t="s">
        <v>120</v>
      </c>
      <c r="BE280" s="196">
        <f>IF(N280="základní",J280,0)</f>
        <v>0</v>
      </c>
      <c r="BF280" s="196">
        <f>IF(N280="snížená",J280,0)</f>
        <v>0</v>
      </c>
      <c r="BG280" s="196">
        <f>IF(N280="zákl. přenesená",J280,0)</f>
        <v>0</v>
      </c>
      <c r="BH280" s="196">
        <f>IF(N280="sníž. přenesená",J280,0)</f>
        <v>0</v>
      </c>
      <c r="BI280" s="196">
        <f>IF(N280="nulová",J280,0)</f>
        <v>0</v>
      </c>
      <c r="BJ280" s="20" t="s">
        <v>77</v>
      </c>
      <c r="BK280" s="196">
        <f>ROUND(I280*H280,2)</f>
        <v>0</v>
      </c>
      <c r="BL280" s="20" t="s">
        <v>127</v>
      </c>
      <c r="BM280" s="20" t="s">
        <v>452</v>
      </c>
    </row>
    <row r="281" spans="2:65" s="1" customFormat="1" ht="27">
      <c r="B281" s="37"/>
      <c r="C281" s="59"/>
      <c r="D281" s="197" t="s">
        <v>128</v>
      </c>
      <c r="E281" s="59"/>
      <c r="F281" s="198" t="s">
        <v>453</v>
      </c>
      <c r="G281" s="59"/>
      <c r="H281" s="59"/>
      <c r="I281" s="155"/>
      <c r="J281" s="59"/>
      <c r="K281" s="59"/>
      <c r="L281" s="57"/>
      <c r="M281" s="199"/>
      <c r="N281" s="38"/>
      <c r="O281" s="38"/>
      <c r="P281" s="38"/>
      <c r="Q281" s="38"/>
      <c r="R281" s="38"/>
      <c r="S281" s="38"/>
      <c r="T281" s="74"/>
      <c r="AT281" s="20" t="s">
        <v>128</v>
      </c>
      <c r="AU281" s="20" t="s">
        <v>79</v>
      </c>
    </row>
    <row r="282" spans="2:65" s="1" customFormat="1" ht="22.5" customHeight="1">
      <c r="B282" s="37"/>
      <c r="C282" s="185" t="s">
        <v>127</v>
      </c>
      <c r="D282" s="185" t="s">
        <v>123</v>
      </c>
      <c r="E282" s="186" t="s">
        <v>454</v>
      </c>
      <c r="F282" s="187" t="s">
        <v>455</v>
      </c>
      <c r="G282" s="188" t="s">
        <v>139</v>
      </c>
      <c r="H282" s="189">
        <v>296</v>
      </c>
      <c r="I282" s="190"/>
      <c r="J282" s="191">
        <f>ROUND(I282*H282,2)</f>
        <v>0</v>
      </c>
      <c r="K282" s="187" t="s">
        <v>21</v>
      </c>
      <c r="L282" s="57"/>
      <c r="M282" s="192" t="s">
        <v>21</v>
      </c>
      <c r="N282" s="193" t="s">
        <v>41</v>
      </c>
      <c r="O282" s="38"/>
      <c r="P282" s="194">
        <f>O282*H282</f>
        <v>0</v>
      </c>
      <c r="Q282" s="194">
        <v>2.1299999999999999E-2</v>
      </c>
      <c r="R282" s="194">
        <f>Q282*H282</f>
        <v>6.3048000000000002</v>
      </c>
      <c r="S282" s="194">
        <v>0</v>
      </c>
      <c r="T282" s="195">
        <f>S282*H282</f>
        <v>0</v>
      </c>
      <c r="AR282" s="20" t="s">
        <v>127</v>
      </c>
      <c r="AT282" s="20" t="s">
        <v>123</v>
      </c>
      <c r="AU282" s="20" t="s">
        <v>79</v>
      </c>
      <c r="AY282" s="20" t="s">
        <v>120</v>
      </c>
      <c r="BE282" s="196">
        <f>IF(N282="základní",J282,0)</f>
        <v>0</v>
      </c>
      <c r="BF282" s="196">
        <f>IF(N282="snížená",J282,0)</f>
        <v>0</v>
      </c>
      <c r="BG282" s="196">
        <f>IF(N282="zákl. přenesená",J282,0)</f>
        <v>0</v>
      </c>
      <c r="BH282" s="196">
        <f>IF(N282="sníž. přenesená",J282,0)</f>
        <v>0</v>
      </c>
      <c r="BI282" s="196">
        <f>IF(N282="nulová",J282,0)</f>
        <v>0</v>
      </c>
      <c r="BJ282" s="20" t="s">
        <v>77</v>
      </c>
      <c r="BK282" s="196">
        <f>ROUND(I282*H282,2)</f>
        <v>0</v>
      </c>
      <c r="BL282" s="20" t="s">
        <v>127</v>
      </c>
      <c r="BM282" s="20" t="s">
        <v>456</v>
      </c>
    </row>
    <row r="283" spans="2:65" s="1" customFormat="1" ht="27">
      <c r="B283" s="37"/>
      <c r="C283" s="59"/>
      <c r="D283" s="197" t="s">
        <v>128</v>
      </c>
      <c r="E283" s="59"/>
      <c r="F283" s="198" t="s">
        <v>457</v>
      </c>
      <c r="G283" s="59"/>
      <c r="H283" s="59"/>
      <c r="I283" s="155"/>
      <c r="J283" s="59"/>
      <c r="K283" s="59"/>
      <c r="L283" s="57"/>
      <c r="M283" s="199"/>
      <c r="N283" s="38"/>
      <c r="O283" s="38"/>
      <c r="P283" s="38"/>
      <c r="Q283" s="38"/>
      <c r="R283" s="38"/>
      <c r="S283" s="38"/>
      <c r="T283" s="74"/>
      <c r="AT283" s="20" t="s">
        <v>128</v>
      </c>
      <c r="AU283" s="20" t="s">
        <v>79</v>
      </c>
    </row>
    <row r="284" spans="2:65" s="1" customFormat="1" ht="22.5" customHeight="1">
      <c r="B284" s="37"/>
      <c r="C284" s="185" t="s">
        <v>141</v>
      </c>
      <c r="D284" s="185" t="s">
        <v>123</v>
      </c>
      <c r="E284" s="186" t="s">
        <v>458</v>
      </c>
      <c r="F284" s="187" t="s">
        <v>459</v>
      </c>
      <c r="G284" s="188" t="s">
        <v>139</v>
      </c>
      <c r="H284" s="189">
        <v>17</v>
      </c>
      <c r="I284" s="190"/>
      <c r="J284" s="191">
        <f t="shared" ref="J284:J292" si="50">ROUND(I284*H284,2)</f>
        <v>0</v>
      </c>
      <c r="K284" s="187" t="s">
        <v>21</v>
      </c>
      <c r="L284" s="57"/>
      <c r="M284" s="192" t="s">
        <v>21</v>
      </c>
      <c r="N284" s="193" t="s">
        <v>41</v>
      </c>
      <c r="O284" s="38"/>
      <c r="P284" s="194">
        <f t="shared" ref="P284:P292" si="51">O284*H284</f>
        <v>0</v>
      </c>
      <c r="Q284" s="194">
        <v>0.108</v>
      </c>
      <c r="R284" s="194">
        <f t="shared" ref="R284:R292" si="52">Q284*H284</f>
        <v>1.8360000000000001</v>
      </c>
      <c r="S284" s="194">
        <v>0</v>
      </c>
      <c r="T284" s="195">
        <f t="shared" ref="T284:T292" si="53">S284*H284</f>
        <v>0</v>
      </c>
      <c r="AR284" s="20" t="s">
        <v>127</v>
      </c>
      <c r="AT284" s="20" t="s">
        <v>123</v>
      </c>
      <c r="AU284" s="20" t="s">
        <v>79</v>
      </c>
      <c r="AY284" s="20" t="s">
        <v>120</v>
      </c>
      <c r="BE284" s="196">
        <f t="shared" ref="BE284:BE292" si="54">IF(N284="základní",J284,0)</f>
        <v>0</v>
      </c>
      <c r="BF284" s="196">
        <f t="shared" ref="BF284:BF292" si="55">IF(N284="snížená",J284,0)</f>
        <v>0</v>
      </c>
      <c r="BG284" s="196">
        <f t="shared" ref="BG284:BG292" si="56">IF(N284="zákl. přenesená",J284,0)</f>
        <v>0</v>
      </c>
      <c r="BH284" s="196">
        <f t="shared" ref="BH284:BH292" si="57">IF(N284="sníž. přenesená",J284,0)</f>
        <v>0</v>
      </c>
      <c r="BI284" s="196">
        <f t="shared" ref="BI284:BI292" si="58">IF(N284="nulová",J284,0)</f>
        <v>0</v>
      </c>
      <c r="BJ284" s="20" t="s">
        <v>77</v>
      </c>
      <c r="BK284" s="196">
        <f t="shared" ref="BK284:BK292" si="59">ROUND(I284*H284,2)</f>
        <v>0</v>
      </c>
      <c r="BL284" s="20" t="s">
        <v>127</v>
      </c>
      <c r="BM284" s="20" t="s">
        <v>460</v>
      </c>
    </row>
    <row r="285" spans="2:65" s="1" customFormat="1" ht="22.5" customHeight="1">
      <c r="B285" s="37"/>
      <c r="C285" s="185" t="s">
        <v>136</v>
      </c>
      <c r="D285" s="185" t="s">
        <v>123</v>
      </c>
      <c r="E285" s="186" t="s">
        <v>259</v>
      </c>
      <c r="F285" s="187" t="s">
        <v>260</v>
      </c>
      <c r="G285" s="188" t="s">
        <v>139</v>
      </c>
      <c r="H285" s="189">
        <v>17</v>
      </c>
      <c r="I285" s="190"/>
      <c r="J285" s="191">
        <f t="shared" si="50"/>
        <v>0</v>
      </c>
      <c r="K285" s="187" t="s">
        <v>21</v>
      </c>
      <c r="L285" s="57"/>
      <c r="M285" s="192" t="s">
        <v>21</v>
      </c>
      <c r="N285" s="193" t="s">
        <v>41</v>
      </c>
      <c r="O285" s="38"/>
      <c r="P285" s="194">
        <f t="shared" si="51"/>
        <v>0</v>
      </c>
      <c r="Q285" s="194">
        <v>0</v>
      </c>
      <c r="R285" s="194">
        <f t="shared" si="52"/>
        <v>0</v>
      </c>
      <c r="S285" s="194">
        <v>0</v>
      </c>
      <c r="T285" s="195">
        <f t="shared" si="53"/>
        <v>0</v>
      </c>
      <c r="AR285" s="20" t="s">
        <v>127</v>
      </c>
      <c r="AT285" s="20" t="s">
        <v>123</v>
      </c>
      <c r="AU285" s="20" t="s">
        <v>79</v>
      </c>
      <c r="AY285" s="20" t="s">
        <v>120</v>
      </c>
      <c r="BE285" s="196">
        <f t="shared" si="54"/>
        <v>0</v>
      </c>
      <c r="BF285" s="196">
        <f t="shared" si="55"/>
        <v>0</v>
      </c>
      <c r="BG285" s="196">
        <f t="shared" si="56"/>
        <v>0</v>
      </c>
      <c r="BH285" s="196">
        <f t="shared" si="57"/>
        <v>0</v>
      </c>
      <c r="BI285" s="196">
        <f t="shared" si="58"/>
        <v>0</v>
      </c>
      <c r="BJ285" s="20" t="s">
        <v>77</v>
      </c>
      <c r="BK285" s="196">
        <f t="shared" si="59"/>
        <v>0</v>
      </c>
      <c r="BL285" s="20" t="s">
        <v>127</v>
      </c>
      <c r="BM285" s="20" t="s">
        <v>461</v>
      </c>
    </row>
    <row r="286" spans="2:65" s="1" customFormat="1" ht="22.5" customHeight="1">
      <c r="B286" s="37"/>
      <c r="C286" s="185" t="s">
        <v>148</v>
      </c>
      <c r="D286" s="185" t="s">
        <v>123</v>
      </c>
      <c r="E286" s="186" t="s">
        <v>462</v>
      </c>
      <c r="F286" s="187" t="s">
        <v>463</v>
      </c>
      <c r="G286" s="188" t="s">
        <v>139</v>
      </c>
      <c r="H286" s="189">
        <v>6</v>
      </c>
      <c r="I286" s="190"/>
      <c r="J286" s="191">
        <f t="shared" si="50"/>
        <v>0</v>
      </c>
      <c r="K286" s="187" t="s">
        <v>21</v>
      </c>
      <c r="L286" s="57"/>
      <c r="M286" s="192" t="s">
        <v>21</v>
      </c>
      <c r="N286" s="193" t="s">
        <v>41</v>
      </c>
      <c r="O286" s="38"/>
      <c r="P286" s="194">
        <f t="shared" si="51"/>
        <v>0</v>
      </c>
      <c r="Q286" s="194">
        <v>6.4000000000000001E-2</v>
      </c>
      <c r="R286" s="194">
        <f t="shared" si="52"/>
        <v>0.38400000000000001</v>
      </c>
      <c r="S286" s="194">
        <v>0</v>
      </c>
      <c r="T286" s="195">
        <f t="shared" si="53"/>
        <v>0</v>
      </c>
      <c r="AR286" s="20" t="s">
        <v>127</v>
      </c>
      <c r="AT286" s="20" t="s">
        <v>123</v>
      </c>
      <c r="AU286" s="20" t="s">
        <v>79</v>
      </c>
      <c r="AY286" s="20" t="s">
        <v>120</v>
      </c>
      <c r="BE286" s="196">
        <f t="shared" si="54"/>
        <v>0</v>
      </c>
      <c r="BF286" s="196">
        <f t="shared" si="55"/>
        <v>0</v>
      </c>
      <c r="BG286" s="196">
        <f t="shared" si="56"/>
        <v>0</v>
      </c>
      <c r="BH286" s="196">
        <f t="shared" si="57"/>
        <v>0</v>
      </c>
      <c r="BI286" s="196">
        <f t="shared" si="58"/>
        <v>0</v>
      </c>
      <c r="BJ286" s="20" t="s">
        <v>77</v>
      </c>
      <c r="BK286" s="196">
        <f t="shared" si="59"/>
        <v>0</v>
      </c>
      <c r="BL286" s="20" t="s">
        <v>127</v>
      </c>
      <c r="BM286" s="20" t="s">
        <v>464</v>
      </c>
    </row>
    <row r="287" spans="2:65" s="1" customFormat="1" ht="22.5" customHeight="1">
      <c r="B287" s="37"/>
      <c r="C287" s="185" t="s">
        <v>140</v>
      </c>
      <c r="D287" s="185" t="s">
        <v>123</v>
      </c>
      <c r="E287" s="186" t="s">
        <v>465</v>
      </c>
      <c r="F287" s="187" t="s">
        <v>466</v>
      </c>
      <c r="G287" s="188" t="s">
        <v>139</v>
      </c>
      <c r="H287" s="189">
        <v>7</v>
      </c>
      <c r="I287" s="190"/>
      <c r="J287" s="191">
        <f t="shared" si="50"/>
        <v>0</v>
      </c>
      <c r="K287" s="187" t="s">
        <v>21</v>
      </c>
      <c r="L287" s="57"/>
      <c r="M287" s="192" t="s">
        <v>21</v>
      </c>
      <c r="N287" s="193" t="s">
        <v>41</v>
      </c>
      <c r="O287" s="38"/>
      <c r="P287" s="194">
        <f t="shared" si="51"/>
        <v>0</v>
      </c>
      <c r="Q287" s="194">
        <v>5.8500000000000003E-2</v>
      </c>
      <c r="R287" s="194">
        <f t="shared" si="52"/>
        <v>0.40950000000000003</v>
      </c>
      <c r="S287" s="194">
        <v>0</v>
      </c>
      <c r="T287" s="195">
        <f t="shared" si="53"/>
        <v>0</v>
      </c>
      <c r="AR287" s="20" t="s">
        <v>127</v>
      </c>
      <c r="AT287" s="20" t="s">
        <v>123</v>
      </c>
      <c r="AU287" s="20" t="s">
        <v>79</v>
      </c>
      <c r="AY287" s="20" t="s">
        <v>120</v>
      </c>
      <c r="BE287" s="196">
        <f t="shared" si="54"/>
        <v>0</v>
      </c>
      <c r="BF287" s="196">
        <f t="shared" si="55"/>
        <v>0</v>
      </c>
      <c r="BG287" s="196">
        <f t="shared" si="56"/>
        <v>0</v>
      </c>
      <c r="BH287" s="196">
        <f t="shared" si="57"/>
        <v>0</v>
      </c>
      <c r="BI287" s="196">
        <f t="shared" si="58"/>
        <v>0</v>
      </c>
      <c r="BJ287" s="20" t="s">
        <v>77</v>
      </c>
      <c r="BK287" s="196">
        <f t="shared" si="59"/>
        <v>0</v>
      </c>
      <c r="BL287" s="20" t="s">
        <v>127</v>
      </c>
      <c r="BM287" s="20" t="s">
        <v>467</v>
      </c>
    </row>
    <row r="288" spans="2:65" s="1" customFormat="1" ht="22.5" customHeight="1">
      <c r="B288" s="37"/>
      <c r="C288" s="185" t="s">
        <v>155</v>
      </c>
      <c r="D288" s="185" t="s">
        <v>123</v>
      </c>
      <c r="E288" s="186" t="s">
        <v>468</v>
      </c>
      <c r="F288" s="187" t="s">
        <v>469</v>
      </c>
      <c r="G288" s="188" t="s">
        <v>139</v>
      </c>
      <c r="H288" s="189">
        <v>2</v>
      </c>
      <c r="I288" s="190"/>
      <c r="J288" s="191">
        <f t="shared" si="50"/>
        <v>0</v>
      </c>
      <c r="K288" s="187" t="s">
        <v>21</v>
      </c>
      <c r="L288" s="57"/>
      <c r="M288" s="192" t="s">
        <v>21</v>
      </c>
      <c r="N288" s="193" t="s">
        <v>41</v>
      </c>
      <c r="O288" s="38"/>
      <c r="P288" s="194">
        <f t="shared" si="51"/>
        <v>0</v>
      </c>
      <c r="Q288" s="194">
        <v>6.0999999999999999E-2</v>
      </c>
      <c r="R288" s="194">
        <f t="shared" si="52"/>
        <v>0.122</v>
      </c>
      <c r="S288" s="194">
        <v>0</v>
      </c>
      <c r="T288" s="195">
        <f t="shared" si="53"/>
        <v>0</v>
      </c>
      <c r="AR288" s="20" t="s">
        <v>127</v>
      </c>
      <c r="AT288" s="20" t="s">
        <v>123</v>
      </c>
      <c r="AU288" s="20" t="s">
        <v>79</v>
      </c>
      <c r="AY288" s="20" t="s">
        <v>120</v>
      </c>
      <c r="BE288" s="196">
        <f t="shared" si="54"/>
        <v>0</v>
      </c>
      <c r="BF288" s="196">
        <f t="shared" si="55"/>
        <v>0</v>
      </c>
      <c r="BG288" s="196">
        <f t="shared" si="56"/>
        <v>0</v>
      </c>
      <c r="BH288" s="196">
        <f t="shared" si="57"/>
        <v>0</v>
      </c>
      <c r="BI288" s="196">
        <f t="shared" si="58"/>
        <v>0</v>
      </c>
      <c r="BJ288" s="20" t="s">
        <v>77</v>
      </c>
      <c r="BK288" s="196">
        <f t="shared" si="59"/>
        <v>0</v>
      </c>
      <c r="BL288" s="20" t="s">
        <v>127</v>
      </c>
      <c r="BM288" s="20" t="s">
        <v>470</v>
      </c>
    </row>
    <row r="289" spans="2:65" s="1" customFormat="1" ht="22.5" customHeight="1">
      <c r="B289" s="37"/>
      <c r="C289" s="185" t="s">
        <v>144</v>
      </c>
      <c r="D289" s="185" t="s">
        <v>123</v>
      </c>
      <c r="E289" s="186" t="s">
        <v>471</v>
      </c>
      <c r="F289" s="187" t="s">
        <v>266</v>
      </c>
      <c r="G289" s="188" t="s">
        <v>139</v>
      </c>
      <c r="H289" s="189">
        <v>1</v>
      </c>
      <c r="I289" s="190"/>
      <c r="J289" s="191">
        <f t="shared" si="50"/>
        <v>0</v>
      </c>
      <c r="K289" s="187" t="s">
        <v>21</v>
      </c>
      <c r="L289" s="57"/>
      <c r="M289" s="192" t="s">
        <v>21</v>
      </c>
      <c r="N289" s="193" t="s">
        <v>41</v>
      </c>
      <c r="O289" s="38"/>
      <c r="P289" s="194">
        <f t="shared" si="51"/>
        <v>0</v>
      </c>
      <c r="Q289" s="194">
        <v>0</v>
      </c>
      <c r="R289" s="194">
        <f t="shared" si="52"/>
        <v>0</v>
      </c>
      <c r="S289" s="194">
        <v>0</v>
      </c>
      <c r="T289" s="195">
        <f t="shared" si="53"/>
        <v>0</v>
      </c>
      <c r="AR289" s="20" t="s">
        <v>127</v>
      </c>
      <c r="AT289" s="20" t="s">
        <v>123</v>
      </c>
      <c r="AU289" s="20" t="s">
        <v>79</v>
      </c>
      <c r="AY289" s="20" t="s">
        <v>120</v>
      </c>
      <c r="BE289" s="196">
        <f t="shared" si="54"/>
        <v>0</v>
      </c>
      <c r="BF289" s="196">
        <f t="shared" si="55"/>
        <v>0</v>
      </c>
      <c r="BG289" s="196">
        <f t="shared" si="56"/>
        <v>0</v>
      </c>
      <c r="BH289" s="196">
        <f t="shared" si="57"/>
        <v>0</v>
      </c>
      <c r="BI289" s="196">
        <f t="shared" si="58"/>
        <v>0</v>
      </c>
      <c r="BJ289" s="20" t="s">
        <v>77</v>
      </c>
      <c r="BK289" s="196">
        <f t="shared" si="59"/>
        <v>0</v>
      </c>
      <c r="BL289" s="20" t="s">
        <v>127</v>
      </c>
      <c r="BM289" s="20" t="s">
        <v>472</v>
      </c>
    </row>
    <row r="290" spans="2:65" s="1" customFormat="1" ht="22.5" customHeight="1">
      <c r="B290" s="37"/>
      <c r="C290" s="185" t="s">
        <v>162</v>
      </c>
      <c r="D290" s="185" t="s">
        <v>123</v>
      </c>
      <c r="E290" s="186" t="s">
        <v>274</v>
      </c>
      <c r="F290" s="187" t="s">
        <v>275</v>
      </c>
      <c r="G290" s="188" t="s">
        <v>139</v>
      </c>
      <c r="H290" s="189">
        <v>6</v>
      </c>
      <c r="I290" s="190"/>
      <c r="J290" s="191">
        <f t="shared" si="50"/>
        <v>0</v>
      </c>
      <c r="K290" s="187" t="s">
        <v>21</v>
      </c>
      <c r="L290" s="57"/>
      <c r="M290" s="192" t="s">
        <v>21</v>
      </c>
      <c r="N290" s="193" t="s">
        <v>41</v>
      </c>
      <c r="O290" s="38"/>
      <c r="P290" s="194">
        <f t="shared" si="51"/>
        <v>0</v>
      </c>
      <c r="Q290" s="194">
        <v>0</v>
      </c>
      <c r="R290" s="194">
        <f t="shared" si="52"/>
        <v>0</v>
      </c>
      <c r="S290" s="194">
        <v>0</v>
      </c>
      <c r="T290" s="195">
        <f t="shared" si="53"/>
        <v>0</v>
      </c>
      <c r="AR290" s="20" t="s">
        <v>127</v>
      </c>
      <c r="AT290" s="20" t="s">
        <v>123</v>
      </c>
      <c r="AU290" s="20" t="s">
        <v>79</v>
      </c>
      <c r="AY290" s="20" t="s">
        <v>120</v>
      </c>
      <c r="BE290" s="196">
        <f t="shared" si="54"/>
        <v>0</v>
      </c>
      <c r="BF290" s="196">
        <f t="shared" si="55"/>
        <v>0</v>
      </c>
      <c r="BG290" s="196">
        <f t="shared" si="56"/>
        <v>0</v>
      </c>
      <c r="BH290" s="196">
        <f t="shared" si="57"/>
        <v>0</v>
      </c>
      <c r="BI290" s="196">
        <f t="shared" si="58"/>
        <v>0</v>
      </c>
      <c r="BJ290" s="20" t="s">
        <v>77</v>
      </c>
      <c r="BK290" s="196">
        <f t="shared" si="59"/>
        <v>0</v>
      </c>
      <c r="BL290" s="20" t="s">
        <v>127</v>
      </c>
      <c r="BM290" s="20" t="s">
        <v>473</v>
      </c>
    </row>
    <row r="291" spans="2:65" s="1" customFormat="1" ht="22.5" customHeight="1">
      <c r="B291" s="37"/>
      <c r="C291" s="185" t="s">
        <v>147</v>
      </c>
      <c r="D291" s="185" t="s">
        <v>123</v>
      </c>
      <c r="E291" s="186" t="s">
        <v>277</v>
      </c>
      <c r="F291" s="187" t="s">
        <v>278</v>
      </c>
      <c r="G291" s="188" t="s">
        <v>139</v>
      </c>
      <c r="H291" s="189">
        <v>6</v>
      </c>
      <c r="I291" s="190"/>
      <c r="J291" s="191">
        <f t="shared" si="50"/>
        <v>0</v>
      </c>
      <c r="K291" s="187" t="s">
        <v>21</v>
      </c>
      <c r="L291" s="57"/>
      <c r="M291" s="192" t="s">
        <v>21</v>
      </c>
      <c r="N291" s="193" t="s">
        <v>41</v>
      </c>
      <c r="O291" s="38"/>
      <c r="P291" s="194">
        <f t="shared" si="51"/>
        <v>0</v>
      </c>
      <c r="Q291" s="194">
        <v>0</v>
      </c>
      <c r="R291" s="194">
        <f t="shared" si="52"/>
        <v>0</v>
      </c>
      <c r="S291" s="194">
        <v>0</v>
      </c>
      <c r="T291" s="195">
        <f t="shared" si="53"/>
        <v>0</v>
      </c>
      <c r="AR291" s="20" t="s">
        <v>127</v>
      </c>
      <c r="AT291" s="20" t="s">
        <v>123</v>
      </c>
      <c r="AU291" s="20" t="s">
        <v>79</v>
      </c>
      <c r="AY291" s="20" t="s">
        <v>120</v>
      </c>
      <c r="BE291" s="196">
        <f t="shared" si="54"/>
        <v>0</v>
      </c>
      <c r="BF291" s="196">
        <f t="shared" si="55"/>
        <v>0</v>
      </c>
      <c r="BG291" s="196">
        <f t="shared" si="56"/>
        <v>0</v>
      </c>
      <c r="BH291" s="196">
        <f t="shared" si="57"/>
        <v>0</v>
      </c>
      <c r="BI291" s="196">
        <f t="shared" si="58"/>
        <v>0</v>
      </c>
      <c r="BJ291" s="20" t="s">
        <v>77</v>
      </c>
      <c r="BK291" s="196">
        <f t="shared" si="59"/>
        <v>0</v>
      </c>
      <c r="BL291" s="20" t="s">
        <v>127</v>
      </c>
      <c r="BM291" s="20" t="s">
        <v>474</v>
      </c>
    </row>
    <row r="292" spans="2:65" s="1" customFormat="1" ht="31.5" customHeight="1">
      <c r="B292" s="37"/>
      <c r="C292" s="185" t="s">
        <v>171</v>
      </c>
      <c r="D292" s="185" t="s">
        <v>123</v>
      </c>
      <c r="E292" s="186" t="s">
        <v>280</v>
      </c>
      <c r="F292" s="187" t="s">
        <v>281</v>
      </c>
      <c r="G292" s="188" t="s">
        <v>227</v>
      </c>
      <c r="H292" s="189">
        <v>41</v>
      </c>
      <c r="I292" s="190"/>
      <c r="J292" s="191">
        <f t="shared" si="50"/>
        <v>0</v>
      </c>
      <c r="K292" s="187" t="s">
        <v>21</v>
      </c>
      <c r="L292" s="57"/>
      <c r="M292" s="192" t="s">
        <v>21</v>
      </c>
      <c r="N292" s="193" t="s">
        <v>41</v>
      </c>
      <c r="O292" s="38"/>
      <c r="P292" s="194">
        <f t="shared" si="51"/>
        <v>0</v>
      </c>
      <c r="Q292" s="194">
        <v>0</v>
      </c>
      <c r="R292" s="194">
        <f t="shared" si="52"/>
        <v>0</v>
      </c>
      <c r="S292" s="194">
        <v>0</v>
      </c>
      <c r="T292" s="195">
        <f t="shared" si="53"/>
        <v>0</v>
      </c>
      <c r="AR292" s="20" t="s">
        <v>127</v>
      </c>
      <c r="AT292" s="20" t="s">
        <v>123</v>
      </c>
      <c r="AU292" s="20" t="s">
        <v>79</v>
      </c>
      <c r="AY292" s="20" t="s">
        <v>120</v>
      </c>
      <c r="BE292" s="196">
        <f t="shared" si="54"/>
        <v>0</v>
      </c>
      <c r="BF292" s="196">
        <f t="shared" si="55"/>
        <v>0</v>
      </c>
      <c r="BG292" s="196">
        <f t="shared" si="56"/>
        <v>0</v>
      </c>
      <c r="BH292" s="196">
        <f t="shared" si="57"/>
        <v>0</v>
      </c>
      <c r="BI292" s="196">
        <f t="shared" si="58"/>
        <v>0</v>
      </c>
      <c r="BJ292" s="20" t="s">
        <v>77</v>
      </c>
      <c r="BK292" s="196">
        <f t="shared" si="59"/>
        <v>0</v>
      </c>
      <c r="BL292" s="20" t="s">
        <v>127</v>
      </c>
      <c r="BM292" s="20" t="s">
        <v>475</v>
      </c>
    </row>
    <row r="293" spans="2:65" s="1" customFormat="1" ht="27">
      <c r="B293" s="37"/>
      <c r="C293" s="59"/>
      <c r="D293" s="197" t="s">
        <v>128</v>
      </c>
      <c r="E293" s="59"/>
      <c r="F293" s="198" t="s">
        <v>476</v>
      </c>
      <c r="G293" s="59"/>
      <c r="H293" s="59"/>
      <c r="I293" s="155"/>
      <c r="J293" s="59"/>
      <c r="K293" s="59"/>
      <c r="L293" s="57"/>
      <c r="M293" s="199"/>
      <c r="N293" s="38"/>
      <c r="O293" s="38"/>
      <c r="P293" s="38"/>
      <c r="Q293" s="38"/>
      <c r="R293" s="38"/>
      <c r="S293" s="38"/>
      <c r="T293" s="74"/>
      <c r="AT293" s="20" t="s">
        <v>128</v>
      </c>
      <c r="AU293" s="20" t="s">
        <v>79</v>
      </c>
    </row>
    <row r="294" spans="2:65" s="1" customFormat="1" ht="22.5" customHeight="1">
      <c r="B294" s="37"/>
      <c r="C294" s="185" t="s">
        <v>151</v>
      </c>
      <c r="D294" s="185" t="s">
        <v>123</v>
      </c>
      <c r="E294" s="186" t="s">
        <v>283</v>
      </c>
      <c r="F294" s="187" t="s">
        <v>284</v>
      </c>
      <c r="G294" s="188" t="s">
        <v>227</v>
      </c>
      <c r="H294" s="189">
        <v>757</v>
      </c>
      <c r="I294" s="190"/>
      <c r="J294" s="191">
        <f>ROUND(I294*H294,2)</f>
        <v>0</v>
      </c>
      <c r="K294" s="187" t="s">
        <v>21</v>
      </c>
      <c r="L294" s="57"/>
      <c r="M294" s="192" t="s">
        <v>21</v>
      </c>
      <c r="N294" s="193" t="s">
        <v>41</v>
      </c>
      <c r="O294" s="38"/>
      <c r="P294" s="194">
        <f>O294*H294</f>
        <v>0</v>
      </c>
      <c r="Q294" s="194">
        <v>0</v>
      </c>
      <c r="R294" s="194">
        <f>Q294*H294</f>
        <v>0</v>
      </c>
      <c r="S294" s="194">
        <v>0</v>
      </c>
      <c r="T294" s="195">
        <f>S294*H294</f>
        <v>0</v>
      </c>
      <c r="AR294" s="20" t="s">
        <v>127</v>
      </c>
      <c r="AT294" s="20" t="s">
        <v>123</v>
      </c>
      <c r="AU294" s="20" t="s">
        <v>79</v>
      </c>
      <c r="AY294" s="20" t="s">
        <v>120</v>
      </c>
      <c r="BE294" s="196">
        <f>IF(N294="základní",J294,0)</f>
        <v>0</v>
      </c>
      <c r="BF294" s="196">
        <f>IF(N294="snížená",J294,0)</f>
        <v>0</v>
      </c>
      <c r="BG294" s="196">
        <f>IF(N294="zákl. přenesená",J294,0)</f>
        <v>0</v>
      </c>
      <c r="BH294" s="196">
        <f>IF(N294="sníž. přenesená",J294,0)</f>
        <v>0</v>
      </c>
      <c r="BI294" s="196">
        <f>IF(N294="nulová",J294,0)</f>
        <v>0</v>
      </c>
      <c r="BJ294" s="20" t="s">
        <v>77</v>
      </c>
      <c r="BK294" s="196">
        <f>ROUND(I294*H294,2)</f>
        <v>0</v>
      </c>
      <c r="BL294" s="20" t="s">
        <v>127</v>
      </c>
      <c r="BM294" s="20" t="s">
        <v>477</v>
      </c>
    </row>
    <row r="295" spans="2:65" s="1" customFormat="1" ht="27">
      <c r="B295" s="37"/>
      <c r="C295" s="59"/>
      <c r="D295" s="200" t="s">
        <v>128</v>
      </c>
      <c r="E295" s="59"/>
      <c r="F295" s="201" t="s">
        <v>478</v>
      </c>
      <c r="G295" s="59"/>
      <c r="H295" s="59"/>
      <c r="I295" s="155"/>
      <c r="J295" s="59"/>
      <c r="K295" s="59"/>
      <c r="L295" s="57"/>
      <c r="M295" s="199"/>
      <c r="N295" s="38"/>
      <c r="O295" s="38"/>
      <c r="P295" s="38"/>
      <c r="Q295" s="38"/>
      <c r="R295" s="38"/>
      <c r="S295" s="38"/>
      <c r="T295" s="74"/>
      <c r="AT295" s="20" t="s">
        <v>128</v>
      </c>
      <c r="AU295" s="20" t="s">
        <v>79</v>
      </c>
    </row>
    <row r="296" spans="2:65" s="10" customFormat="1" ht="29.85" customHeight="1">
      <c r="B296" s="168"/>
      <c r="C296" s="169"/>
      <c r="D296" s="182" t="s">
        <v>69</v>
      </c>
      <c r="E296" s="183" t="s">
        <v>296</v>
      </c>
      <c r="F296" s="183" t="s">
        <v>297</v>
      </c>
      <c r="G296" s="169"/>
      <c r="H296" s="169"/>
      <c r="I296" s="172"/>
      <c r="J296" s="184">
        <f>BK296</f>
        <v>0</v>
      </c>
      <c r="K296" s="169"/>
      <c r="L296" s="174"/>
      <c r="M296" s="175"/>
      <c r="N296" s="176"/>
      <c r="O296" s="176"/>
      <c r="P296" s="177">
        <f>SUM(P297:P311)</f>
        <v>0</v>
      </c>
      <c r="Q296" s="176"/>
      <c r="R296" s="177">
        <f>SUM(R297:R311)</f>
        <v>0</v>
      </c>
      <c r="S296" s="176"/>
      <c r="T296" s="178">
        <f>SUM(T297:T311)</f>
        <v>0</v>
      </c>
      <c r="AR296" s="179" t="s">
        <v>77</v>
      </c>
      <c r="AT296" s="180" t="s">
        <v>69</v>
      </c>
      <c r="AU296" s="180" t="s">
        <v>77</v>
      </c>
      <c r="AY296" s="179" t="s">
        <v>120</v>
      </c>
      <c r="BK296" s="181">
        <f>SUM(BK297:BK311)</f>
        <v>0</v>
      </c>
    </row>
    <row r="297" spans="2:65" s="1" customFormat="1" ht="22.5" customHeight="1">
      <c r="B297" s="37"/>
      <c r="C297" s="185" t="s">
        <v>77</v>
      </c>
      <c r="D297" s="185" t="s">
        <v>123</v>
      </c>
      <c r="E297" s="186" t="s">
        <v>479</v>
      </c>
      <c r="F297" s="187" t="s">
        <v>480</v>
      </c>
      <c r="G297" s="188" t="s">
        <v>132</v>
      </c>
      <c r="H297" s="189">
        <v>125</v>
      </c>
      <c r="I297" s="190"/>
      <c r="J297" s="191">
        <f t="shared" ref="J297:J302" si="60">ROUND(I297*H297,2)</f>
        <v>0</v>
      </c>
      <c r="K297" s="187" t="s">
        <v>21</v>
      </c>
      <c r="L297" s="57"/>
      <c r="M297" s="192" t="s">
        <v>21</v>
      </c>
      <c r="N297" s="193" t="s">
        <v>41</v>
      </c>
      <c r="O297" s="38"/>
      <c r="P297" s="194">
        <f t="shared" ref="P297:P302" si="61">O297*H297</f>
        <v>0</v>
      </c>
      <c r="Q297" s="194">
        <v>0</v>
      </c>
      <c r="R297" s="194">
        <f t="shared" ref="R297:R302" si="62">Q297*H297</f>
        <v>0</v>
      </c>
      <c r="S297" s="194">
        <v>0</v>
      </c>
      <c r="T297" s="195">
        <f t="shared" ref="T297:T302" si="63">S297*H297</f>
        <v>0</v>
      </c>
      <c r="AR297" s="20" t="s">
        <v>127</v>
      </c>
      <c r="AT297" s="20" t="s">
        <v>123</v>
      </c>
      <c r="AU297" s="20" t="s">
        <v>79</v>
      </c>
      <c r="AY297" s="20" t="s">
        <v>120</v>
      </c>
      <c r="BE297" s="196">
        <f t="shared" ref="BE297:BE302" si="64">IF(N297="základní",J297,0)</f>
        <v>0</v>
      </c>
      <c r="BF297" s="196">
        <f t="shared" ref="BF297:BF302" si="65">IF(N297="snížená",J297,0)</f>
        <v>0</v>
      </c>
      <c r="BG297" s="196">
        <f t="shared" ref="BG297:BG302" si="66">IF(N297="zákl. přenesená",J297,0)</f>
        <v>0</v>
      </c>
      <c r="BH297" s="196">
        <f t="shared" ref="BH297:BH302" si="67">IF(N297="sníž. přenesená",J297,0)</f>
        <v>0</v>
      </c>
      <c r="BI297" s="196">
        <f t="shared" ref="BI297:BI302" si="68">IF(N297="nulová",J297,0)</f>
        <v>0</v>
      </c>
      <c r="BJ297" s="20" t="s">
        <v>77</v>
      </c>
      <c r="BK297" s="196">
        <f t="shared" ref="BK297:BK302" si="69">ROUND(I297*H297,2)</f>
        <v>0</v>
      </c>
      <c r="BL297" s="20" t="s">
        <v>127</v>
      </c>
      <c r="BM297" s="20" t="s">
        <v>481</v>
      </c>
    </row>
    <row r="298" spans="2:65" s="1" customFormat="1" ht="22.5" customHeight="1">
      <c r="B298" s="37"/>
      <c r="C298" s="185" t="s">
        <v>79</v>
      </c>
      <c r="D298" s="185" t="s">
        <v>123</v>
      </c>
      <c r="E298" s="186" t="s">
        <v>482</v>
      </c>
      <c r="F298" s="187" t="s">
        <v>483</v>
      </c>
      <c r="G298" s="188" t="s">
        <v>132</v>
      </c>
      <c r="H298" s="189">
        <v>125</v>
      </c>
      <c r="I298" s="190"/>
      <c r="J298" s="191">
        <f t="shared" si="60"/>
        <v>0</v>
      </c>
      <c r="K298" s="187" t="s">
        <v>21</v>
      </c>
      <c r="L298" s="57"/>
      <c r="M298" s="192" t="s">
        <v>21</v>
      </c>
      <c r="N298" s="193" t="s">
        <v>41</v>
      </c>
      <c r="O298" s="38"/>
      <c r="P298" s="194">
        <f t="shared" si="61"/>
        <v>0</v>
      </c>
      <c r="Q298" s="194">
        <v>0</v>
      </c>
      <c r="R298" s="194">
        <f t="shared" si="62"/>
        <v>0</v>
      </c>
      <c r="S298" s="194">
        <v>0</v>
      </c>
      <c r="T298" s="195">
        <f t="shared" si="63"/>
        <v>0</v>
      </c>
      <c r="AR298" s="20" t="s">
        <v>127</v>
      </c>
      <c r="AT298" s="20" t="s">
        <v>123</v>
      </c>
      <c r="AU298" s="20" t="s">
        <v>79</v>
      </c>
      <c r="AY298" s="20" t="s">
        <v>120</v>
      </c>
      <c r="BE298" s="196">
        <f t="shared" si="64"/>
        <v>0</v>
      </c>
      <c r="BF298" s="196">
        <f t="shared" si="65"/>
        <v>0</v>
      </c>
      <c r="BG298" s="196">
        <f t="shared" si="66"/>
        <v>0</v>
      </c>
      <c r="BH298" s="196">
        <f t="shared" si="67"/>
        <v>0</v>
      </c>
      <c r="BI298" s="196">
        <f t="shared" si="68"/>
        <v>0</v>
      </c>
      <c r="BJ298" s="20" t="s">
        <v>77</v>
      </c>
      <c r="BK298" s="196">
        <f t="shared" si="69"/>
        <v>0</v>
      </c>
      <c r="BL298" s="20" t="s">
        <v>127</v>
      </c>
      <c r="BM298" s="20" t="s">
        <v>484</v>
      </c>
    </row>
    <row r="299" spans="2:65" s="1" customFormat="1" ht="22.5" customHeight="1">
      <c r="B299" s="37"/>
      <c r="C299" s="185" t="s">
        <v>133</v>
      </c>
      <c r="D299" s="185" t="s">
        <v>123</v>
      </c>
      <c r="E299" s="186" t="s">
        <v>485</v>
      </c>
      <c r="F299" s="187" t="s">
        <v>486</v>
      </c>
      <c r="G299" s="188" t="s">
        <v>132</v>
      </c>
      <c r="H299" s="189">
        <v>267</v>
      </c>
      <c r="I299" s="190"/>
      <c r="J299" s="191">
        <f t="shared" si="60"/>
        <v>0</v>
      </c>
      <c r="K299" s="187" t="s">
        <v>21</v>
      </c>
      <c r="L299" s="57"/>
      <c r="M299" s="192" t="s">
        <v>21</v>
      </c>
      <c r="N299" s="193" t="s">
        <v>41</v>
      </c>
      <c r="O299" s="38"/>
      <c r="P299" s="194">
        <f t="shared" si="61"/>
        <v>0</v>
      </c>
      <c r="Q299" s="194">
        <v>0</v>
      </c>
      <c r="R299" s="194">
        <f t="shared" si="62"/>
        <v>0</v>
      </c>
      <c r="S299" s="194">
        <v>0</v>
      </c>
      <c r="T299" s="195">
        <f t="shared" si="63"/>
        <v>0</v>
      </c>
      <c r="AR299" s="20" t="s">
        <v>127</v>
      </c>
      <c r="AT299" s="20" t="s">
        <v>123</v>
      </c>
      <c r="AU299" s="20" t="s">
        <v>79</v>
      </c>
      <c r="AY299" s="20" t="s">
        <v>120</v>
      </c>
      <c r="BE299" s="196">
        <f t="shared" si="64"/>
        <v>0</v>
      </c>
      <c r="BF299" s="196">
        <f t="shared" si="65"/>
        <v>0</v>
      </c>
      <c r="BG299" s="196">
        <f t="shared" si="66"/>
        <v>0</v>
      </c>
      <c r="BH299" s="196">
        <f t="shared" si="67"/>
        <v>0</v>
      </c>
      <c r="BI299" s="196">
        <f t="shared" si="68"/>
        <v>0</v>
      </c>
      <c r="BJ299" s="20" t="s">
        <v>77</v>
      </c>
      <c r="BK299" s="196">
        <f t="shared" si="69"/>
        <v>0</v>
      </c>
      <c r="BL299" s="20" t="s">
        <v>127</v>
      </c>
      <c r="BM299" s="20" t="s">
        <v>487</v>
      </c>
    </row>
    <row r="300" spans="2:65" s="1" customFormat="1" ht="22.5" customHeight="1">
      <c r="B300" s="37"/>
      <c r="C300" s="185" t="s">
        <v>127</v>
      </c>
      <c r="D300" s="185" t="s">
        <v>123</v>
      </c>
      <c r="E300" s="186" t="s">
        <v>488</v>
      </c>
      <c r="F300" s="187" t="s">
        <v>489</v>
      </c>
      <c r="G300" s="188" t="s">
        <v>132</v>
      </c>
      <c r="H300" s="189">
        <v>42</v>
      </c>
      <c r="I300" s="190"/>
      <c r="J300" s="191">
        <f t="shared" si="60"/>
        <v>0</v>
      </c>
      <c r="K300" s="187" t="s">
        <v>21</v>
      </c>
      <c r="L300" s="57"/>
      <c r="M300" s="192" t="s">
        <v>21</v>
      </c>
      <c r="N300" s="193" t="s">
        <v>41</v>
      </c>
      <c r="O300" s="38"/>
      <c r="P300" s="194">
        <f t="shared" si="61"/>
        <v>0</v>
      </c>
      <c r="Q300" s="194">
        <v>0</v>
      </c>
      <c r="R300" s="194">
        <f t="shared" si="62"/>
        <v>0</v>
      </c>
      <c r="S300" s="194">
        <v>0</v>
      </c>
      <c r="T300" s="195">
        <f t="shared" si="63"/>
        <v>0</v>
      </c>
      <c r="AR300" s="20" t="s">
        <v>127</v>
      </c>
      <c r="AT300" s="20" t="s">
        <v>123</v>
      </c>
      <c r="AU300" s="20" t="s">
        <v>79</v>
      </c>
      <c r="AY300" s="20" t="s">
        <v>120</v>
      </c>
      <c r="BE300" s="196">
        <f t="shared" si="64"/>
        <v>0</v>
      </c>
      <c r="BF300" s="196">
        <f t="shared" si="65"/>
        <v>0</v>
      </c>
      <c r="BG300" s="196">
        <f t="shared" si="66"/>
        <v>0</v>
      </c>
      <c r="BH300" s="196">
        <f t="shared" si="67"/>
        <v>0</v>
      </c>
      <c r="BI300" s="196">
        <f t="shared" si="68"/>
        <v>0</v>
      </c>
      <c r="BJ300" s="20" t="s">
        <v>77</v>
      </c>
      <c r="BK300" s="196">
        <f t="shared" si="69"/>
        <v>0</v>
      </c>
      <c r="BL300" s="20" t="s">
        <v>127</v>
      </c>
      <c r="BM300" s="20" t="s">
        <v>490</v>
      </c>
    </row>
    <row r="301" spans="2:65" s="1" customFormat="1" ht="22.5" customHeight="1">
      <c r="B301" s="37"/>
      <c r="C301" s="185" t="s">
        <v>141</v>
      </c>
      <c r="D301" s="185" t="s">
        <v>123</v>
      </c>
      <c r="E301" s="186" t="s">
        <v>491</v>
      </c>
      <c r="F301" s="187" t="s">
        <v>492</v>
      </c>
      <c r="G301" s="188" t="s">
        <v>139</v>
      </c>
      <c r="H301" s="189">
        <v>3</v>
      </c>
      <c r="I301" s="190"/>
      <c r="J301" s="191">
        <f t="shared" si="60"/>
        <v>0</v>
      </c>
      <c r="K301" s="187" t="s">
        <v>21</v>
      </c>
      <c r="L301" s="57"/>
      <c r="M301" s="192" t="s">
        <v>21</v>
      </c>
      <c r="N301" s="193" t="s">
        <v>41</v>
      </c>
      <c r="O301" s="38"/>
      <c r="P301" s="194">
        <f t="shared" si="61"/>
        <v>0</v>
      </c>
      <c r="Q301" s="194">
        <v>0</v>
      </c>
      <c r="R301" s="194">
        <f t="shared" si="62"/>
        <v>0</v>
      </c>
      <c r="S301" s="194">
        <v>0</v>
      </c>
      <c r="T301" s="195">
        <f t="shared" si="63"/>
        <v>0</v>
      </c>
      <c r="AR301" s="20" t="s">
        <v>127</v>
      </c>
      <c r="AT301" s="20" t="s">
        <v>123</v>
      </c>
      <c r="AU301" s="20" t="s">
        <v>79</v>
      </c>
      <c r="AY301" s="20" t="s">
        <v>120</v>
      </c>
      <c r="BE301" s="196">
        <f t="shared" si="64"/>
        <v>0</v>
      </c>
      <c r="BF301" s="196">
        <f t="shared" si="65"/>
        <v>0</v>
      </c>
      <c r="BG301" s="196">
        <f t="shared" si="66"/>
        <v>0</v>
      </c>
      <c r="BH301" s="196">
        <f t="shared" si="67"/>
        <v>0</v>
      </c>
      <c r="BI301" s="196">
        <f t="shared" si="68"/>
        <v>0</v>
      </c>
      <c r="BJ301" s="20" t="s">
        <v>77</v>
      </c>
      <c r="BK301" s="196">
        <f t="shared" si="69"/>
        <v>0</v>
      </c>
      <c r="BL301" s="20" t="s">
        <v>127</v>
      </c>
      <c r="BM301" s="20" t="s">
        <v>493</v>
      </c>
    </row>
    <row r="302" spans="2:65" s="1" customFormat="1" ht="22.5" customHeight="1">
      <c r="B302" s="37"/>
      <c r="C302" s="185" t="s">
        <v>136</v>
      </c>
      <c r="D302" s="185" t="s">
        <v>123</v>
      </c>
      <c r="E302" s="186" t="s">
        <v>301</v>
      </c>
      <c r="F302" s="187" t="s">
        <v>302</v>
      </c>
      <c r="G302" s="188" t="s">
        <v>208</v>
      </c>
      <c r="H302" s="189">
        <v>234.96</v>
      </c>
      <c r="I302" s="190"/>
      <c r="J302" s="191">
        <f t="shared" si="60"/>
        <v>0</v>
      </c>
      <c r="K302" s="187" t="s">
        <v>21</v>
      </c>
      <c r="L302" s="57"/>
      <c r="M302" s="192" t="s">
        <v>21</v>
      </c>
      <c r="N302" s="193" t="s">
        <v>41</v>
      </c>
      <c r="O302" s="38"/>
      <c r="P302" s="194">
        <f t="shared" si="61"/>
        <v>0</v>
      </c>
      <c r="Q302" s="194">
        <v>0</v>
      </c>
      <c r="R302" s="194">
        <f t="shared" si="62"/>
        <v>0</v>
      </c>
      <c r="S302" s="194">
        <v>0</v>
      </c>
      <c r="T302" s="195">
        <f t="shared" si="63"/>
        <v>0</v>
      </c>
      <c r="AR302" s="20" t="s">
        <v>127</v>
      </c>
      <c r="AT302" s="20" t="s">
        <v>123</v>
      </c>
      <c r="AU302" s="20" t="s">
        <v>79</v>
      </c>
      <c r="AY302" s="20" t="s">
        <v>120</v>
      </c>
      <c r="BE302" s="196">
        <f t="shared" si="64"/>
        <v>0</v>
      </c>
      <c r="BF302" s="196">
        <f t="shared" si="65"/>
        <v>0</v>
      </c>
      <c r="BG302" s="196">
        <f t="shared" si="66"/>
        <v>0</v>
      </c>
      <c r="BH302" s="196">
        <f t="shared" si="67"/>
        <v>0</v>
      </c>
      <c r="BI302" s="196">
        <f t="shared" si="68"/>
        <v>0</v>
      </c>
      <c r="BJ302" s="20" t="s">
        <v>77</v>
      </c>
      <c r="BK302" s="196">
        <f t="shared" si="69"/>
        <v>0</v>
      </c>
      <c r="BL302" s="20" t="s">
        <v>127</v>
      </c>
      <c r="BM302" s="20" t="s">
        <v>494</v>
      </c>
    </row>
    <row r="303" spans="2:65" s="1" customFormat="1" ht="27">
      <c r="B303" s="37"/>
      <c r="C303" s="59"/>
      <c r="D303" s="197" t="s">
        <v>128</v>
      </c>
      <c r="E303" s="59"/>
      <c r="F303" s="198" t="s">
        <v>495</v>
      </c>
      <c r="G303" s="59"/>
      <c r="H303" s="59"/>
      <c r="I303" s="155"/>
      <c r="J303" s="59"/>
      <c r="K303" s="59"/>
      <c r="L303" s="57"/>
      <c r="M303" s="199"/>
      <c r="N303" s="38"/>
      <c r="O303" s="38"/>
      <c r="P303" s="38"/>
      <c r="Q303" s="38"/>
      <c r="R303" s="38"/>
      <c r="S303" s="38"/>
      <c r="T303" s="74"/>
      <c r="AT303" s="20" t="s">
        <v>128</v>
      </c>
      <c r="AU303" s="20" t="s">
        <v>79</v>
      </c>
    </row>
    <row r="304" spans="2:65" s="1" customFormat="1" ht="22.5" customHeight="1">
      <c r="B304" s="37"/>
      <c r="C304" s="185" t="s">
        <v>148</v>
      </c>
      <c r="D304" s="185" t="s">
        <v>123</v>
      </c>
      <c r="E304" s="186" t="s">
        <v>304</v>
      </c>
      <c r="F304" s="187" t="s">
        <v>305</v>
      </c>
      <c r="G304" s="188" t="s">
        <v>208</v>
      </c>
      <c r="H304" s="189">
        <v>5639.04</v>
      </c>
      <c r="I304" s="190"/>
      <c r="J304" s="191">
        <f>ROUND(I304*H304,2)</f>
        <v>0</v>
      </c>
      <c r="K304" s="187" t="s">
        <v>21</v>
      </c>
      <c r="L304" s="57"/>
      <c r="M304" s="192" t="s">
        <v>21</v>
      </c>
      <c r="N304" s="193" t="s">
        <v>41</v>
      </c>
      <c r="O304" s="38"/>
      <c r="P304" s="194">
        <f>O304*H304</f>
        <v>0</v>
      </c>
      <c r="Q304" s="194">
        <v>0</v>
      </c>
      <c r="R304" s="194">
        <f>Q304*H304</f>
        <v>0</v>
      </c>
      <c r="S304" s="194">
        <v>0</v>
      </c>
      <c r="T304" s="195">
        <f>S304*H304</f>
        <v>0</v>
      </c>
      <c r="AR304" s="20" t="s">
        <v>127</v>
      </c>
      <c r="AT304" s="20" t="s">
        <v>123</v>
      </c>
      <c r="AU304" s="20" t="s">
        <v>79</v>
      </c>
      <c r="AY304" s="20" t="s">
        <v>120</v>
      </c>
      <c r="BE304" s="196">
        <f>IF(N304="základní",J304,0)</f>
        <v>0</v>
      </c>
      <c r="BF304" s="196">
        <f>IF(N304="snížená",J304,0)</f>
        <v>0</v>
      </c>
      <c r="BG304" s="196">
        <f>IF(N304="zákl. přenesená",J304,0)</f>
        <v>0</v>
      </c>
      <c r="BH304" s="196">
        <f>IF(N304="sníž. přenesená",J304,0)</f>
        <v>0</v>
      </c>
      <c r="BI304" s="196">
        <f>IF(N304="nulová",J304,0)</f>
        <v>0</v>
      </c>
      <c r="BJ304" s="20" t="s">
        <v>77</v>
      </c>
      <c r="BK304" s="196">
        <f>ROUND(I304*H304,2)</f>
        <v>0</v>
      </c>
      <c r="BL304" s="20" t="s">
        <v>127</v>
      </c>
      <c r="BM304" s="20" t="s">
        <v>496</v>
      </c>
    </row>
    <row r="305" spans="2:65" s="1" customFormat="1" ht="27">
      <c r="B305" s="37"/>
      <c r="C305" s="59"/>
      <c r="D305" s="197" t="s">
        <v>128</v>
      </c>
      <c r="E305" s="59"/>
      <c r="F305" s="198" t="s">
        <v>497</v>
      </c>
      <c r="G305" s="59"/>
      <c r="H305" s="59"/>
      <c r="I305" s="155"/>
      <c r="J305" s="59"/>
      <c r="K305" s="59"/>
      <c r="L305" s="57"/>
      <c r="M305" s="199"/>
      <c r="N305" s="38"/>
      <c r="O305" s="38"/>
      <c r="P305" s="38"/>
      <c r="Q305" s="38"/>
      <c r="R305" s="38"/>
      <c r="S305" s="38"/>
      <c r="T305" s="74"/>
      <c r="AT305" s="20" t="s">
        <v>128</v>
      </c>
      <c r="AU305" s="20" t="s">
        <v>79</v>
      </c>
    </row>
    <row r="306" spans="2:65" s="1" customFormat="1" ht="22.5" customHeight="1">
      <c r="B306" s="37"/>
      <c r="C306" s="185" t="s">
        <v>140</v>
      </c>
      <c r="D306" s="185" t="s">
        <v>123</v>
      </c>
      <c r="E306" s="186" t="s">
        <v>308</v>
      </c>
      <c r="F306" s="187" t="s">
        <v>309</v>
      </c>
      <c r="G306" s="188" t="s">
        <v>208</v>
      </c>
      <c r="H306" s="189">
        <v>234.96</v>
      </c>
      <c r="I306" s="190"/>
      <c r="J306" s="191">
        <f>ROUND(I306*H306,2)</f>
        <v>0</v>
      </c>
      <c r="K306" s="187" t="s">
        <v>21</v>
      </c>
      <c r="L306" s="57"/>
      <c r="M306" s="192" t="s">
        <v>21</v>
      </c>
      <c r="N306" s="193" t="s">
        <v>41</v>
      </c>
      <c r="O306" s="38"/>
      <c r="P306" s="194">
        <f>O306*H306</f>
        <v>0</v>
      </c>
      <c r="Q306" s="194">
        <v>0</v>
      </c>
      <c r="R306" s="194">
        <f>Q306*H306</f>
        <v>0</v>
      </c>
      <c r="S306" s="194">
        <v>0</v>
      </c>
      <c r="T306" s="195">
        <f>S306*H306</f>
        <v>0</v>
      </c>
      <c r="AR306" s="20" t="s">
        <v>127</v>
      </c>
      <c r="AT306" s="20" t="s">
        <v>123</v>
      </c>
      <c r="AU306" s="20" t="s">
        <v>79</v>
      </c>
      <c r="AY306" s="20" t="s">
        <v>120</v>
      </c>
      <c r="BE306" s="196">
        <f>IF(N306="základní",J306,0)</f>
        <v>0</v>
      </c>
      <c r="BF306" s="196">
        <f>IF(N306="snížená",J306,0)</f>
        <v>0</v>
      </c>
      <c r="BG306" s="196">
        <f>IF(N306="zákl. přenesená",J306,0)</f>
        <v>0</v>
      </c>
      <c r="BH306" s="196">
        <f>IF(N306="sníž. přenesená",J306,0)</f>
        <v>0</v>
      </c>
      <c r="BI306" s="196">
        <f>IF(N306="nulová",J306,0)</f>
        <v>0</v>
      </c>
      <c r="BJ306" s="20" t="s">
        <v>77</v>
      </c>
      <c r="BK306" s="196">
        <f>ROUND(I306*H306,2)</f>
        <v>0</v>
      </c>
      <c r="BL306" s="20" t="s">
        <v>127</v>
      </c>
      <c r="BM306" s="20" t="s">
        <v>498</v>
      </c>
    </row>
    <row r="307" spans="2:65" s="1" customFormat="1" ht="22.5" customHeight="1">
      <c r="B307" s="37"/>
      <c r="C307" s="185" t="s">
        <v>155</v>
      </c>
      <c r="D307" s="185" t="s">
        <v>123</v>
      </c>
      <c r="E307" s="186" t="s">
        <v>499</v>
      </c>
      <c r="F307" s="187" t="s">
        <v>500</v>
      </c>
      <c r="G307" s="188" t="s">
        <v>208</v>
      </c>
      <c r="H307" s="189">
        <v>16.350000000000001</v>
      </c>
      <c r="I307" s="190"/>
      <c r="J307" s="191">
        <f>ROUND(I307*H307,2)</f>
        <v>0</v>
      </c>
      <c r="K307" s="187" t="s">
        <v>21</v>
      </c>
      <c r="L307" s="57"/>
      <c r="M307" s="192" t="s">
        <v>21</v>
      </c>
      <c r="N307" s="193" t="s">
        <v>41</v>
      </c>
      <c r="O307" s="38"/>
      <c r="P307" s="194">
        <f>O307*H307</f>
        <v>0</v>
      </c>
      <c r="Q307" s="194">
        <v>0</v>
      </c>
      <c r="R307" s="194">
        <f>Q307*H307</f>
        <v>0</v>
      </c>
      <c r="S307" s="194">
        <v>0</v>
      </c>
      <c r="T307" s="195">
        <f>S307*H307</f>
        <v>0</v>
      </c>
      <c r="AR307" s="20" t="s">
        <v>127</v>
      </c>
      <c r="AT307" s="20" t="s">
        <v>123</v>
      </c>
      <c r="AU307" s="20" t="s">
        <v>79</v>
      </c>
      <c r="AY307" s="20" t="s">
        <v>120</v>
      </c>
      <c r="BE307" s="196">
        <f>IF(N307="základní",J307,0)</f>
        <v>0</v>
      </c>
      <c r="BF307" s="196">
        <f>IF(N307="snížená",J307,0)</f>
        <v>0</v>
      </c>
      <c r="BG307" s="196">
        <f>IF(N307="zákl. přenesená",J307,0)</f>
        <v>0</v>
      </c>
      <c r="BH307" s="196">
        <f>IF(N307="sníž. přenesená",J307,0)</f>
        <v>0</v>
      </c>
      <c r="BI307" s="196">
        <f>IF(N307="nulová",J307,0)</f>
        <v>0</v>
      </c>
      <c r="BJ307" s="20" t="s">
        <v>77</v>
      </c>
      <c r="BK307" s="196">
        <f>ROUND(I307*H307,2)</f>
        <v>0</v>
      </c>
      <c r="BL307" s="20" t="s">
        <v>127</v>
      </c>
      <c r="BM307" s="20" t="s">
        <v>501</v>
      </c>
    </row>
    <row r="308" spans="2:65" s="1" customFormat="1" ht="27">
      <c r="B308" s="37"/>
      <c r="C308" s="59"/>
      <c r="D308" s="197" t="s">
        <v>128</v>
      </c>
      <c r="E308" s="59"/>
      <c r="F308" s="198" t="s">
        <v>502</v>
      </c>
      <c r="G308" s="59"/>
      <c r="H308" s="59"/>
      <c r="I308" s="155"/>
      <c r="J308" s="59"/>
      <c r="K308" s="59"/>
      <c r="L308" s="57"/>
      <c r="M308" s="199"/>
      <c r="N308" s="38"/>
      <c r="O308" s="38"/>
      <c r="P308" s="38"/>
      <c r="Q308" s="38"/>
      <c r="R308" s="38"/>
      <c r="S308" s="38"/>
      <c r="T308" s="74"/>
      <c r="AT308" s="20" t="s">
        <v>128</v>
      </c>
      <c r="AU308" s="20" t="s">
        <v>79</v>
      </c>
    </row>
    <row r="309" spans="2:65" s="1" customFormat="1" ht="22.5" customHeight="1">
      <c r="B309" s="37"/>
      <c r="C309" s="185" t="s">
        <v>144</v>
      </c>
      <c r="D309" s="185" t="s">
        <v>123</v>
      </c>
      <c r="E309" s="186" t="s">
        <v>503</v>
      </c>
      <c r="F309" s="187" t="s">
        <v>504</v>
      </c>
      <c r="G309" s="188" t="s">
        <v>208</v>
      </c>
      <c r="H309" s="189">
        <v>27.5</v>
      </c>
      <c r="I309" s="190"/>
      <c r="J309" s="191">
        <f>ROUND(I309*H309,2)</f>
        <v>0</v>
      </c>
      <c r="K309" s="187" t="s">
        <v>21</v>
      </c>
      <c r="L309" s="57"/>
      <c r="M309" s="192" t="s">
        <v>21</v>
      </c>
      <c r="N309" s="193" t="s">
        <v>41</v>
      </c>
      <c r="O309" s="38"/>
      <c r="P309" s="194">
        <f>O309*H309</f>
        <v>0</v>
      </c>
      <c r="Q309" s="194">
        <v>0</v>
      </c>
      <c r="R309" s="194">
        <f>Q309*H309</f>
        <v>0</v>
      </c>
      <c r="S309" s="194">
        <v>0</v>
      </c>
      <c r="T309" s="195">
        <f>S309*H309</f>
        <v>0</v>
      </c>
      <c r="AR309" s="20" t="s">
        <v>127</v>
      </c>
      <c r="AT309" s="20" t="s">
        <v>123</v>
      </c>
      <c r="AU309" s="20" t="s">
        <v>79</v>
      </c>
      <c r="AY309" s="20" t="s">
        <v>120</v>
      </c>
      <c r="BE309" s="196">
        <f>IF(N309="základní",J309,0)</f>
        <v>0</v>
      </c>
      <c r="BF309" s="196">
        <f>IF(N309="snížená",J309,0)</f>
        <v>0</v>
      </c>
      <c r="BG309" s="196">
        <f>IF(N309="zákl. přenesená",J309,0)</f>
        <v>0</v>
      </c>
      <c r="BH309" s="196">
        <f>IF(N309="sníž. přenesená",J309,0)</f>
        <v>0</v>
      </c>
      <c r="BI309" s="196">
        <f>IF(N309="nulová",J309,0)</f>
        <v>0</v>
      </c>
      <c r="BJ309" s="20" t="s">
        <v>77</v>
      </c>
      <c r="BK309" s="196">
        <f>ROUND(I309*H309,2)</f>
        <v>0</v>
      </c>
      <c r="BL309" s="20" t="s">
        <v>127</v>
      </c>
      <c r="BM309" s="20" t="s">
        <v>505</v>
      </c>
    </row>
    <row r="310" spans="2:65" s="1" customFormat="1" ht="22.5" customHeight="1">
      <c r="B310" s="37"/>
      <c r="C310" s="185" t="s">
        <v>162</v>
      </c>
      <c r="D310" s="185" t="s">
        <v>123</v>
      </c>
      <c r="E310" s="186" t="s">
        <v>311</v>
      </c>
      <c r="F310" s="187" t="s">
        <v>312</v>
      </c>
      <c r="G310" s="188" t="s">
        <v>208</v>
      </c>
      <c r="H310" s="189">
        <v>191.11</v>
      </c>
      <c r="I310" s="190"/>
      <c r="J310" s="191">
        <f>ROUND(I310*H310,2)</f>
        <v>0</v>
      </c>
      <c r="K310" s="187" t="s">
        <v>21</v>
      </c>
      <c r="L310" s="57"/>
      <c r="M310" s="192" t="s">
        <v>21</v>
      </c>
      <c r="N310" s="193" t="s">
        <v>41</v>
      </c>
      <c r="O310" s="38"/>
      <c r="P310" s="194">
        <f>O310*H310</f>
        <v>0</v>
      </c>
      <c r="Q310" s="194">
        <v>0</v>
      </c>
      <c r="R310" s="194">
        <f>Q310*H310</f>
        <v>0</v>
      </c>
      <c r="S310" s="194">
        <v>0</v>
      </c>
      <c r="T310" s="195">
        <f>S310*H310</f>
        <v>0</v>
      </c>
      <c r="AR310" s="20" t="s">
        <v>127</v>
      </c>
      <c r="AT310" s="20" t="s">
        <v>123</v>
      </c>
      <c r="AU310" s="20" t="s">
        <v>79</v>
      </c>
      <c r="AY310" s="20" t="s">
        <v>120</v>
      </c>
      <c r="BE310" s="196">
        <f>IF(N310="základní",J310,0)</f>
        <v>0</v>
      </c>
      <c r="BF310" s="196">
        <f>IF(N310="snížená",J310,0)</f>
        <v>0</v>
      </c>
      <c r="BG310" s="196">
        <f>IF(N310="zákl. přenesená",J310,0)</f>
        <v>0</v>
      </c>
      <c r="BH310" s="196">
        <f>IF(N310="sníž. přenesená",J310,0)</f>
        <v>0</v>
      </c>
      <c r="BI310" s="196">
        <f>IF(N310="nulová",J310,0)</f>
        <v>0</v>
      </c>
      <c r="BJ310" s="20" t="s">
        <v>77</v>
      </c>
      <c r="BK310" s="196">
        <f>ROUND(I310*H310,2)</f>
        <v>0</v>
      </c>
      <c r="BL310" s="20" t="s">
        <v>127</v>
      </c>
      <c r="BM310" s="20" t="s">
        <v>506</v>
      </c>
    </row>
    <row r="311" spans="2:65" s="1" customFormat="1" ht="27">
      <c r="B311" s="37"/>
      <c r="C311" s="59"/>
      <c r="D311" s="200" t="s">
        <v>128</v>
      </c>
      <c r="E311" s="59"/>
      <c r="F311" s="201" t="s">
        <v>507</v>
      </c>
      <c r="G311" s="59"/>
      <c r="H311" s="59"/>
      <c r="I311" s="155"/>
      <c r="J311" s="59"/>
      <c r="K311" s="59"/>
      <c r="L311" s="57"/>
      <c r="M311" s="199"/>
      <c r="N311" s="38"/>
      <c r="O311" s="38"/>
      <c r="P311" s="38"/>
      <c r="Q311" s="38"/>
      <c r="R311" s="38"/>
      <c r="S311" s="38"/>
      <c r="T311" s="74"/>
      <c r="AT311" s="20" t="s">
        <v>128</v>
      </c>
      <c r="AU311" s="20" t="s">
        <v>79</v>
      </c>
    </row>
    <row r="312" spans="2:65" s="10" customFormat="1" ht="29.85" customHeight="1">
      <c r="B312" s="168"/>
      <c r="C312" s="169"/>
      <c r="D312" s="182" t="s">
        <v>69</v>
      </c>
      <c r="E312" s="183" t="s">
        <v>318</v>
      </c>
      <c r="F312" s="183" t="s">
        <v>319</v>
      </c>
      <c r="G312" s="169"/>
      <c r="H312" s="169"/>
      <c r="I312" s="172"/>
      <c r="J312" s="184">
        <f>BK312</f>
        <v>0</v>
      </c>
      <c r="K312" s="169"/>
      <c r="L312" s="174"/>
      <c r="M312" s="175"/>
      <c r="N312" s="176"/>
      <c r="O312" s="176"/>
      <c r="P312" s="177">
        <f>P313</f>
        <v>0</v>
      </c>
      <c r="Q312" s="176"/>
      <c r="R312" s="177">
        <f>R313</f>
        <v>0</v>
      </c>
      <c r="S312" s="176"/>
      <c r="T312" s="178">
        <f>T313</f>
        <v>0</v>
      </c>
      <c r="AR312" s="179" t="s">
        <v>77</v>
      </c>
      <c r="AT312" s="180" t="s">
        <v>69</v>
      </c>
      <c r="AU312" s="180" t="s">
        <v>77</v>
      </c>
      <c r="AY312" s="179" t="s">
        <v>120</v>
      </c>
      <c r="BK312" s="181">
        <f>BK313</f>
        <v>0</v>
      </c>
    </row>
    <row r="313" spans="2:65" s="1" customFormat="1" ht="31.5" customHeight="1">
      <c r="B313" s="37"/>
      <c r="C313" s="185" t="s">
        <v>77</v>
      </c>
      <c r="D313" s="185" t="s">
        <v>123</v>
      </c>
      <c r="E313" s="186" t="s">
        <v>320</v>
      </c>
      <c r="F313" s="187" t="s">
        <v>321</v>
      </c>
      <c r="G313" s="188" t="s">
        <v>208</v>
      </c>
      <c r="H313" s="189">
        <v>659.08299999999997</v>
      </c>
      <c r="I313" s="190"/>
      <c r="J313" s="191">
        <f>ROUND(I313*H313,2)</f>
        <v>0</v>
      </c>
      <c r="K313" s="187" t="s">
        <v>21</v>
      </c>
      <c r="L313" s="57"/>
      <c r="M313" s="192" t="s">
        <v>21</v>
      </c>
      <c r="N313" s="193" t="s">
        <v>41</v>
      </c>
      <c r="O313" s="38"/>
      <c r="P313" s="194">
        <f>O313*H313</f>
        <v>0</v>
      </c>
      <c r="Q313" s="194">
        <v>0</v>
      </c>
      <c r="R313" s="194">
        <f>Q313*H313</f>
        <v>0</v>
      </c>
      <c r="S313" s="194">
        <v>0</v>
      </c>
      <c r="T313" s="195">
        <f>S313*H313</f>
        <v>0</v>
      </c>
      <c r="AR313" s="20" t="s">
        <v>127</v>
      </c>
      <c r="AT313" s="20" t="s">
        <v>123</v>
      </c>
      <c r="AU313" s="20" t="s">
        <v>79</v>
      </c>
      <c r="AY313" s="20" t="s">
        <v>120</v>
      </c>
      <c r="BE313" s="196">
        <f>IF(N313="základní",J313,0)</f>
        <v>0</v>
      </c>
      <c r="BF313" s="196">
        <f>IF(N313="snížená",J313,0)</f>
        <v>0</v>
      </c>
      <c r="BG313" s="196">
        <f>IF(N313="zákl. přenesená",J313,0)</f>
        <v>0</v>
      </c>
      <c r="BH313" s="196">
        <f>IF(N313="sníž. přenesená",J313,0)</f>
        <v>0</v>
      </c>
      <c r="BI313" s="196">
        <f>IF(N313="nulová",J313,0)</f>
        <v>0</v>
      </c>
      <c r="BJ313" s="20" t="s">
        <v>77</v>
      </c>
      <c r="BK313" s="196">
        <f>ROUND(I313*H313,2)</f>
        <v>0</v>
      </c>
      <c r="BL313" s="20" t="s">
        <v>127</v>
      </c>
      <c r="BM313" s="20" t="s">
        <v>508</v>
      </c>
    </row>
    <row r="314" spans="2:65" s="10" customFormat="1" ht="37.35" customHeight="1">
      <c r="B314" s="168"/>
      <c r="C314" s="169"/>
      <c r="D314" s="170" t="s">
        <v>69</v>
      </c>
      <c r="E314" s="171" t="s">
        <v>509</v>
      </c>
      <c r="F314" s="171" t="s">
        <v>510</v>
      </c>
      <c r="G314" s="169"/>
      <c r="H314" s="169"/>
      <c r="I314" s="172"/>
      <c r="J314" s="173">
        <f>BK314</f>
        <v>0</v>
      </c>
      <c r="K314" s="169"/>
      <c r="L314" s="174"/>
      <c r="M314" s="175"/>
      <c r="N314" s="176"/>
      <c r="O314" s="176"/>
      <c r="P314" s="177">
        <f>P315</f>
        <v>0</v>
      </c>
      <c r="Q314" s="176"/>
      <c r="R314" s="177">
        <f>R315</f>
        <v>0</v>
      </c>
      <c r="S314" s="176"/>
      <c r="T314" s="178">
        <f>T315</f>
        <v>0</v>
      </c>
      <c r="AR314" s="179" t="s">
        <v>77</v>
      </c>
      <c r="AT314" s="180" t="s">
        <v>69</v>
      </c>
      <c r="AU314" s="180" t="s">
        <v>70</v>
      </c>
      <c r="AY314" s="179" t="s">
        <v>120</v>
      </c>
      <c r="BK314" s="181">
        <f>BK315</f>
        <v>0</v>
      </c>
    </row>
    <row r="315" spans="2:65" s="10" customFormat="1" ht="19.899999999999999" customHeight="1">
      <c r="B315" s="168"/>
      <c r="C315" s="169"/>
      <c r="D315" s="182" t="s">
        <v>69</v>
      </c>
      <c r="E315" s="183" t="s">
        <v>511</v>
      </c>
      <c r="F315" s="183" t="s">
        <v>512</v>
      </c>
      <c r="G315" s="169"/>
      <c r="H315" s="169"/>
      <c r="I315" s="172"/>
      <c r="J315" s="184">
        <f>BK315</f>
        <v>0</v>
      </c>
      <c r="K315" s="169"/>
      <c r="L315" s="174"/>
      <c r="M315" s="175"/>
      <c r="N315" s="176"/>
      <c r="O315" s="176"/>
      <c r="P315" s="177">
        <f>SUM(P316:P323)</f>
        <v>0</v>
      </c>
      <c r="Q315" s="176"/>
      <c r="R315" s="177">
        <f>SUM(R316:R323)</f>
        <v>0</v>
      </c>
      <c r="S315" s="176"/>
      <c r="T315" s="178">
        <f>SUM(T316:T323)</f>
        <v>0</v>
      </c>
      <c r="AR315" s="179" t="s">
        <v>77</v>
      </c>
      <c r="AT315" s="180" t="s">
        <v>69</v>
      </c>
      <c r="AU315" s="180" t="s">
        <v>77</v>
      </c>
      <c r="AY315" s="179" t="s">
        <v>120</v>
      </c>
      <c r="BK315" s="181">
        <f>SUM(BK316:BK323)</f>
        <v>0</v>
      </c>
    </row>
    <row r="316" spans="2:65" s="1" customFormat="1" ht="22.5" customHeight="1">
      <c r="B316" s="37"/>
      <c r="C316" s="185" t="s">
        <v>77</v>
      </c>
      <c r="D316" s="185" t="s">
        <v>123</v>
      </c>
      <c r="E316" s="186" t="s">
        <v>513</v>
      </c>
      <c r="F316" s="187" t="s">
        <v>514</v>
      </c>
      <c r="G316" s="188" t="s">
        <v>316</v>
      </c>
      <c r="H316" s="189">
        <v>1</v>
      </c>
      <c r="I316" s="190"/>
      <c r="J316" s="191">
        <f t="shared" ref="J316:J323" si="70">ROUND(I316*H316,2)</f>
        <v>0</v>
      </c>
      <c r="K316" s="187" t="s">
        <v>21</v>
      </c>
      <c r="L316" s="57"/>
      <c r="M316" s="192" t="s">
        <v>21</v>
      </c>
      <c r="N316" s="193" t="s">
        <v>41</v>
      </c>
      <c r="O316" s="38"/>
      <c r="P316" s="194">
        <f t="shared" ref="P316:P323" si="71">O316*H316</f>
        <v>0</v>
      </c>
      <c r="Q316" s="194">
        <v>0</v>
      </c>
      <c r="R316" s="194">
        <f t="shared" ref="R316:R323" si="72">Q316*H316</f>
        <v>0</v>
      </c>
      <c r="S316" s="194">
        <v>0</v>
      </c>
      <c r="T316" s="195">
        <f t="shared" ref="T316:T323" si="73">S316*H316</f>
        <v>0</v>
      </c>
      <c r="AR316" s="20" t="s">
        <v>127</v>
      </c>
      <c r="AT316" s="20" t="s">
        <v>123</v>
      </c>
      <c r="AU316" s="20" t="s">
        <v>79</v>
      </c>
      <c r="AY316" s="20" t="s">
        <v>120</v>
      </c>
      <c r="BE316" s="196">
        <f t="shared" ref="BE316:BE323" si="74">IF(N316="základní",J316,0)</f>
        <v>0</v>
      </c>
      <c r="BF316" s="196">
        <f t="shared" ref="BF316:BF323" si="75">IF(N316="snížená",J316,0)</f>
        <v>0</v>
      </c>
      <c r="BG316" s="196">
        <f t="shared" ref="BG316:BG323" si="76">IF(N316="zákl. přenesená",J316,0)</f>
        <v>0</v>
      </c>
      <c r="BH316" s="196">
        <f t="shared" ref="BH316:BH323" si="77">IF(N316="sníž. přenesená",J316,0)</f>
        <v>0</v>
      </c>
      <c r="BI316" s="196">
        <f t="shared" ref="BI316:BI323" si="78">IF(N316="nulová",J316,0)</f>
        <v>0</v>
      </c>
      <c r="BJ316" s="20" t="s">
        <v>77</v>
      </c>
      <c r="BK316" s="196">
        <f t="shared" ref="BK316:BK323" si="79">ROUND(I316*H316,2)</f>
        <v>0</v>
      </c>
      <c r="BL316" s="20" t="s">
        <v>127</v>
      </c>
      <c r="BM316" s="20" t="s">
        <v>515</v>
      </c>
    </row>
    <row r="317" spans="2:65" s="1" customFormat="1" ht="22.5" customHeight="1">
      <c r="B317" s="37"/>
      <c r="C317" s="185" t="s">
        <v>79</v>
      </c>
      <c r="D317" s="185" t="s">
        <v>123</v>
      </c>
      <c r="E317" s="186" t="s">
        <v>516</v>
      </c>
      <c r="F317" s="187" t="s">
        <v>517</v>
      </c>
      <c r="G317" s="188" t="s">
        <v>316</v>
      </c>
      <c r="H317" s="189">
        <v>1</v>
      </c>
      <c r="I317" s="190"/>
      <c r="J317" s="191">
        <f t="shared" si="70"/>
        <v>0</v>
      </c>
      <c r="K317" s="187" t="s">
        <v>21</v>
      </c>
      <c r="L317" s="57"/>
      <c r="M317" s="192" t="s">
        <v>21</v>
      </c>
      <c r="N317" s="193" t="s">
        <v>41</v>
      </c>
      <c r="O317" s="38"/>
      <c r="P317" s="194">
        <f t="shared" si="71"/>
        <v>0</v>
      </c>
      <c r="Q317" s="194">
        <v>0</v>
      </c>
      <c r="R317" s="194">
        <f t="shared" si="72"/>
        <v>0</v>
      </c>
      <c r="S317" s="194">
        <v>0</v>
      </c>
      <c r="T317" s="195">
        <f t="shared" si="73"/>
        <v>0</v>
      </c>
      <c r="AR317" s="20" t="s">
        <v>127</v>
      </c>
      <c r="AT317" s="20" t="s">
        <v>123</v>
      </c>
      <c r="AU317" s="20" t="s">
        <v>79</v>
      </c>
      <c r="AY317" s="20" t="s">
        <v>120</v>
      </c>
      <c r="BE317" s="196">
        <f t="shared" si="74"/>
        <v>0</v>
      </c>
      <c r="BF317" s="196">
        <f t="shared" si="75"/>
        <v>0</v>
      </c>
      <c r="BG317" s="196">
        <f t="shared" si="76"/>
        <v>0</v>
      </c>
      <c r="BH317" s="196">
        <f t="shared" si="77"/>
        <v>0</v>
      </c>
      <c r="BI317" s="196">
        <f t="shared" si="78"/>
        <v>0</v>
      </c>
      <c r="BJ317" s="20" t="s">
        <v>77</v>
      </c>
      <c r="BK317" s="196">
        <f t="shared" si="79"/>
        <v>0</v>
      </c>
      <c r="BL317" s="20" t="s">
        <v>127</v>
      </c>
      <c r="BM317" s="20" t="s">
        <v>518</v>
      </c>
    </row>
    <row r="318" spans="2:65" s="1" customFormat="1" ht="22.5" customHeight="1">
      <c r="B318" s="37"/>
      <c r="C318" s="185" t="s">
        <v>133</v>
      </c>
      <c r="D318" s="185" t="s">
        <v>123</v>
      </c>
      <c r="E318" s="186" t="s">
        <v>519</v>
      </c>
      <c r="F318" s="187" t="s">
        <v>520</v>
      </c>
      <c r="G318" s="188" t="s">
        <v>316</v>
      </c>
      <c r="H318" s="189">
        <v>1</v>
      </c>
      <c r="I318" s="190"/>
      <c r="J318" s="191">
        <f t="shared" si="70"/>
        <v>0</v>
      </c>
      <c r="K318" s="187" t="s">
        <v>21</v>
      </c>
      <c r="L318" s="57"/>
      <c r="M318" s="192" t="s">
        <v>21</v>
      </c>
      <c r="N318" s="193" t="s">
        <v>41</v>
      </c>
      <c r="O318" s="38"/>
      <c r="P318" s="194">
        <f t="shared" si="71"/>
        <v>0</v>
      </c>
      <c r="Q318" s="194">
        <v>0</v>
      </c>
      <c r="R318" s="194">
        <f t="shared" si="72"/>
        <v>0</v>
      </c>
      <c r="S318" s="194">
        <v>0</v>
      </c>
      <c r="T318" s="195">
        <f t="shared" si="73"/>
        <v>0</v>
      </c>
      <c r="AR318" s="20" t="s">
        <v>127</v>
      </c>
      <c r="AT318" s="20" t="s">
        <v>123</v>
      </c>
      <c r="AU318" s="20" t="s">
        <v>79</v>
      </c>
      <c r="AY318" s="20" t="s">
        <v>120</v>
      </c>
      <c r="BE318" s="196">
        <f t="shared" si="74"/>
        <v>0</v>
      </c>
      <c r="BF318" s="196">
        <f t="shared" si="75"/>
        <v>0</v>
      </c>
      <c r="BG318" s="196">
        <f t="shared" si="76"/>
        <v>0</v>
      </c>
      <c r="BH318" s="196">
        <f t="shared" si="77"/>
        <v>0</v>
      </c>
      <c r="BI318" s="196">
        <f t="shared" si="78"/>
        <v>0</v>
      </c>
      <c r="BJ318" s="20" t="s">
        <v>77</v>
      </c>
      <c r="BK318" s="196">
        <f t="shared" si="79"/>
        <v>0</v>
      </c>
      <c r="BL318" s="20" t="s">
        <v>127</v>
      </c>
      <c r="BM318" s="20" t="s">
        <v>521</v>
      </c>
    </row>
    <row r="319" spans="2:65" s="1" customFormat="1" ht="22.5" customHeight="1">
      <c r="B319" s="37"/>
      <c r="C319" s="185" t="s">
        <v>127</v>
      </c>
      <c r="D319" s="185" t="s">
        <v>123</v>
      </c>
      <c r="E319" s="186" t="s">
        <v>522</v>
      </c>
      <c r="F319" s="187" t="s">
        <v>523</v>
      </c>
      <c r="G319" s="188" t="s">
        <v>316</v>
      </c>
      <c r="H319" s="189">
        <v>1</v>
      </c>
      <c r="I319" s="190"/>
      <c r="J319" s="191">
        <f t="shared" si="70"/>
        <v>0</v>
      </c>
      <c r="K319" s="187" t="s">
        <v>21</v>
      </c>
      <c r="L319" s="57"/>
      <c r="M319" s="192" t="s">
        <v>21</v>
      </c>
      <c r="N319" s="193" t="s">
        <v>41</v>
      </c>
      <c r="O319" s="38"/>
      <c r="P319" s="194">
        <f t="shared" si="71"/>
        <v>0</v>
      </c>
      <c r="Q319" s="194">
        <v>0</v>
      </c>
      <c r="R319" s="194">
        <f t="shared" si="72"/>
        <v>0</v>
      </c>
      <c r="S319" s="194">
        <v>0</v>
      </c>
      <c r="T319" s="195">
        <f t="shared" si="73"/>
        <v>0</v>
      </c>
      <c r="AR319" s="20" t="s">
        <v>127</v>
      </c>
      <c r="AT319" s="20" t="s">
        <v>123</v>
      </c>
      <c r="AU319" s="20" t="s">
        <v>79</v>
      </c>
      <c r="AY319" s="20" t="s">
        <v>120</v>
      </c>
      <c r="BE319" s="196">
        <f t="shared" si="74"/>
        <v>0</v>
      </c>
      <c r="BF319" s="196">
        <f t="shared" si="75"/>
        <v>0</v>
      </c>
      <c r="BG319" s="196">
        <f t="shared" si="76"/>
        <v>0</v>
      </c>
      <c r="BH319" s="196">
        <f t="shared" si="77"/>
        <v>0</v>
      </c>
      <c r="BI319" s="196">
        <f t="shared" si="78"/>
        <v>0</v>
      </c>
      <c r="BJ319" s="20" t="s">
        <v>77</v>
      </c>
      <c r="BK319" s="196">
        <f t="shared" si="79"/>
        <v>0</v>
      </c>
      <c r="BL319" s="20" t="s">
        <v>127</v>
      </c>
      <c r="BM319" s="20" t="s">
        <v>524</v>
      </c>
    </row>
    <row r="320" spans="2:65" s="1" customFormat="1" ht="22.5" customHeight="1">
      <c r="B320" s="37"/>
      <c r="C320" s="185" t="s">
        <v>141</v>
      </c>
      <c r="D320" s="185" t="s">
        <v>123</v>
      </c>
      <c r="E320" s="186" t="s">
        <v>525</v>
      </c>
      <c r="F320" s="187" t="s">
        <v>526</v>
      </c>
      <c r="G320" s="188" t="s">
        <v>316</v>
      </c>
      <c r="H320" s="189">
        <v>1</v>
      </c>
      <c r="I320" s="190"/>
      <c r="J320" s="191">
        <f t="shared" si="70"/>
        <v>0</v>
      </c>
      <c r="K320" s="187" t="s">
        <v>21</v>
      </c>
      <c r="L320" s="57"/>
      <c r="M320" s="192" t="s">
        <v>21</v>
      </c>
      <c r="N320" s="193" t="s">
        <v>41</v>
      </c>
      <c r="O320" s="38"/>
      <c r="P320" s="194">
        <f t="shared" si="71"/>
        <v>0</v>
      </c>
      <c r="Q320" s="194">
        <v>0</v>
      </c>
      <c r="R320" s="194">
        <f t="shared" si="72"/>
        <v>0</v>
      </c>
      <c r="S320" s="194">
        <v>0</v>
      </c>
      <c r="T320" s="195">
        <f t="shared" si="73"/>
        <v>0</v>
      </c>
      <c r="AR320" s="20" t="s">
        <v>127</v>
      </c>
      <c r="AT320" s="20" t="s">
        <v>123</v>
      </c>
      <c r="AU320" s="20" t="s">
        <v>79</v>
      </c>
      <c r="AY320" s="20" t="s">
        <v>120</v>
      </c>
      <c r="BE320" s="196">
        <f t="shared" si="74"/>
        <v>0</v>
      </c>
      <c r="BF320" s="196">
        <f t="shared" si="75"/>
        <v>0</v>
      </c>
      <c r="BG320" s="196">
        <f t="shared" si="76"/>
        <v>0</v>
      </c>
      <c r="BH320" s="196">
        <f t="shared" si="77"/>
        <v>0</v>
      </c>
      <c r="BI320" s="196">
        <f t="shared" si="78"/>
        <v>0</v>
      </c>
      <c r="BJ320" s="20" t="s">
        <v>77</v>
      </c>
      <c r="BK320" s="196">
        <f t="shared" si="79"/>
        <v>0</v>
      </c>
      <c r="BL320" s="20" t="s">
        <v>127</v>
      </c>
      <c r="BM320" s="20" t="s">
        <v>527</v>
      </c>
    </row>
    <row r="321" spans="2:65" s="1" customFormat="1" ht="22.5" customHeight="1">
      <c r="B321" s="37"/>
      <c r="C321" s="185" t="s">
        <v>136</v>
      </c>
      <c r="D321" s="185" t="s">
        <v>123</v>
      </c>
      <c r="E321" s="186" t="s">
        <v>528</v>
      </c>
      <c r="F321" s="187" t="s">
        <v>529</v>
      </c>
      <c r="G321" s="188" t="s">
        <v>316</v>
      </c>
      <c r="H321" s="189">
        <v>1</v>
      </c>
      <c r="I321" s="190"/>
      <c r="J321" s="191">
        <f t="shared" si="70"/>
        <v>0</v>
      </c>
      <c r="K321" s="187" t="s">
        <v>21</v>
      </c>
      <c r="L321" s="57"/>
      <c r="M321" s="192" t="s">
        <v>21</v>
      </c>
      <c r="N321" s="193" t="s">
        <v>41</v>
      </c>
      <c r="O321" s="38"/>
      <c r="P321" s="194">
        <f t="shared" si="71"/>
        <v>0</v>
      </c>
      <c r="Q321" s="194">
        <v>0</v>
      </c>
      <c r="R321" s="194">
        <f t="shared" si="72"/>
        <v>0</v>
      </c>
      <c r="S321" s="194">
        <v>0</v>
      </c>
      <c r="T321" s="195">
        <f t="shared" si="73"/>
        <v>0</v>
      </c>
      <c r="AR321" s="20" t="s">
        <v>127</v>
      </c>
      <c r="AT321" s="20" t="s">
        <v>123</v>
      </c>
      <c r="AU321" s="20" t="s">
        <v>79</v>
      </c>
      <c r="AY321" s="20" t="s">
        <v>120</v>
      </c>
      <c r="BE321" s="196">
        <f t="shared" si="74"/>
        <v>0</v>
      </c>
      <c r="BF321" s="196">
        <f t="shared" si="75"/>
        <v>0</v>
      </c>
      <c r="BG321" s="196">
        <f t="shared" si="76"/>
        <v>0</v>
      </c>
      <c r="BH321" s="196">
        <f t="shared" si="77"/>
        <v>0</v>
      </c>
      <c r="BI321" s="196">
        <f t="shared" si="78"/>
        <v>0</v>
      </c>
      <c r="BJ321" s="20" t="s">
        <v>77</v>
      </c>
      <c r="BK321" s="196">
        <f t="shared" si="79"/>
        <v>0</v>
      </c>
      <c r="BL321" s="20" t="s">
        <v>127</v>
      </c>
      <c r="BM321" s="20" t="s">
        <v>530</v>
      </c>
    </row>
    <row r="322" spans="2:65" s="1" customFormat="1" ht="22.5" customHeight="1">
      <c r="B322" s="37"/>
      <c r="C322" s="185" t="s">
        <v>148</v>
      </c>
      <c r="D322" s="185" t="s">
        <v>123</v>
      </c>
      <c r="E322" s="186" t="s">
        <v>531</v>
      </c>
      <c r="F322" s="187" t="s">
        <v>532</v>
      </c>
      <c r="G322" s="188" t="s">
        <v>316</v>
      </c>
      <c r="H322" s="189">
        <v>1</v>
      </c>
      <c r="I322" s="190"/>
      <c r="J322" s="191">
        <f t="shared" si="70"/>
        <v>0</v>
      </c>
      <c r="K322" s="187" t="s">
        <v>21</v>
      </c>
      <c r="L322" s="57"/>
      <c r="M322" s="192" t="s">
        <v>21</v>
      </c>
      <c r="N322" s="193" t="s">
        <v>41</v>
      </c>
      <c r="O322" s="38"/>
      <c r="P322" s="194">
        <f t="shared" si="71"/>
        <v>0</v>
      </c>
      <c r="Q322" s="194">
        <v>0</v>
      </c>
      <c r="R322" s="194">
        <f t="shared" si="72"/>
        <v>0</v>
      </c>
      <c r="S322" s="194">
        <v>0</v>
      </c>
      <c r="T322" s="195">
        <f t="shared" si="73"/>
        <v>0</v>
      </c>
      <c r="AR322" s="20" t="s">
        <v>127</v>
      </c>
      <c r="AT322" s="20" t="s">
        <v>123</v>
      </c>
      <c r="AU322" s="20" t="s">
        <v>79</v>
      </c>
      <c r="AY322" s="20" t="s">
        <v>120</v>
      </c>
      <c r="BE322" s="196">
        <f t="shared" si="74"/>
        <v>0</v>
      </c>
      <c r="BF322" s="196">
        <f t="shared" si="75"/>
        <v>0</v>
      </c>
      <c r="BG322" s="196">
        <f t="shared" si="76"/>
        <v>0</v>
      </c>
      <c r="BH322" s="196">
        <f t="shared" si="77"/>
        <v>0</v>
      </c>
      <c r="BI322" s="196">
        <f t="shared" si="78"/>
        <v>0</v>
      </c>
      <c r="BJ322" s="20" t="s">
        <v>77</v>
      </c>
      <c r="BK322" s="196">
        <f t="shared" si="79"/>
        <v>0</v>
      </c>
      <c r="BL322" s="20" t="s">
        <v>127</v>
      </c>
      <c r="BM322" s="20" t="s">
        <v>533</v>
      </c>
    </row>
    <row r="323" spans="2:65" s="1" customFormat="1" ht="22.5" customHeight="1">
      <c r="B323" s="37"/>
      <c r="C323" s="185" t="s">
        <v>140</v>
      </c>
      <c r="D323" s="185" t="s">
        <v>123</v>
      </c>
      <c r="E323" s="186" t="s">
        <v>534</v>
      </c>
      <c r="F323" s="187" t="s">
        <v>535</v>
      </c>
      <c r="G323" s="188" t="s">
        <v>316</v>
      </c>
      <c r="H323" s="189">
        <v>1</v>
      </c>
      <c r="I323" s="190"/>
      <c r="J323" s="191">
        <f t="shared" si="70"/>
        <v>0</v>
      </c>
      <c r="K323" s="187" t="s">
        <v>21</v>
      </c>
      <c r="L323" s="57"/>
      <c r="M323" s="192" t="s">
        <v>21</v>
      </c>
      <c r="N323" s="202" t="s">
        <v>41</v>
      </c>
      <c r="O323" s="203"/>
      <c r="P323" s="204">
        <f t="shared" si="71"/>
        <v>0</v>
      </c>
      <c r="Q323" s="204">
        <v>0</v>
      </c>
      <c r="R323" s="204">
        <f t="shared" si="72"/>
        <v>0</v>
      </c>
      <c r="S323" s="204">
        <v>0</v>
      </c>
      <c r="T323" s="205">
        <f t="shared" si="73"/>
        <v>0</v>
      </c>
      <c r="AR323" s="20" t="s">
        <v>127</v>
      </c>
      <c r="AT323" s="20" t="s">
        <v>123</v>
      </c>
      <c r="AU323" s="20" t="s">
        <v>79</v>
      </c>
      <c r="AY323" s="20" t="s">
        <v>120</v>
      </c>
      <c r="BE323" s="196">
        <f t="shared" si="74"/>
        <v>0</v>
      </c>
      <c r="BF323" s="196">
        <f t="shared" si="75"/>
        <v>0</v>
      </c>
      <c r="BG323" s="196">
        <f t="shared" si="76"/>
        <v>0</v>
      </c>
      <c r="BH323" s="196">
        <f t="shared" si="77"/>
        <v>0</v>
      </c>
      <c r="BI323" s="196">
        <f t="shared" si="78"/>
        <v>0</v>
      </c>
      <c r="BJ323" s="20" t="s">
        <v>77</v>
      </c>
      <c r="BK323" s="196">
        <f t="shared" si="79"/>
        <v>0</v>
      </c>
      <c r="BL323" s="20" t="s">
        <v>127</v>
      </c>
      <c r="BM323" s="20" t="s">
        <v>536</v>
      </c>
    </row>
    <row r="324" spans="2:65" s="1" customFormat="1" ht="6.95" customHeight="1">
      <c r="B324" s="52"/>
      <c r="C324" s="53"/>
      <c r="D324" s="53"/>
      <c r="E324" s="53"/>
      <c r="F324" s="53"/>
      <c r="G324" s="53"/>
      <c r="H324" s="53"/>
      <c r="I324" s="131"/>
      <c r="J324" s="53"/>
      <c r="K324" s="53"/>
      <c r="L324" s="57"/>
    </row>
  </sheetData>
  <sheetProtection password="CC35" sheet="1" objects="1" scenarios="1" formatCells="0" formatColumns="0" formatRows="0" sort="0" autoFilter="0"/>
  <autoFilter ref="C96:K323"/>
  <mergeCells count="9">
    <mergeCell ref="E87:H87"/>
    <mergeCell ref="E89:H8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6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06" customWidth="1"/>
    <col min="2" max="2" width="1.6640625" style="206" customWidth="1"/>
    <col min="3" max="4" width="5" style="206" customWidth="1"/>
    <col min="5" max="5" width="11.6640625" style="206" customWidth="1"/>
    <col min="6" max="6" width="9.1640625" style="206" customWidth="1"/>
    <col min="7" max="7" width="5" style="206" customWidth="1"/>
    <col min="8" max="8" width="77.83203125" style="206" customWidth="1"/>
    <col min="9" max="10" width="20" style="206" customWidth="1"/>
    <col min="11" max="11" width="1.6640625" style="206" customWidth="1"/>
  </cols>
  <sheetData>
    <row r="1" spans="2:11" ht="37.5" customHeight="1"/>
    <row r="2" spans="2:11" ht="7.5" customHeight="1">
      <c r="B2" s="207"/>
      <c r="C2" s="208"/>
      <c r="D2" s="208"/>
      <c r="E2" s="208"/>
      <c r="F2" s="208"/>
      <c r="G2" s="208"/>
      <c r="H2" s="208"/>
      <c r="I2" s="208"/>
      <c r="J2" s="208"/>
      <c r="K2" s="209"/>
    </row>
    <row r="3" spans="2:11" s="11" customFormat="1" ht="45" customHeight="1">
      <c r="B3" s="210"/>
      <c r="C3" s="331" t="s">
        <v>537</v>
      </c>
      <c r="D3" s="331"/>
      <c r="E3" s="331"/>
      <c r="F3" s="331"/>
      <c r="G3" s="331"/>
      <c r="H3" s="331"/>
      <c r="I3" s="331"/>
      <c r="J3" s="331"/>
      <c r="K3" s="211"/>
    </row>
    <row r="4" spans="2:11" ht="25.5" customHeight="1">
      <c r="B4" s="212"/>
      <c r="C4" s="332" t="s">
        <v>538</v>
      </c>
      <c r="D4" s="332"/>
      <c r="E4" s="332"/>
      <c r="F4" s="332"/>
      <c r="G4" s="332"/>
      <c r="H4" s="332"/>
      <c r="I4" s="332"/>
      <c r="J4" s="332"/>
      <c r="K4" s="213"/>
    </row>
    <row r="5" spans="2:11" ht="5.25" customHeight="1">
      <c r="B5" s="212"/>
      <c r="C5" s="214"/>
      <c r="D5" s="214"/>
      <c r="E5" s="214"/>
      <c r="F5" s="214"/>
      <c r="G5" s="214"/>
      <c r="H5" s="214"/>
      <c r="I5" s="214"/>
      <c r="J5" s="214"/>
      <c r="K5" s="213"/>
    </row>
    <row r="6" spans="2:11" ht="15" customHeight="1">
      <c r="B6" s="212"/>
      <c r="C6" s="330" t="s">
        <v>539</v>
      </c>
      <c r="D6" s="330"/>
      <c r="E6" s="330"/>
      <c r="F6" s="330"/>
      <c r="G6" s="330"/>
      <c r="H6" s="330"/>
      <c r="I6" s="330"/>
      <c r="J6" s="330"/>
      <c r="K6" s="213"/>
    </row>
    <row r="7" spans="2:11" ht="15" customHeight="1">
      <c r="B7" s="216"/>
      <c r="C7" s="330" t="s">
        <v>540</v>
      </c>
      <c r="D7" s="330"/>
      <c r="E7" s="330"/>
      <c r="F7" s="330"/>
      <c r="G7" s="330"/>
      <c r="H7" s="330"/>
      <c r="I7" s="330"/>
      <c r="J7" s="330"/>
      <c r="K7" s="213"/>
    </row>
    <row r="8" spans="2:11" ht="12.75" customHeight="1">
      <c r="B8" s="216"/>
      <c r="C8" s="215"/>
      <c r="D8" s="215"/>
      <c r="E8" s="215"/>
      <c r="F8" s="215"/>
      <c r="G8" s="215"/>
      <c r="H8" s="215"/>
      <c r="I8" s="215"/>
      <c r="J8" s="215"/>
      <c r="K8" s="213"/>
    </row>
    <row r="9" spans="2:11" ht="15" customHeight="1">
      <c r="B9" s="216"/>
      <c r="C9" s="330" t="s">
        <v>541</v>
      </c>
      <c r="D9" s="330"/>
      <c r="E9" s="330"/>
      <c r="F9" s="330"/>
      <c r="G9" s="330"/>
      <c r="H9" s="330"/>
      <c r="I9" s="330"/>
      <c r="J9" s="330"/>
      <c r="K9" s="213"/>
    </row>
    <row r="10" spans="2:11" ht="15" customHeight="1">
      <c r="B10" s="216"/>
      <c r="C10" s="215"/>
      <c r="D10" s="330" t="s">
        <v>542</v>
      </c>
      <c r="E10" s="330"/>
      <c r="F10" s="330"/>
      <c r="G10" s="330"/>
      <c r="H10" s="330"/>
      <c r="I10" s="330"/>
      <c r="J10" s="330"/>
      <c r="K10" s="213"/>
    </row>
    <row r="11" spans="2:11" ht="15" customHeight="1">
      <c r="B11" s="216"/>
      <c r="C11" s="217"/>
      <c r="D11" s="330" t="s">
        <v>543</v>
      </c>
      <c r="E11" s="330"/>
      <c r="F11" s="330"/>
      <c r="G11" s="330"/>
      <c r="H11" s="330"/>
      <c r="I11" s="330"/>
      <c r="J11" s="330"/>
      <c r="K11" s="213"/>
    </row>
    <row r="12" spans="2:11" ht="12.75" customHeight="1">
      <c r="B12" s="216"/>
      <c r="C12" s="217"/>
      <c r="D12" s="217"/>
      <c r="E12" s="217"/>
      <c r="F12" s="217"/>
      <c r="G12" s="217"/>
      <c r="H12" s="217"/>
      <c r="I12" s="217"/>
      <c r="J12" s="217"/>
      <c r="K12" s="213"/>
    </row>
    <row r="13" spans="2:11" ht="15" customHeight="1">
      <c r="B13" s="216"/>
      <c r="C13" s="217"/>
      <c r="D13" s="330" t="s">
        <v>544</v>
      </c>
      <c r="E13" s="330"/>
      <c r="F13" s="330"/>
      <c r="G13" s="330"/>
      <c r="H13" s="330"/>
      <c r="I13" s="330"/>
      <c r="J13" s="330"/>
      <c r="K13" s="213"/>
    </row>
    <row r="14" spans="2:11" ht="15" customHeight="1">
      <c r="B14" s="216"/>
      <c r="C14" s="217"/>
      <c r="D14" s="330" t="s">
        <v>545</v>
      </c>
      <c r="E14" s="330"/>
      <c r="F14" s="330"/>
      <c r="G14" s="330"/>
      <c r="H14" s="330"/>
      <c r="I14" s="330"/>
      <c r="J14" s="330"/>
      <c r="K14" s="213"/>
    </row>
    <row r="15" spans="2:11" ht="15" customHeight="1">
      <c r="B15" s="216"/>
      <c r="C15" s="217"/>
      <c r="D15" s="330" t="s">
        <v>546</v>
      </c>
      <c r="E15" s="330"/>
      <c r="F15" s="330"/>
      <c r="G15" s="330"/>
      <c r="H15" s="330"/>
      <c r="I15" s="330"/>
      <c r="J15" s="330"/>
      <c r="K15" s="213"/>
    </row>
    <row r="16" spans="2:11" ht="15" customHeight="1">
      <c r="B16" s="216"/>
      <c r="C16" s="217"/>
      <c r="D16" s="217"/>
      <c r="E16" s="218" t="s">
        <v>76</v>
      </c>
      <c r="F16" s="330" t="s">
        <v>547</v>
      </c>
      <c r="G16" s="330"/>
      <c r="H16" s="330"/>
      <c r="I16" s="330"/>
      <c r="J16" s="330"/>
      <c r="K16" s="213"/>
    </row>
    <row r="17" spans="2:11" ht="15" customHeight="1">
      <c r="B17" s="216"/>
      <c r="C17" s="217"/>
      <c r="D17" s="217"/>
      <c r="E17" s="218" t="s">
        <v>548</v>
      </c>
      <c r="F17" s="330" t="s">
        <v>549</v>
      </c>
      <c r="G17" s="330"/>
      <c r="H17" s="330"/>
      <c r="I17" s="330"/>
      <c r="J17" s="330"/>
      <c r="K17" s="213"/>
    </row>
    <row r="18" spans="2:11" ht="15" customHeight="1">
      <c r="B18" s="216"/>
      <c r="C18" s="217"/>
      <c r="D18" s="217"/>
      <c r="E18" s="218" t="s">
        <v>550</v>
      </c>
      <c r="F18" s="330" t="s">
        <v>551</v>
      </c>
      <c r="G18" s="330"/>
      <c r="H18" s="330"/>
      <c r="I18" s="330"/>
      <c r="J18" s="330"/>
      <c r="K18" s="213"/>
    </row>
    <row r="19" spans="2:11" ht="15" customHeight="1">
      <c r="B19" s="216"/>
      <c r="C19" s="217"/>
      <c r="D19" s="217"/>
      <c r="E19" s="218" t="s">
        <v>552</v>
      </c>
      <c r="F19" s="330" t="s">
        <v>553</v>
      </c>
      <c r="G19" s="330"/>
      <c r="H19" s="330"/>
      <c r="I19" s="330"/>
      <c r="J19" s="330"/>
      <c r="K19" s="213"/>
    </row>
    <row r="20" spans="2:11" ht="15" customHeight="1">
      <c r="B20" s="216"/>
      <c r="C20" s="217"/>
      <c r="D20" s="217"/>
      <c r="E20" s="218" t="s">
        <v>554</v>
      </c>
      <c r="F20" s="330" t="s">
        <v>555</v>
      </c>
      <c r="G20" s="330"/>
      <c r="H20" s="330"/>
      <c r="I20" s="330"/>
      <c r="J20" s="330"/>
      <c r="K20" s="213"/>
    </row>
    <row r="21" spans="2:11" ht="15" customHeight="1">
      <c r="B21" s="216"/>
      <c r="C21" s="217"/>
      <c r="D21" s="217"/>
      <c r="E21" s="218" t="s">
        <v>556</v>
      </c>
      <c r="F21" s="330" t="s">
        <v>557</v>
      </c>
      <c r="G21" s="330"/>
      <c r="H21" s="330"/>
      <c r="I21" s="330"/>
      <c r="J21" s="330"/>
      <c r="K21" s="213"/>
    </row>
    <row r="22" spans="2:11" ht="12.75" customHeight="1">
      <c r="B22" s="216"/>
      <c r="C22" s="217"/>
      <c r="D22" s="217"/>
      <c r="E22" s="217"/>
      <c r="F22" s="217"/>
      <c r="G22" s="217"/>
      <c r="H22" s="217"/>
      <c r="I22" s="217"/>
      <c r="J22" s="217"/>
      <c r="K22" s="213"/>
    </row>
    <row r="23" spans="2:11" ht="15" customHeight="1">
      <c r="B23" s="216"/>
      <c r="C23" s="330" t="s">
        <v>558</v>
      </c>
      <c r="D23" s="330"/>
      <c r="E23" s="330"/>
      <c r="F23" s="330"/>
      <c r="G23" s="330"/>
      <c r="H23" s="330"/>
      <c r="I23" s="330"/>
      <c r="J23" s="330"/>
      <c r="K23" s="213"/>
    </row>
    <row r="24" spans="2:11" ht="15" customHeight="1">
      <c r="B24" s="216"/>
      <c r="C24" s="330" t="s">
        <v>559</v>
      </c>
      <c r="D24" s="330"/>
      <c r="E24" s="330"/>
      <c r="F24" s="330"/>
      <c r="G24" s="330"/>
      <c r="H24" s="330"/>
      <c r="I24" s="330"/>
      <c r="J24" s="330"/>
      <c r="K24" s="213"/>
    </row>
    <row r="25" spans="2:11" ht="15" customHeight="1">
      <c r="B25" s="216"/>
      <c r="C25" s="215"/>
      <c r="D25" s="330" t="s">
        <v>560</v>
      </c>
      <c r="E25" s="330"/>
      <c r="F25" s="330"/>
      <c r="G25" s="330"/>
      <c r="H25" s="330"/>
      <c r="I25" s="330"/>
      <c r="J25" s="330"/>
      <c r="K25" s="213"/>
    </row>
    <row r="26" spans="2:11" ht="15" customHeight="1">
      <c r="B26" s="216"/>
      <c r="C26" s="217"/>
      <c r="D26" s="330" t="s">
        <v>561</v>
      </c>
      <c r="E26" s="330"/>
      <c r="F26" s="330"/>
      <c r="G26" s="330"/>
      <c r="H26" s="330"/>
      <c r="I26" s="330"/>
      <c r="J26" s="330"/>
      <c r="K26" s="213"/>
    </row>
    <row r="27" spans="2:11" ht="12.75" customHeight="1">
      <c r="B27" s="216"/>
      <c r="C27" s="217"/>
      <c r="D27" s="217"/>
      <c r="E27" s="217"/>
      <c r="F27" s="217"/>
      <c r="G27" s="217"/>
      <c r="H27" s="217"/>
      <c r="I27" s="217"/>
      <c r="J27" s="217"/>
      <c r="K27" s="213"/>
    </row>
    <row r="28" spans="2:11" ht="15" customHeight="1">
      <c r="B28" s="216"/>
      <c r="C28" s="217"/>
      <c r="D28" s="330" t="s">
        <v>562</v>
      </c>
      <c r="E28" s="330"/>
      <c r="F28" s="330"/>
      <c r="G28" s="330"/>
      <c r="H28" s="330"/>
      <c r="I28" s="330"/>
      <c r="J28" s="330"/>
      <c r="K28" s="213"/>
    </row>
    <row r="29" spans="2:11" ht="15" customHeight="1">
      <c r="B29" s="216"/>
      <c r="C29" s="217"/>
      <c r="D29" s="330" t="s">
        <v>563</v>
      </c>
      <c r="E29" s="330"/>
      <c r="F29" s="330"/>
      <c r="G29" s="330"/>
      <c r="H29" s="330"/>
      <c r="I29" s="330"/>
      <c r="J29" s="330"/>
      <c r="K29" s="213"/>
    </row>
    <row r="30" spans="2:11" ht="12.75" customHeight="1">
      <c r="B30" s="216"/>
      <c r="C30" s="217"/>
      <c r="D30" s="217"/>
      <c r="E30" s="217"/>
      <c r="F30" s="217"/>
      <c r="G30" s="217"/>
      <c r="H30" s="217"/>
      <c r="I30" s="217"/>
      <c r="J30" s="217"/>
      <c r="K30" s="213"/>
    </row>
    <row r="31" spans="2:11" ht="15" customHeight="1">
      <c r="B31" s="216"/>
      <c r="C31" s="217"/>
      <c r="D31" s="330" t="s">
        <v>564</v>
      </c>
      <c r="E31" s="330"/>
      <c r="F31" s="330"/>
      <c r="G31" s="330"/>
      <c r="H31" s="330"/>
      <c r="I31" s="330"/>
      <c r="J31" s="330"/>
      <c r="K31" s="213"/>
    </row>
    <row r="32" spans="2:11" ht="15" customHeight="1">
      <c r="B32" s="216"/>
      <c r="C32" s="217"/>
      <c r="D32" s="330" t="s">
        <v>565</v>
      </c>
      <c r="E32" s="330"/>
      <c r="F32" s="330"/>
      <c r="G32" s="330"/>
      <c r="H32" s="330"/>
      <c r="I32" s="330"/>
      <c r="J32" s="330"/>
      <c r="K32" s="213"/>
    </row>
    <row r="33" spans="2:11" ht="15" customHeight="1">
      <c r="B33" s="216"/>
      <c r="C33" s="217"/>
      <c r="D33" s="330" t="s">
        <v>566</v>
      </c>
      <c r="E33" s="330"/>
      <c r="F33" s="330"/>
      <c r="G33" s="330"/>
      <c r="H33" s="330"/>
      <c r="I33" s="330"/>
      <c r="J33" s="330"/>
      <c r="K33" s="213"/>
    </row>
    <row r="34" spans="2:11" ht="15" customHeight="1">
      <c r="B34" s="216"/>
      <c r="C34" s="217"/>
      <c r="D34" s="215"/>
      <c r="E34" s="219" t="s">
        <v>105</v>
      </c>
      <c r="F34" s="215"/>
      <c r="G34" s="330" t="s">
        <v>567</v>
      </c>
      <c r="H34" s="330"/>
      <c r="I34" s="330"/>
      <c r="J34" s="330"/>
      <c r="K34" s="213"/>
    </row>
    <row r="35" spans="2:11" ht="30.75" customHeight="1">
      <c r="B35" s="216"/>
      <c r="C35" s="217"/>
      <c r="D35" s="215"/>
      <c r="E35" s="219" t="s">
        <v>568</v>
      </c>
      <c r="F35" s="215"/>
      <c r="G35" s="330" t="s">
        <v>569</v>
      </c>
      <c r="H35" s="330"/>
      <c r="I35" s="330"/>
      <c r="J35" s="330"/>
      <c r="K35" s="213"/>
    </row>
    <row r="36" spans="2:11" ht="15" customHeight="1">
      <c r="B36" s="216"/>
      <c r="C36" s="217"/>
      <c r="D36" s="215"/>
      <c r="E36" s="219" t="s">
        <v>51</v>
      </c>
      <c r="F36" s="215"/>
      <c r="G36" s="330" t="s">
        <v>570</v>
      </c>
      <c r="H36" s="330"/>
      <c r="I36" s="330"/>
      <c r="J36" s="330"/>
      <c r="K36" s="213"/>
    </row>
    <row r="37" spans="2:11" ht="15" customHeight="1">
      <c r="B37" s="216"/>
      <c r="C37" s="217"/>
      <c r="D37" s="215"/>
      <c r="E37" s="219" t="s">
        <v>106</v>
      </c>
      <c r="F37" s="215"/>
      <c r="G37" s="330" t="s">
        <v>571</v>
      </c>
      <c r="H37" s="330"/>
      <c r="I37" s="330"/>
      <c r="J37" s="330"/>
      <c r="K37" s="213"/>
    </row>
    <row r="38" spans="2:11" ht="15" customHeight="1">
      <c r="B38" s="216"/>
      <c r="C38" s="217"/>
      <c r="D38" s="215"/>
      <c r="E38" s="219" t="s">
        <v>107</v>
      </c>
      <c r="F38" s="215"/>
      <c r="G38" s="330" t="s">
        <v>572</v>
      </c>
      <c r="H38" s="330"/>
      <c r="I38" s="330"/>
      <c r="J38" s="330"/>
      <c r="K38" s="213"/>
    </row>
    <row r="39" spans="2:11" ht="15" customHeight="1">
      <c r="B39" s="216"/>
      <c r="C39" s="217"/>
      <c r="D39" s="215"/>
      <c r="E39" s="219" t="s">
        <v>108</v>
      </c>
      <c r="F39" s="215"/>
      <c r="G39" s="330" t="s">
        <v>573</v>
      </c>
      <c r="H39" s="330"/>
      <c r="I39" s="330"/>
      <c r="J39" s="330"/>
      <c r="K39" s="213"/>
    </row>
    <row r="40" spans="2:11" ht="15" customHeight="1">
      <c r="B40" s="216"/>
      <c r="C40" s="217"/>
      <c r="D40" s="215"/>
      <c r="E40" s="219" t="s">
        <v>574</v>
      </c>
      <c r="F40" s="215"/>
      <c r="G40" s="330" t="s">
        <v>575</v>
      </c>
      <c r="H40" s="330"/>
      <c r="I40" s="330"/>
      <c r="J40" s="330"/>
      <c r="K40" s="213"/>
    </row>
    <row r="41" spans="2:11" ht="15" customHeight="1">
      <c r="B41" s="216"/>
      <c r="C41" s="217"/>
      <c r="D41" s="215"/>
      <c r="E41" s="219"/>
      <c r="F41" s="215"/>
      <c r="G41" s="330" t="s">
        <v>576</v>
      </c>
      <c r="H41" s="330"/>
      <c r="I41" s="330"/>
      <c r="J41" s="330"/>
      <c r="K41" s="213"/>
    </row>
    <row r="42" spans="2:11" ht="15" customHeight="1">
      <c r="B42" s="216"/>
      <c r="C42" s="217"/>
      <c r="D42" s="215"/>
      <c r="E42" s="219" t="s">
        <v>577</v>
      </c>
      <c r="F42" s="215"/>
      <c r="G42" s="330" t="s">
        <v>578</v>
      </c>
      <c r="H42" s="330"/>
      <c r="I42" s="330"/>
      <c r="J42" s="330"/>
      <c r="K42" s="213"/>
    </row>
    <row r="43" spans="2:11" ht="15" customHeight="1">
      <c r="B43" s="216"/>
      <c r="C43" s="217"/>
      <c r="D43" s="215"/>
      <c r="E43" s="219" t="s">
        <v>110</v>
      </c>
      <c r="F43" s="215"/>
      <c r="G43" s="330" t="s">
        <v>579</v>
      </c>
      <c r="H43" s="330"/>
      <c r="I43" s="330"/>
      <c r="J43" s="330"/>
      <c r="K43" s="213"/>
    </row>
    <row r="44" spans="2:11" ht="12.75" customHeight="1">
      <c r="B44" s="216"/>
      <c r="C44" s="217"/>
      <c r="D44" s="215"/>
      <c r="E44" s="215"/>
      <c r="F44" s="215"/>
      <c r="G44" s="215"/>
      <c r="H44" s="215"/>
      <c r="I44" s="215"/>
      <c r="J44" s="215"/>
      <c r="K44" s="213"/>
    </row>
    <row r="45" spans="2:11" ht="15" customHeight="1">
      <c r="B45" s="216"/>
      <c r="C45" s="217"/>
      <c r="D45" s="330" t="s">
        <v>580</v>
      </c>
      <c r="E45" s="330"/>
      <c r="F45" s="330"/>
      <c r="G45" s="330"/>
      <c r="H45" s="330"/>
      <c r="I45" s="330"/>
      <c r="J45" s="330"/>
      <c r="K45" s="213"/>
    </row>
    <row r="46" spans="2:11" ht="15" customHeight="1">
      <c r="B46" s="216"/>
      <c r="C46" s="217"/>
      <c r="D46" s="217"/>
      <c r="E46" s="330" t="s">
        <v>581</v>
      </c>
      <c r="F46" s="330"/>
      <c r="G46" s="330"/>
      <c r="H46" s="330"/>
      <c r="I46" s="330"/>
      <c r="J46" s="330"/>
      <c r="K46" s="213"/>
    </row>
    <row r="47" spans="2:11" ht="15" customHeight="1">
      <c r="B47" s="216"/>
      <c r="C47" s="217"/>
      <c r="D47" s="217"/>
      <c r="E47" s="330" t="s">
        <v>582</v>
      </c>
      <c r="F47" s="330"/>
      <c r="G47" s="330"/>
      <c r="H47" s="330"/>
      <c r="I47" s="330"/>
      <c r="J47" s="330"/>
      <c r="K47" s="213"/>
    </row>
    <row r="48" spans="2:11" ht="15" customHeight="1">
      <c r="B48" s="216"/>
      <c r="C48" s="217"/>
      <c r="D48" s="217"/>
      <c r="E48" s="330" t="s">
        <v>583</v>
      </c>
      <c r="F48" s="330"/>
      <c r="G48" s="330"/>
      <c r="H48" s="330"/>
      <c r="I48" s="330"/>
      <c r="J48" s="330"/>
      <c r="K48" s="213"/>
    </row>
    <row r="49" spans="2:11" ht="15" customHeight="1">
      <c r="B49" s="216"/>
      <c r="C49" s="217"/>
      <c r="D49" s="330" t="s">
        <v>584</v>
      </c>
      <c r="E49" s="330"/>
      <c r="F49" s="330"/>
      <c r="G49" s="330"/>
      <c r="H49" s="330"/>
      <c r="I49" s="330"/>
      <c r="J49" s="330"/>
      <c r="K49" s="213"/>
    </row>
    <row r="50" spans="2:11" ht="25.5" customHeight="1">
      <c r="B50" s="212"/>
      <c r="C50" s="332" t="s">
        <v>585</v>
      </c>
      <c r="D50" s="332"/>
      <c r="E50" s="332"/>
      <c r="F50" s="332"/>
      <c r="G50" s="332"/>
      <c r="H50" s="332"/>
      <c r="I50" s="332"/>
      <c r="J50" s="332"/>
      <c r="K50" s="213"/>
    </row>
    <row r="51" spans="2:11" ht="5.25" customHeight="1">
      <c r="B51" s="212"/>
      <c r="C51" s="214"/>
      <c r="D51" s="214"/>
      <c r="E51" s="214"/>
      <c r="F51" s="214"/>
      <c r="G51" s="214"/>
      <c r="H51" s="214"/>
      <c r="I51" s="214"/>
      <c r="J51" s="214"/>
      <c r="K51" s="213"/>
    </row>
    <row r="52" spans="2:11" ht="15" customHeight="1">
      <c r="B52" s="212"/>
      <c r="C52" s="330" t="s">
        <v>586</v>
      </c>
      <c r="D52" s="330"/>
      <c r="E52" s="330"/>
      <c r="F52" s="330"/>
      <c r="G52" s="330"/>
      <c r="H52" s="330"/>
      <c r="I52" s="330"/>
      <c r="J52" s="330"/>
      <c r="K52" s="213"/>
    </row>
    <row r="53" spans="2:11" ht="15" customHeight="1">
      <c r="B53" s="212"/>
      <c r="C53" s="330" t="s">
        <v>587</v>
      </c>
      <c r="D53" s="330"/>
      <c r="E53" s="330"/>
      <c r="F53" s="330"/>
      <c r="G53" s="330"/>
      <c r="H53" s="330"/>
      <c r="I53" s="330"/>
      <c r="J53" s="330"/>
      <c r="K53" s="213"/>
    </row>
    <row r="54" spans="2:11" ht="12.75" customHeight="1">
      <c r="B54" s="212"/>
      <c r="C54" s="215"/>
      <c r="D54" s="215"/>
      <c r="E54" s="215"/>
      <c r="F54" s="215"/>
      <c r="G54" s="215"/>
      <c r="H54" s="215"/>
      <c r="I54" s="215"/>
      <c r="J54" s="215"/>
      <c r="K54" s="213"/>
    </row>
    <row r="55" spans="2:11" ht="15" customHeight="1">
      <c r="B55" s="212"/>
      <c r="C55" s="330" t="s">
        <v>588</v>
      </c>
      <c r="D55" s="330"/>
      <c r="E55" s="330"/>
      <c r="F55" s="330"/>
      <c r="G55" s="330"/>
      <c r="H55" s="330"/>
      <c r="I55" s="330"/>
      <c r="J55" s="330"/>
      <c r="K55" s="213"/>
    </row>
    <row r="56" spans="2:11" ht="15" customHeight="1">
      <c r="B56" s="212"/>
      <c r="C56" s="217"/>
      <c r="D56" s="330" t="s">
        <v>589</v>
      </c>
      <c r="E56" s="330"/>
      <c r="F56" s="330"/>
      <c r="G56" s="330"/>
      <c r="H56" s="330"/>
      <c r="I56" s="330"/>
      <c r="J56" s="330"/>
      <c r="K56" s="213"/>
    </row>
    <row r="57" spans="2:11" ht="15" customHeight="1">
      <c r="B57" s="212"/>
      <c r="C57" s="217"/>
      <c r="D57" s="330" t="s">
        <v>590</v>
      </c>
      <c r="E57" s="330"/>
      <c r="F57" s="330"/>
      <c r="G57" s="330"/>
      <c r="H57" s="330"/>
      <c r="I57" s="330"/>
      <c r="J57" s="330"/>
      <c r="K57" s="213"/>
    </row>
    <row r="58" spans="2:11" ht="15" customHeight="1">
      <c r="B58" s="212"/>
      <c r="C58" s="217"/>
      <c r="D58" s="330" t="s">
        <v>591</v>
      </c>
      <c r="E58" s="330"/>
      <c r="F58" s="330"/>
      <c r="G58" s="330"/>
      <c r="H58" s="330"/>
      <c r="I58" s="330"/>
      <c r="J58" s="330"/>
      <c r="K58" s="213"/>
    </row>
    <row r="59" spans="2:11" ht="15" customHeight="1">
      <c r="B59" s="212"/>
      <c r="C59" s="217"/>
      <c r="D59" s="330" t="s">
        <v>592</v>
      </c>
      <c r="E59" s="330"/>
      <c r="F59" s="330"/>
      <c r="G59" s="330"/>
      <c r="H59" s="330"/>
      <c r="I59" s="330"/>
      <c r="J59" s="330"/>
      <c r="K59" s="213"/>
    </row>
    <row r="60" spans="2:11" ht="15" customHeight="1">
      <c r="B60" s="212"/>
      <c r="C60" s="217"/>
      <c r="D60" s="334" t="s">
        <v>593</v>
      </c>
      <c r="E60" s="334"/>
      <c r="F60" s="334"/>
      <c r="G60" s="334"/>
      <c r="H60" s="334"/>
      <c r="I60" s="334"/>
      <c r="J60" s="334"/>
      <c r="K60" s="213"/>
    </row>
    <row r="61" spans="2:11" ht="15" customHeight="1">
      <c r="B61" s="212"/>
      <c r="C61" s="217"/>
      <c r="D61" s="330" t="s">
        <v>594</v>
      </c>
      <c r="E61" s="330"/>
      <c r="F61" s="330"/>
      <c r="G61" s="330"/>
      <c r="H61" s="330"/>
      <c r="I61" s="330"/>
      <c r="J61" s="330"/>
      <c r="K61" s="213"/>
    </row>
    <row r="62" spans="2:11" ht="12.75" customHeight="1">
      <c r="B62" s="212"/>
      <c r="C62" s="217"/>
      <c r="D62" s="217"/>
      <c r="E62" s="220"/>
      <c r="F62" s="217"/>
      <c r="G62" s="217"/>
      <c r="H62" s="217"/>
      <c r="I62" s="217"/>
      <c r="J62" s="217"/>
      <c r="K62" s="213"/>
    </row>
    <row r="63" spans="2:11" ht="15" customHeight="1">
      <c r="B63" s="212"/>
      <c r="C63" s="217"/>
      <c r="D63" s="330" t="s">
        <v>595</v>
      </c>
      <c r="E63" s="330"/>
      <c r="F63" s="330"/>
      <c r="G63" s="330"/>
      <c r="H63" s="330"/>
      <c r="I63" s="330"/>
      <c r="J63" s="330"/>
      <c r="K63" s="213"/>
    </row>
    <row r="64" spans="2:11" ht="15" customHeight="1">
      <c r="B64" s="212"/>
      <c r="C64" s="217"/>
      <c r="D64" s="334" t="s">
        <v>596</v>
      </c>
      <c r="E64" s="334"/>
      <c r="F64" s="334"/>
      <c r="G64" s="334"/>
      <c r="H64" s="334"/>
      <c r="I64" s="334"/>
      <c r="J64" s="334"/>
      <c r="K64" s="213"/>
    </row>
    <row r="65" spans="2:11" ht="15" customHeight="1">
      <c r="B65" s="212"/>
      <c r="C65" s="217"/>
      <c r="D65" s="330" t="s">
        <v>597</v>
      </c>
      <c r="E65" s="330"/>
      <c r="F65" s="330"/>
      <c r="G65" s="330"/>
      <c r="H65" s="330"/>
      <c r="I65" s="330"/>
      <c r="J65" s="330"/>
      <c r="K65" s="213"/>
    </row>
    <row r="66" spans="2:11" ht="15" customHeight="1">
      <c r="B66" s="212"/>
      <c r="C66" s="217"/>
      <c r="D66" s="330" t="s">
        <v>598</v>
      </c>
      <c r="E66" s="330"/>
      <c r="F66" s="330"/>
      <c r="G66" s="330"/>
      <c r="H66" s="330"/>
      <c r="I66" s="330"/>
      <c r="J66" s="330"/>
      <c r="K66" s="213"/>
    </row>
    <row r="67" spans="2:11" ht="15" customHeight="1">
      <c r="B67" s="212"/>
      <c r="C67" s="217"/>
      <c r="D67" s="330" t="s">
        <v>599</v>
      </c>
      <c r="E67" s="330"/>
      <c r="F67" s="330"/>
      <c r="G67" s="330"/>
      <c r="H67" s="330"/>
      <c r="I67" s="330"/>
      <c r="J67" s="330"/>
      <c r="K67" s="213"/>
    </row>
    <row r="68" spans="2:11" ht="15" customHeight="1">
      <c r="B68" s="212"/>
      <c r="C68" s="217"/>
      <c r="D68" s="330" t="s">
        <v>600</v>
      </c>
      <c r="E68" s="330"/>
      <c r="F68" s="330"/>
      <c r="G68" s="330"/>
      <c r="H68" s="330"/>
      <c r="I68" s="330"/>
      <c r="J68" s="330"/>
      <c r="K68" s="213"/>
    </row>
    <row r="69" spans="2:11" ht="12.75" customHeight="1">
      <c r="B69" s="221"/>
      <c r="C69" s="222"/>
      <c r="D69" s="222"/>
      <c r="E69" s="222"/>
      <c r="F69" s="222"/>
      <c r="G69" s="222"/>
      <c r="H69" s="222"/>
      <c r="I69" s="222"/>
      <c r="J69" s="222"/>
      <c r="K69" s="223"/>
    </row>
    <row r="70" spans="2:11" ht="18.75" customHeight="1">
      <c r="B70" s="224"/>
      <c r="C70" s="224"/>
      <c r="D70" s="224"/>
      <c r="E70" s="224"/>
      <c r="F70" s="224"/>
      <c r="G70" s="224"/>
      <c r="H70" s="224"/>
      <c r="I70" s="224"/>
      <c r="J70" s="224"/>
      <c r="K70" s="225"/>
    </row>
    <row r="71" spans="2:11" ht="18.75" customHeight="1">
      <c r="B71" s="225"/>
      <c r="C71" s="225"/>
      <c r="D71" s="225"/>
      <c r="E71" s="225"/>
      <c r="F71" s="225"/>
      <c r="G71" s="225"/>
      <c r="H71" s="225"/>
      <c r="I71" s="225"/>
      <c r="J71" s="225"/>
      <c r="K71" s="225"/>
    </row>
    <row r="72" spans="2:11" ht="7.5" customHeight="1">
      <c r="B72" s="226"/>
      <c r="C72" s="227"/>
      <c r="D72" s="227"/>
      <c r="E72" s="227"/>
      <c r="F72" s="227"/>
      <c r="G72" s="227"/>
      <c r="H72" s="227"/>
      <c r="I72" s="227"/>
      <c r="J72" s="227"/>
      <c r="K72" s="228"/>
    </row>
    <row r="73" spans="2:11" ht="45" customHeight="1">
      <c r="B73" s="229"/>
      <c r="C73" s="335" t="s">
        <v>84</v>
      </c>
      <c r="D73" s="335"/>
      <c r="E73" s="335"/>
      <c r="F73" s="335"/>
      <c r="G73" s="335"/>
      <c r="H73" s="335"/>
      <c r="I73" s="335"/>
      <c r="J73" s="335"/>
      <c r="K73" s="230"/>
    </row>
    <row r="74" spans="2:11" ht="17.25" customHeight="1">
      <c r="B74" s="229"/>
      <c r="C74" s="231" t="s">
        <v>601</v>
      </c>
      <c r="D74" s="231"/>
      <c r="E74" s="231"/>
      <c r="F74" s="231" t="s">
        <v>602</v>
      </c>
      <c r="G74" s="232"/>
      <c r="H74" s="231" t="s">
        <v>106</v>
      </c>
      <c r="I74" s="231" t="s">
        <v>55</v>
      </c>
      <c r="J74" s="231" t="s">
        <v>603</v>
      </c>
      <c r="K74" s="230"/>
    </row>
    <row r="75" spans="2:11" ht="17.25" customHeight="1">
      <c r="B75" s="229"/>
      <c r="C75" s="233" t="s">
        <v>604</v>
      </c>
      <c r="D75" s="233"/>
      <c r="E75" s="233"/>
      <c r="F75" s="234" t="s">
        <v>605</v>
      </c>
      <c r="G75" s="235"/>
      <c r="H75" s="233"/>
      <c r="I75" s="233"/>
      <c r="J75" s="233" t="s">
        <v>606</v>
      </c>
      <c r="K75" s="230"/>
    </row>
    <row r="76" spans="2:11" ht="5.25" customHeight="1">
      <c r="B76" s="229"/>
      <c r="C76" s="236"/>
      <c r="D76" s="236"/>
      <c r="E76" s="236"/>
      <c r="F76" s="236"/>
      <c r="G76" s="237"/>
      <c r="H76" s="236"/>
      <c r="I76" s="236"/>
      <c r="J76" s="236"/>
      <c r="K76" s="230"/>
    </row>
    <row r="77" spans="2:11" ht="15" customHeight="1">
      <c r="B77" s="229"/>
      <c r="C77" s="219" t="s">
        <v>51</v>
      </c>
      <c r="D77" s="236"/>
      <c r="E77" s="236"/>
      <c r="F77" s="238" t="s">
        <v>607</v>
      </c>
      <c r="G77" s="237"/>
      <c r="H77" s="219" t="s">
        <v>608</v>
      </c>
      <c r="I77" s="219" t="s">
        <v>609</v>
      </c>
      <c r="J77" s="219">
        <v>20</v>
      </c>
      <c r="K77" s="230"/>
    </row>
    <row r="78" spans="2:11" ht="15" customHeight="1">
      <c r="B78" s="229"/>
      <c r="C78" s="219" t="s">
        <v>610</v>
      </c>
      <c r="D78" s="219"/>
      <c r="E78" s="219"/>
      <c r="F78" s="238" t="s">
        <v>607</v>
      </c>
      <c r="G78" s="237"/>
      <c r="H78" s="219" t="s">
        <v>611</v>
      </c>
      <c r="I78" s="219" t="s">
        <v>609</v>
      </c>
      <c r="J78" s="219">
        <v>120</v>
      </c>
      <c r="K78" s="230"/>
    </row>
    <row r="79" spans="2:11" ht="15" customHeight="1">
      <c r="B79" s="239"/>
      <c r="C79" s="219" t="s">
        <v>612</v>
      </c>
      <c r="D79" s="219"/>
      <c r="E79" s="219"/>
      <c r="F79" s="238" t="s">
        <v>613</v>
      </c>
      <c r="G79" s="237"/>
      <c r="H79" s="219" t="s">
        <v>614</v>
      </c>
      <c r="I79" s="219" t="s">
        <v>609</v>
      </c>
      <c r="J79" s="219">
        <v>50</v>
      </c>
      <c r="K79" s="230"/>
    </row>
    <row r="80" spans="2:11" ht="15" customHeight="1">
      <c r="B80" s="239"/>
      <c r="C80" s="219" t="s">
        <v>615</v>
      </c>
      <c r="D80" s="219"/>
      <c r="E80" s="219"/>
      <c r="F80" s="238" t="s">
        <v>607</v>
      </c>
      <c r="G80" s="237"/>
      <c r="H80" s="219" t="s">
        <v>616</v>
      </c>
      <c r="I80" s="219" t="s">
        <v>617</v>
      </c>
      <c r="J80" s="219"/>
      <c r="K80" s="230"/>
    </row>
    <row r="81" spans="2:11" ht="15" customHeight="1">
      <c r="B81" s="239"/>
      <c r="C81" s="240" t="s">
        <v>618</v>
      </c>
      <c r="D81" s="240"/>
      <c r="E81" s="240"/>
      <c r="F81" s="241" t="s">
        <v>613</v>
      </c>
      <c r="G81" s="240"/>
      <c r="H81" s="240" t="s">
        <v>619</v>
      </c>
      <c r="I81" s="240" t="s">
        <v>609</v>
      </c>
      <c r="J81" s="240">
        <v>15</v>
      </c>
      <c r="K81" s="230"/>
    </row>
    <row r="82" spans="2:11" ht="15" customHeight="1">
      <c r="B82" s="239"/>
      <c r="C82" s="240" t="s">
        <v>620</v>
      </c>
      <c r="D82" s="240"/>
      <c r="E82" s="240"/>
      <c r="F82" s="241" t="s">
        <v>613</v>
      </c>
      <c r="G82" s="240"/>
      <c r="H82" s="240" t="s">
        <v>621</v>
      </c>
      <c r="I82" s="240" t="s">
        <v>609</v>
      </c>
      <c r="J82" s="240">
        <v>15</v>
      </c>
      <c r="K82" s="230"/>
    </row>
    <row r="83" spans="2:11" ht="15" customHeight="1">
      <c r="B83" s="239"/>
      <c r="C83" s="240" t="s">
        <v>622</v>
      </c>
      <c r="D83" s="240"/>
      <c r="E83" s="240"/>
      <c r="F83" s="241" t="s">
        <v>613</v>
      </c>
      <c r="G83" s="240"/>
      <c r="H83" s="240" t="s">
        <v>623</v>
      </c>
      <c r="I83" s="240" t="s">
        <v>609</v>
      </c>
      <c r="J83" s="240">
        <v>20</v>
      </c>
      <c r="K83" s="230"/>
    </row>
    <row r="84" spans="2:11" ht="15" customHeight="1">
      <c r="B84" s="239"/>
      <c r="C84" s="240" t="s">
        <v>624</v>
      </c>
      <c r="D84" s="240"/>
      <c r="E84" s="240"/>
      <c r="F84" s="241" t="s">
        <v>613</v>
      </c>
      <c r="G84" s="240"/>
      <c r="H84" s="240" t="s">
        <v>625</v>
      </c>
      <c r="I84" s="240" t="s">
        <v>609</v>
      </c>
      <c r="J84" s="240">
        <v>20</v>
      </c>
      <c r="K84" s="230"/>
    </row>
    <row r="85" spans="2:11" ht="15" customHeight="1">
      <c r="B85" s="239"/>
      <c r="C85" s="219" t="s">
        <v>626</v>
      </c>
      <c r="D85" s="219"/>
      <c r="E85" s="219"/>
      <c r="F85" s="238" t="s">
        <v>613</v>
      </c>
      <c r="G85" s="237"/>
      <c r="H85" s="219" t="s">
        <v>627</v>
      </c>
      <c r="I85" s="219" t="s">
        <v>609</v>
      </c>
      <c r="J85" s="219">
        <v>50</v>
      </c>
      <c r="K85" s="230"/>
    </row>
    <row r="86" spans="2:11" ht="15" customHeight="1">
      <c r="B86" s="239"/>
      <c r="C86" s="219" t="s">
        <v>628</v>
      </c>
      <c r="D86" s="219"/>
      <c r="E86" s="219"/>
      <c r="F86" s="238" t="s">
        <v>613</v>
      </c>
      <c r="G86" s="237"/>
      <c r="H86" s="219" t="s">
        <v>629</v>
      </c>
      <c r="I86" s="219" t="s">
        <v>609</v>
      </c>
      <c r="J86" s="219">
        <v>20</v>
      </c>
      <c r="K86" s="230"/>
    </row>
    <row r="87" spans="2:11" ht="15" customHeight="1">
      <c r="B87" s="239"/>
      <c r="C87" s="219" t="s">
        <v>630</v>
      </c>
      <c r="D87" s="219"/>
      <c r="E87" s="219"/>
      <c r="F87" s="238" t="s">
        <v>613</v>
      </c>
      <c r="G87" s="237"/>
      <c r="H87" s="219" t="s">
        <v>631</v>
      </c>
      <c r="I87" s="219" t="s">
        <v>609</v>
      </c>
      <c r="J87" s="219">
        <v>20</v>
      </c>
      <c r="K87" s="230"/>
    </row>
    <row r="88" spans="2:11" ht="15" customHeight="1">
      <c r="B88" s="239"/>
      <c r="C88" s="219" t="s">
        <v>632</v>
      </c>
      <c r="D88" s="219"/>
      <c r="E88" s="219"/>
      <c r="F88" s="238" t="s">
        <v>613</v>
      </c>
      <c r="G88" s="237"/>
      <c r="H88" s="219" t="s">
        <v>633</v>
      </c>
      <c r="I88" s="219" t="s">
        <v>609</v>
      </c>
      <c r="J88" s="219">
        <v>50</v>
      </c>
      <c r="K88" s="230"/>
    </row>
    <row r="89" spans="2:11" ht="15" customHeight="1">
      <c r="B89" s="239"/>
      <c r="C89" s="219" t="s">
        <v>634</v>
      </c>
      <c r="D89" s="219"/>
      <c r="E89" s="219"/>
      <c r="F89" s="238" t="s">
        <v>613</v>
      </c>
      <c r="G89" s="237"/>
      <c r="H89" s="219" t="s">
        <v>634</v>
      </c>
      <c r="I89" s="219" t="s">
        <v>609</v>
      </c>
      <c r="J89" s="219">
        <v>50</v>
      </c>
      <c r="K89" s="230"/>
    </row>
    <row r="90" spans="2:11" ht="15" customHeight="1">
      <c r="B90" s="239"/>
      <c r="C90" s="219" t="s">
        <v>111</v>
      </c>
      <c r="D90" s="219"/>
      <c r="E90" s="219"/>
      <c r="F90" s="238" t="s">
        <v>613</v>
      </c>
      <c r="G90" s="237"/>
      <c r="H90" s="219" t="s">
        <v>635</v>
      </c>
      <c r="I90" s="219" t="s">
        <v>609</v>
      </c>
      <c r="J90" s="219">
        <v>255</v>
      </c>
      <c r="K90" s="230"/>
    </row>
    <row r="91" spans="2:11" ht="15" customHeight="1">
      <c r="B91" s="239"/>
      <c r="C91" s="219" t="s">
        <v>636</v>
      </c>
      <c r="D91" s="219"/>
      <c r="E91" s="219"/>
      <c r="F91" s="238" t="s">
        <v>607</v>
      </c>
      <c r="G91" s="237"/>
      <c r="H91" s="219" t="s">
        <v>637</v>
      </c>
      <c r="I91" s="219" t="s">
        <v>638</v>
      </c>
      <c r="J91" s="219"/>
      <c r="K91" s="230"/>
    </row>
    <row r="92" spans="2:11" ht="15" customHeight="1">
      <c r="B92" s="239"/>
      <c r="C92" s="219" t="s">
        <v>639</v>
      </c>
      <c r="D92" s="219"/>
      <c r="E92" s="219"/>
      <c r="F92" s="238" t="s">
        <v>607</v>
      </c>
      <c r="G92" s="237"/>
      <c r="H92" s="219" t="s">
        <v>640</v>
      </c>
      <c r="I92" s="219" t="s">
        <v>641</v>
      </c>
      <c r="J92" s="219"/>
      <c r="K92" s="230"/>
    </row>
    <row r="93" spans="2:11" ht="15" customHeight="1">
      <c r="B93" s="239"/>
      <c r="C93" s="219" t="s">
        <v>642</v>
      </c>
      <c r="D93" s="219"/>
      <c r="E93" s="219"/>
      <c r="F93" s="238" t="s">
        <v>607</v>
      </c>
      <c r="G93" s="237"/>
      <c r="H93" s="219" t="s">
        <v>642</v>
      </c>
      <c r="I93" s="219" t="s">
        <v>641</v>
      </c>
      <c r="J93" s="219"/>
      <c r="K93" s="230"/>
    </row>
    <row r="94" spans="2:11" ht="15" customHeight="1">
      <c r="B94" s="239"/>
      <c r="C94" s="219" t="s">
        <v>36</v>
      </c>
      <c r="D94" s="219"/>
      <c r="E94" s="219"/>
      <c r="F94" s="238" t="s">
        <v>607</v>
      </c>
      <c r="G94" s="237"/>
      <c r="H94" s="219" t="s">
        <v>643</v>
      </c>
      <c r="I94" s="219" t="s">
        <v>641</v>
      </c>
      <c r="J94" s="219"/>
      <c r="K94" s="230"/>
    </row>
    <row r="95" spans="2:11" ht="15" customHeight="1">
      <c r="B95" s="239"/>
      <c r="C95" s="219" t="s">
        <v>46</v>
      </c>
      <c r="D95" s="219"/>
      <c r="E95" s="219"/>
      <c r="F95" s="238" t="s">
        <v>607</v>
      </c>
      <c r="G95" s="237"/>
      <c r="H95" s="219" t="s">
        <v>644</v>
      </c>
      <c r="I95" s="219" t="s">
        <v>641</v>
      </c>
      <c r="J95" s="219"/>
      <c r="K95" s="230"/>
    </row>
    <row r="96" spans="2:11" ht="15" customHeight="1">
      <c r="B96" s="242"/>
      <c r="C96" s="243"/>
      <c r="D96" s="243"/>
      <c r="E96" s="243"/>
      <c r="F96" s="243"/>
      <c r="G96" s="243"/>
      <c r="H96" s="243"/>
      <c r="I96" s="243"/>
      <c r="J96" s="243"/>
      <c r="K96" s="244"/>
    </row>
    <row r="97" spans="2:11" ht="18.75" customHeight="1">
      <c r="B97" s="245"/>
      <c r="C97" s="246"/>
      <c r="D97" s="246"/>
      <c r="E97" s="246"/>
      <c r="F97" s="246"/>
      <c r="G97" s="246"/>
      <c r="H97" s="246"/>
      <c r="I97" s="246"/>
      <c r="J97" s="246"/>
      <c r="K97" s="245"/>
    </row>
    <row r="98" spans="2:11" ht="18.75" customHeight="1">
      <c r="B98" s="225"/>
      <c r="C98" s="225"/>
      <c r="D98" s="225"/>
      <c r="E98" s="225"/>
      <c r="F98" s="225"/>
      <c r="G98" s="225"/>
      <c r="H98" s="225"/>
      <c r="I98" s="225"/>
      <c r="J98" s="225"/>
      <c r="K98" s="225"/>
    </row>
    <row r="99" spans="2:11" ht="7.5" customHeight="1">
      <c r="B99" s="226"/>
      <c r="C99" s="227"/>
      <c r="D99" s="227"/>
      <c r="E99" s="227"/>
      <c r="F99" s="227"/>
      <c r="G99" s="227"/>
      <c r="H99" s="227"/>
      <c r="I99" s="227"/>
      <c r="J99" s="227"/>
      <c r="K99" s="228"/>
    </row>
    <row r="100" spans="2:11" ht="45" customHeight="1">
      <c r="B100" s="229"/>
      <c r="C100" s="335" t="s">
        <v>645</v>
      </c>
      <c r="D100" s="335"/>
      <c r="E100" s="335"/>
      <c r="F100" s="335"/>
      <c r="G100" s="335"/>
      <c r="H100" s="335"/>
      <c r="I100" s="335"/>
      <c r="J100" s="335"/>
      <c r="K100" s="230"/>
    </row>
    <row r="101" spans="2:11" ht="17.25" customHeight="1">
      <c r="B101" s="229"/>
      <c r="C101" s="231" t="s">
        <v>601</v>
      </c>
      <c r="D101" s="231"/>
      <c r="E101" s="231"/>
      <c r="F101" s="231" t="s">
        <v>602</v>
      </c>
      <c r="G101" s="232"/>
      <c r="H101" s="231" t="s">
        <v>106</v>
      </c>
      <c r="I101" s="231" t="s">
        <v>55</v>
      </c>
      <c r="J101" s="231" t="s">
        <v>603</v>
      </c>
      <c r="K101" s="230"/>
    </row>
    <row r="102" spans="2:11" ht="17.25" customHeight="1">
      <c r="B102" s="229"/>
      <c r="C102" s="233" t="s">
        <v>604</v>
      </c>
      <c r="D102" s="233"/>
      <c r="E102" s="233"/>
      <c r="F102" s="234" t="s">
        <v>605</v>
      </c>
      <c r="G102" s="235"/>
      <c r="H102" s="233"/>
      <c r="I102" s="233"/>
      <c r="J102" s="233" t="s">
        <v>606</v>
      </c>
      <c r="K102" s="230"/>
    </row>
    <row r="103" spans="2:11" ht="5.25" customHeight="1">
      <c r="B103" s="229"/>
      <c r="C103" s="231"/>
      <c r="D103" s="231"/>
      <c r="E103" s="231"/>
      <c r="F103" s="231"/>
      <c r="G103" s="247"/>
      <c r="H103" s="231"/>
      <c r="I103" s="231"/>
      <c r="J103" s="231"/>
      <c r="K103" s="230"/>
    </row>
    <row r="104" spans="2:11" ht="15" customHeight="1">
      <c r="B104" s="229"/>
      <c r="C104" s="219" t="s">
        <v>51</v>
      </c>
      <c r="D104" s="236"/>
      <c r="E104" s="236"/>
      <c r="F104" s="238" t="s">
        <v>607</v>
      </c>
      <c r="G104" s="247"/>
      <c r="H104" s="219" t="s">
        <v>646</v>
      </c>
      <c r="I104" s="219" t="s">
        <v>609</v>
      </c>
      <c r="J104" s="219">
        <v>20</v>
      </c>
      <c r="K104" s="230"/>
    </row>
    <row r="105" spans="2:11" ht="15" customHeight="1">
      <c r="B105" s="229"/>
      <c r="C105" s="219" t="s">
        <v>610</v>
      </c>
      <c r="D105" s="219"/>
      <c r="E105" s="219"/>
      <c r="F105" s="238" t="s">
        <v>607</v>
      </c>
      <c r="G105" s="219"/>
      <c r="H105" s="219" t="s">
        <v>646</v>
      </c>
      <c r="I105" s="219" t="s">
        <v>609</v>
      </c>
      <c r="J105" s="219">
        <v>120</v>
      </c>
      <c r="K105" s="230"/>
    </row>
    <row r="106" spans="2:11" ht="15" customHeight="1">
      <c r="B106" s="239"/>
      <c r="C106" s="219" t="s">
        <v>612</v>
      </c>
      <c r="D106" s="219"/>
      <c r="E106" s="219"/>
      <c r="F106" s="238" t="s">
        <v>613</v>
      </c>
      <c r="G106" s="219"/>
      <c r="H106" s="219" t="s">
        <v>646</v>
      </c>
      <c r="I106" s="219" t="s">
        <v>609</v>
      </c>
      <c r="J106" s="219">
        <v>50</v>
      </c>
      <c r="K106" s="230"/>
    </row>
    <row r="107" spans="2:11" ht="15" customHeight="1">
      <c r="B107" s="239"/>
      <c r="C107" s="219" t="s">
        <v>615</v>
      </c>
      <c r="D107" s="219"/>
      <c r="E107" s="219"/>
      <c r="F107" s="238" t="s">
        <v>607</v>
      </c>
      <c r="G107" s="219"/>
      <c r="H107" s="219" t="s">
        <v>646</v>
      </c>
      <c r="I107" s="219" t="s">
        <v>617</v>
      </c>
      <c r="J107" s="219"/>
      <c r="K107" s="230"/>
    </row>
    <row r="108" spans="2:11" ht="15" customHeight="1">
      <c r="B108" s="239"/>
      <c r="C108" s="219" t="s">
        <v>626</v>
      </c>
      <c r="D108" s="219"/>
      <c r="E108" s="219"/>
      <c r="F108" s="238" t="s">
        <v>613</v>
      </c>
      <c r="G108" s="219"/>
      <c r="H108" s="219" t="s">
        <v>646</v>
      </c>
      <c r="I108" s="219" t="s">
        <v>609</v>
      </c>
      <c r="J108" s="219">
        <v>50</v>
      </c>
      <c r="K108" s="230"/>
    </row>
    <row r="109" spans="2:11" ht="15" customHeight="1">
      <c r="B109" s="239"/>
      <c r="C109" s="219" t="s">
        <v>634</v>
      </c>
      <c r="D109" s="219"/>
      <c r="E109" s="219"/>
      <c r="F109" s="238" t="s">
        <v>613</v>
      </c>
      <c r="G109" s="219"/>
      <c r="H109" s="219" t="s">
        <v>646</v>
      </c>
      <c r="I109" s="219" t="s">
        <v>609</v>
      </c>
      <c r="J109" s="219">
        <v>50</v>
      </c>
      <c r="K109" s="230"/>
    </row>
    <row r="110" spans="2:11" ht="15" customHeight="1">
      <c r="B110" s="239"/>
      <c r="C110" s="219" t="s">
        <v>632</v>
      </c>
      <c r="D110" s="219"/>
      <c r="E110" s="219"/>
      <c r="F110" s="238" t="s">
        <v>613</v>
      </c>
      <c r="G110" s="219"/>
      <c r="H110" s="219" t="s">
        <v>646</v>
      </c>
      <c r="I110" s="219" t="s">
        <v>609</v>
      </c>
      <c r="J110" s="219">
        <v>50</v>
      </c>
      <c r="K110" s="230"/>
    </row>
    <row r="111" spans="2:11" ht="15" customHeight="1">
      <c r="B111" s="239"/>
      <c r="C111" s="219" t="s">
        <v>51</v>
      </c>
      <c r="D111" s="219"/>
      <c r="E111" s="219"/>
      <c r="F111" s="238" t="s">
        <v>607</v>
      </c>
      <c r="G111" s="219"/>
      <c r="H111" s="219" t="s">
        <v>647</v>
      </c>
      <c r="I111" s="219" t="s">
        <v>609</v>
      </c>
      <c r="J111" s="219">
        <v>20</v>
      </c>
      <c r="K111" s="230"/>
    </row>
    <row r="112" spans="2:11" ht="15" customHeight="1">
      <c r="B112" s="239"/>
      <c r="C112" s="219" t="s">
        <v>648</v>
      </c>
      <c r="D112" s="219"/>
      <c r="E112" s="219"/>
      <c r="F112" s="238" t="s">
        <v>607</v>
      </c>
      <c r="G112" s="219"/>
      <c r="H112" s="219" t="s">
        <v>649</v>
      </c>
      <c r="I112" s="219" t="s">
        <v>609</v>
      </c>
      <c r="J112" s="219">
        <v>120</v>
      </c>
      <c r="K112" s="230"/>
    </row>
    <row r="113" spans="2:11" ht="15" customHeight="1">
      <c r="B113" s="239"/>
      <c r="C113" s="219" t="s">
        <v>36</v>
      </c>
      <c r="D113" s="219"/>
      <c r="E113" s="219"/>
      <c r="F113" s="238" t="s">
        <v>607</v>
      </c>
      <c r="G113" s="219"/>
      <c r="H113" s="219" t="s">
        <v>650</v>
      </c>
      <c r="I113" s="219" t="s">
        <v>641</v>
      </c>
      <c r="J113" s="219"/>
      <c r="K113" s="230"/>
    </row>
    <row r="114" spans="2:11" ht="15" customHeight="1">
      <c r="B114" s="239"/>
      <c r="C114" s="219" t="s">
        <v>46</v>
      </c>
      <c r="D114" s="219"/>
      <c r="E114" s="219"/>
      <c r="F114" s="238" t="s">
        <v>607</v>
      </c>
      <c r="G114" s="219"/>
      <c r="H114" s="219" t="s">
        <v>651</v>
      </c>
      <c r="I114" s="219" t="s">
        <v>641</v>
      </c>
      <c r="J114" s="219"/>
      <c r="K114" s="230"/>
    </row>
    <row r="115" spans="2:11" ht="15" customHeight="1">
      <c r="B115" s="239"/>
      <c r="C115" s="219" t="s">
        <v>55</v>
      </c>
      <c r="D115" s="219"/>
      <c r="E115" s="219"/>
      <c r="F115" s="238" t="s">
        <v>607</v>
      </c>
      <c r="G115" s="219"/>
      <c r="H115" s="219" t="s">
        <v>652</v>
      </c>
      <c r="I115" s="219" t="s">
        <v>653</v>
      </c>
      <c r="J115" s="219"/>
      <c r="K115" s="230"/>
    </row>
    <row r="116" spans="2:11" ht="15" customHeight="1">
      <c r="B116" s="242"/>
      <c r="C116" s="248"/>
      <c r="D116" s="248"/>
      <c r="E116" s="248"/>
      <c r="F116" s="248"/>
      <c r="G116" s="248"/>
      <c r="H116" s="248"/>
      <c r="I116" s="248"/>
      <c r="J116" s="248"/>
      <c r="K116" s="244"/>
    </row>
    <row r="117" spans="2:11" ht="18.75" customHeight="1">
      <c r="B117" s="249"/>
      <c r="C117" s="215"/>
      <c r="D117" s="215"/>
      <c r="E117" s="215"/>
      <c r="F117" s="250"/>
      <c r="G117" s="215"/>
      <c r="H117" s="215"/>
      <c r="I117" s="215"/>
      <c r="J117" s="215"/>
      <c r="K117" s="249"/>
    </row>
    <row r="118" spans="2:11" ht="18.75" customHeight="1">
      <c r="B118" s="225"/>
      <c r="C118" s="225"/>
      <c r="D118" s="225"/>
      <c r="E118" s="225"/>
      <c r="F118" s="225"/>
      <c r="G118" s="225"/>
      <c r="H118" s="225"/>
      <c r="I118" s="225"/>
      <c r="J118" s="225"/>
      <c r="K118" s="225"/>
    </row>
    <row r="119" spans="2:11" ht="7.5" customHeight="1">
      <c r="B119" s="251"/>
      <c r="C119" s="252"/>
      <c r="D119" s="252"/>
      <c r="E119" s="252"/>
      <c r="F119" s="252"/>
      <c r="G119" s="252"/>
      <c r="H119" s="252"/>
      <c r="I119" s="252"/>
      <c r="J119" s="252"/>
      <c r="K119" s="253"/>
    </row>
    <row r="120" spans="2:11" ht="45" customHeight="1">
      <c r="B120" s="254"/>
      <c r="C120" s="331" t="s">
        <v>654</v>
      </c>
      <c r="D120" s="331"/>
      <c r="E120" s="331"/>
      <c r="F120" s="331"/>
      <c r="G120" s="331"/>
      <c r="H120" s="331"/>
      <c r="I120" s="331"/>
      <c r="J120" s="331"/>
      <c r="K120" s="255"/>
    </row>
    <row r="121" spans="2:11" ht="17.25" customHeight="1">
      <c r="B121" s="256"/>
      <c r="C121" s="231" t="s">
        <v>601</v>
      </c>
      <c r="D121" s="231"/>
      <c r="E121" s="231"/>
      <c r="F121" s="231" t="s">
        <v>602</v>
      </c>
      <c r="G121" s="232"/>
      <c r="H121" s="231" t="s">
        <v>106</v>
      </c>
      <c r="I121" s="231" t="s">
        <v>55</v>
      </c>
      <c r="J121" s="231" t="s">
        <v>603</v>
      </c>
      <c r="K121" s="257"/>
    </row>
    <row r="122" spans="2:11" ht="17.25" customHeight="1">
      <c r="B122" s="256"/>
      <c r="C122" s="233" t="s">
        <v>604</v>
      </c>
      <c r="D122" s="233"/>
      <c r="E122" s="233"/>
      <c r="F122" s="234" t="s">
        <v>605</v>
      </c>
      <c r="G122" s="235"/>
      <c r="H122" s="233"/>
      <c r="I122" s="233"/>
      <c r="J122" s="233" t="s">
        <v>606</v>
      </c>
      <c r="K122" s="257"/>
    </row>
    <row r="123" spans="2:11" ht="5.25" customHeight="1">
      <c r="B123" s="258"/>
      <c r="C123" s="236"/>
      <c r="D123" s="236"/>
      <c r="E123" s="236"/>
      <c r="F123" s="236"/>
      <c r="G123" s="219"/>
      <c r="H123" s="236"/>
      <c r="I123" s="236"/>
      <c r="J123" s="236"/>
      <c r="K123" s="259"/>
    </row>
    <row r="124" spans="2:11" ht="15" customHeight="1">
      <c r="B124" s="258"/>
      <c r="C124" s="219" t="s">
        <v>610</v>
      </c>
      <c r="D124" s="236"/>
      <c r="E124" s="236"/>
      <c r="F124" s="238" t="s">
        <v>607</v>
      </c>
      <c r="G124" s="219"/>
      <c r="H124" s="219" t="s">
        <v>646</v>
      </c>
      <c r="I124" s="219" t="s">
        <v>609</v>
      </c>
      <c r="J124" s="219">
        <v>120</v>
      </c>
      <c r="K124" s="260"/>
    </row>
    <row r="125" spans="2:11" ht="15" customHeight="1">
      <c r="B125" s="258"/>
      <c r="C125" s="219" t="s">
        <v>655</v>
      </c>
      <c r="D125" s="219"/>
      <c r="E125" s="219"/>
      <c r="F125" s="238" t="s">
        <v>607</v>
      </c>
      <c r="G125" s="219"/>
      <c r="H125" s="219" t="s">
        <v>656</v>
      </c>
      <c r="I125" s="219" t="s">
        <v>609</v>
      </c>
      <c r="J125" s="219" t="s">
        <v>657</v>
      </c>
      <c r="K125" s="260"/>
    </row>
    <row r="126" spans="2:11" ht="15" customHeight="1">
      <c r="B126" s="258"/>
      <c r="C126" s="219" t="s">
        <v>556</v>
      </c>
      <c r="D126" s="219"/>
      <c r="E126" s="219"/>
      <c r="F126" s="238" t="s">
        <v>607</v>
      </c>
      <c r="G126" s="219"/>
      <c r="H126" s="219" t="s">
        <v>658</v>
      </c>
      <c r="I126" s="219" t="s">
        <v>609</v>
      </c>
      <c r="J126" s="219" t="s">
        <v>657</v>
      </c>
      <c r="K126" s="260"/>
    </row>
    <row r="127" spans="2:11" ht="15" customHeight="1">
      <c r="B127" s="258"/>
      <c r="C127" s="219" t="s">
        <v>618</v>
      </c>
      <c r="D127" s="219"/>
      <c r="E127" s="219"/>
      <c r="F127" s="238" t="s">
        <v>613</v>
      </c>
      <c r="G127" s="219"/>
      <c r="H127" s="219" t="s">
        <v>619</v>
      </c>
      <c r="I127" s="219" t="s">
        <v>609</v>
      </c>
      <c r="J127" s="219">
        <v>15</v>
      </c>
      <c r="K127" s="260"/>
    </row>
    <row r="128" spans="2:11" ht="15" customHeight="1">
      <c r="B128" s="258"/>
      <c r="C128" s="240" t="s">
        <v>620</v>
      </c>
      <c r="D128" s="240"/>
      <c r="E128" s="240"/>
      <c r="F128" s="241" t="s">
        <v>613</v>
      </c>
      <c r="G128" s="240"/>
      <c r="H128" s="240" t="s">
        <v>621</v>
      </c>
      <c r="I128" s="240" t="s">
        <v>609</v>
      </c>
      <c r="J128" s="240">
        <v>15</v>
      </c>
      <c r="K128" s="260"/>
    </row>
    <row r="129" spans="2:11" ht="15" customHeight="1">
      <c r="B129" s="258"/>
      <c r="C129" s="240" t="s">
        <v>622</v>
      </c>
      <c r="D129" s="240"/>
      <c r="E129" s="240"/>
      <c r="F129" s="241" t="s">
        <v>613</v>
      </c>
      <c r="G129" s="240"/>
      <c r="H129" s="240" t="s">
        <v>623</v>
      </c>
      <c r="I129" s="240" t="s">
        <v>609</v>
      </c>
      <c r="J129" s="240">
        <v>20</v>
      </c>
      <c r="K129" s="260"/>
    </row>
    <row r="130" spans="2:11" ht="15" customHeight="1">
      <c r="B130" s="258"/>
      <c r="C130" s="240" t="s">
        <v>624</v>
      </c>
      <c r="D130" s="240"/>
      <c r="E130" s="240"/>
      <c r="F130" s="241" t="s">
        <v>613</v>
      </c>
      <c r="G130" s="240"/>
      <c r="H130" s="240" t="s">
        <v>625</v>
      </c>
      <c r="I130" s="240" t="s">
        <v>609</v>
      </c>
      <c r="J130" s="240">
        <v>20</v>
      </c>
      <c r="K130" s="260"/>
    </row>
    <row r="131" spans="2:11" ht="15" customHeight="1">
      <c r="B131" s="258"/>
      <c r="C131" s="219" t="s">
        <v>612</v>
      </c>
      <c r="D131" s="219"/>
      <c r="E131" s="219"/>
      <c r="F131" s="238" t="s">
        <v>613</v>
      </c>
      <c r="G131" s="219"/>
      <c r="H131" s="219" t="s">
        <v>646</v>
      </c>
      <c r="I131" s="219" t="s">
        <v>609</v>
      </c>
      <c r="J131" s="219">
        <v>50</v>
      </c>
      <c r="K131" s="260"/>
    </row>
    <row r="132" spans="2:11" ht="15" customHeight="1">
      <c r="B132" s="258"/>
      <c r="C132" s="219" t="s">
        <v>626</v>
      </c>
      <c r="D132" s="219"/>
      <c r="E132" s="219"/>
      <c r="F132" s="238" t="s">
        <v>613</v>
      </c>
      <c r="G132" s="219"/>
      <c r="H132" s="219" t="s">
        <v>646</v>
      </c>
      <c r="I132" s="219" t="s">
        <v>609</v>
      </c>
      <c r="J132" s="219">
        <v>50</v>
      </c>
      <c r="K132" s="260"/>
    </row>
    <row r="133" spans="2:11" ht="15" customHeight="1">
      <c r="B133" s="258"/>
      <c r="C133" s="219" t="s">
        <v>632</v>
      </c>
      <c r="D133" s="219"/>
      <c r="E133" s="219"/>
      <c r="F133" s="238" t="s">
        <v>613</v>
      </c>
      <c r="G133" s="219"/>
      <c r="H133" s="219" t="s">
        <v>646</v>
      </c>
      <c r="I133" s="219" t="s">
        <v>609</v>
      </c>
      <c r="J133" s="219">
        <v>50</v>
      </c>
      <c r="K133" s="260"/>
    </row>
    <row r="134" spans="2:11" ht="15" customHeight="1">
      <c r="B134" s="258"/>
      <c r="C134" s="219" t="s">
        <v>634</v>
      </c>
      <c r="D134" s="219"/>
      <c r="E134" s="219"/>
      <c r="F134" s="238" t="s">
        <v>613</v>
      </c>
      <c r="G134" s="219"/>
      <c r="H134" s="219" t="s">
        <v>646</v>
      </c>
      <c r="I134" s="219" t="s">
        <v>609</v>
      </c>
      <c r="J134" s="219">
        <v>50</v>
      </c>
      <c r="K134" s="260"/>
    </row>
    <row r="135" spans="2:11" ht="15" customHeight="1">
      <c r="B135" s="258"/>
      <c r="C135" s="219" t="s">
        <v>111</v>
      </c>
      <c r="D135" s="219"/>
      <c r="E135" s="219"/>
      <c r="F135" s="238" t="s">
        <v>613</v>
      </c>
      <c r="G135" s="219"/>
      <c r="H135" s="219" t="s">
        <v>659</v>
      </c>
      <c r="I135" s="219" t="s">
        <v>609</v>
      </c>
      <c r="J135" s="219">
        <v>255</v>
      </c>
      <c r="K135" s="260"/>
    </row>
    <row r="136" spans="2:11" ht="15" customHeight="1">
      <c r="B136" s="258"/>
      <c r="C136" s="219" t="s">
        <v>636</v>
      </c>
      <c r="D136" s="219"/>
      <c r="E136" s="219"/>
      <c r="F136" s="238" t="s">
        <v>607</v>
      </c>
      <c r="G136" s="219"/>
      <c r="H136" s="219" t="s">
        <v>660</v>
      </c>
      <c r="I136" s="219" t="s">
        <v>638</v>
      </c>
      <c r="J136" s="219"/>
      <c r="K136" s="260"/>
    </row>
    <row r="137" spans="2:11" ht="15" customHeight="1">
      <c r="B137" s="258"/>
      <c r="C137" s="219" t="s">
        <v>639</v>
      </c>
      <c r="D137" s="219"/>
      <c r="E137" s="219"/>
      <c r="F137" s="238" t="s">
        <v>607</v>
      </c>
      <c r="G137" s="219"/>
      <c r="H137" s="219" t="s">
        <v>661</v>
      </c>
      <c r="I137" s="219" t="s">
        <v>641</v>
      </c>
      <c r="J137" s="219"/>
      <c r="K137" s="260"/>
    </row>
    <row r="138" spans="2:11" ht="15" customHeight="1">
      <c r="B138" s="258"/>
      <c r="C138" s="219" t="s">
        <v>642</v>
      </c>
      <c r="D138" s="219"/>
      <c r="E138" s="219"/>
      <c r="F138" s="238" t="s">
        <v>607</v>
      </c>
      <c r="G138" s="219"/>
      <c r="H138" s="219" t="s">
        <v>642</v>
      </c>
      <c r="I138" s="219" t="s">
        <v>641</v>
      </c>
      <c r="J138" s="219"/>
      <c r="K138" s="260"/>
    </row>
    <row r="139" spans="2:11" ht="15" customHeight="1">
      <c r="B139" s="258"/>
      <c r="C139" s="219" t="s">
        <v>36</v>
      </c>
      <c r="D139" s="219"/>
      <c r="E139" s="219"/>
      <c r="F139" s="238" t="s">
        <v>607</v>
      </c>
      <c r="G139" s="219"/>
      <c r="H139" s="219" t="s">
        <v>662</v>
      </c>
      <c r="I139" s="219" t="s">
        <v>641</v>
      </c>
      <c r="J139" s="219"/>
      <c r="K139" s="260"/>
    </row>
    <row r="140" spans="2:11" ht="15" customHeight="1">
      <c r="B140" s="258"/>
      <c r="C140" s="219" t="s">
        <v>663</v>
      </c>
      <c r="D140" s="219"/>
      <c r="E140" s="219"/>
      <c r="F140" s="238" t="s">
        <v>607</v>
      </c>
      <c r="G140" s="219"/>
      <c r="H140" s="219" t="s">
        <v>664</v>
      </c>
      <c r="I140" s="219" t="s">
        <v>641</v>
      </c>
      <c r="J140" s="219"/>
      <c r="K140" s="260"/>
    </row>
    <row r="141" spans="2:11" ht="15" customHeight="1">
      <c r="B141" s="261"/>
      <c r="C141" s="262"/>
      <c r="D141" s="262"/>
      <c r="E141" s="262"/>
      <c r="F141" s="262"/>
      <c r="G141" s="262"/>
      <c r="H141" s="262"/>
      <c r="I141" s="262"/>
      <c r="J141" s="262"/>
      <c r="K141" s="263"/>
    </row>
    <row r="142" spans="2:11" ht="18.75" customHeight="1">
      <c r="B142" s="215"/>
      <c r="C142" s="215"/>
      <c r="D142" s="215"/>
      <c r="E142" s="215"/>
      <c r="F142" s="250"/>
      <c r="G142" s="215"/>
      <c r="H142" s="215"/>
      <c r="I142" s="215"/>
      <c r="J142" s="215"/>
      <c r="K142" s="215"/>
    </row>
    <row r="143" spans="2:11" ht="18.75" customHeight="1">
      <c r="B143" s="225"/>
      <c r="C143" s="225"/>
      <c r="D143" s="225"/>
      <c r="E143" s="225"/>
      <c r="F143" s="225"/>
      <c r="G143" s="225"/>
      <c r="H143" s="225"/>
      <c r="I143" s="225"/>
      <c r="J143" s="225"/>
      <c r="K143" s="225"/>
    </row>
    <row r="144" spans="2:11" ht="7.5" customHeight="1">
      <c r="B144" s="226"/>
      <c r="C144" s="227"/>
      <c r="D144" s="227"/>
      <c r="E144" s="227"/>
      <c r="F144" s="227"/>
      <c r="G144" s="227"/>
      <c r="H144" s="227"/>
      <c r="I144" s="227"/>
      <c r="J144" s="227"/>
      <c r="K144" s="228"/>
    </row>
    <row r="145" spans="2:11" ht="45" customHeight="1">
      <c r="B145" s="229"/>
      <c r="C145" s="335" t="s">
        <v>665</v>
      </c>
      <c r="D145" s="335"/>
      <c r="E145" s="335"/>
      <c r="F145" s="335"/>
      <c r="G145" s="335"/>
      <c r="H145" s="335"/>
      <c r="I145" s="335"/>
      <c r="J145" s="335"/>
      <c r="K145" s="230"/>
    </row>
    <row r="146" spans="2:11" ht="17.25" customHeight="1">
      <c r="B146" s="229"/>
      <c r="C146" s="231" t="s">
        <v>601</v>
      </c>
      <c r="D146" s="231"/>
      <c r="E146" s="231"/>
      <c r="F146" s="231" t="s">
        <v>602</v>
      </c>
      <c r="G146" s="232"/>
      <c r="H146" s="231" t="s">
        <v>106</v>
      </c>
      <c r="I146" s="231" t="s">
        <v>55</v>
      </c>
      <c r="J146" s="231" t="s">
        <v>603</v>
      </c>
      <c r="K146" s="230"/>
    </row>
    <row r="147" spans="2:11" ht="17.25" customHeight="1">
      <c r="B147" s="229"/>
      <c r="C147" s="233" t="s">
        <v>604</v>
      </c>
      <c r="D147" s="233"/>
      <c r="E147" s="233"/>
      <c r="F147" s="234" t="s">
        <v>605</v>
      </c>
      <c r="G147" s="235"/>
      <c r="H147" s="233"/>
      <c r="I147" s="233"/>
      <c r="J147" s="233" t="s">
        <v>606</v>
      </c>
      <c r="K147" s="230"/>
    </row>
    <row r="148" spans="2:11" ht="5.25" customHeight="1">
      <c r="B148" s="239"/>
      <c r="C148" s="236"/>
      <c r="D148" s="236"/>
      <c r="E148" s="236"/>
      <c r="F148" s="236"/>
      <c r="G148" s="237"/>
      <c r="H148" s="236"/>
      <c r="I148" s="236"/>
      <c r="J148" s="236"/>
      <c r="K148" s="260"/>
    </row>
    <row r="149" spans="2:11" ht="15" customHeight="1">
      <c r="B149" s="239"/>
      <c r="C149" s="264" t="s">
        <v>610</v>
      </c>
      <c r="D149" s="219"/>
      <c r="E149" s="219"/>
      <c r="F149" s="265" t="s">
        <v>607</v>
      </c>
      <c r="G149" s="219"/>
      <c r="H149" s="264" t="s">
        <v>646</v>
      </c>
      <c r="I149" s="264" t="s">
        <v>609</v>
      </c>
      <c r="J149" s="264">
        <v>120</v>
      </c>
      <c r="K149" s="260"/>
    </row>
    <row r="150" spans="2:11" ht="15" customHeight="1">
      <c r="B150" s="239"/>
      <c r="C150" s="264" t="s">
        <v>655</v>
      </c>
      <c r="D150" s="219"/>
      <c r="E150" s="219"/>
      <c r="F150" s="265" t="s">
        <v>607</v>
      </c>
      <c r="G150" s="219"/>
      <c r="H150" s="264" t="s">
        <v>666</v>
      </c>
      <c r="I150" s="264" t="s">
        <v>609</v>
      </c>
      <c r="J150" s="264" t="s">
        <v>657</v>
      </c>
      <c r="K150" s="260"/>
    </row>
    <row r="151" spans="2:11" ht="15" customHeight="1">
      <c r="B151" s="239"/>
      <c r="C151" s="264" t="s">
        <v>556</v>
      </c>
      <c r="D151" s="219"/>
      <c r="E151" s="219"/>
      <c r="F151" s="265" t="s">
        <v>607</v>
      </c>
      <c r="G151" s="219"/>
      <c r="H151" s="264" t="s">
        <v>667</v>
      </c>
      <c r="I151" s="264" t="s">
        <v>609</v>
      </c>
      <c r="J151" s="264" t="s">
        <v>657</v>
      </c>
      <c r="K151" s="260"/>
    </row>
    <row r="152" spans="2:11" ht="15" customHeight="1">
      <c r="B152" s="239"/>
      <c r="C152" s="264" t="s">
        <v>612</v>
      </c>
      <c r="D152" s="219"/>
      <c r="E152" s="219"/>
      <c r="F152" s="265" t="s">
        <v>613</v>
      </c>
      <c r="G152" s="219"/>
      <c r="H152" s="264" t="s">
        <v>646</v>
      </c>
      <c r="I152" s="264" t="s">
        <v>609</v>
      </c>
      <c r="J152" s="264">
        <v>50</v>
      </c>
      <c r="K152" s="260"/>
    </row>
    <row r="153" spans="2:11" ht="15" customHeight="1">
      <c r="B153" s="239"/>
      <c r="C153" s="264" t="s">
        <v>615</v>
      </c>
      <c r="D153" s="219"/>
      <c r="E153" s="219"/>
      <c r="F153" s="265" t="s">
        <v>607</v>
      </c>
      <c r="G153" s="219"/>
      <c r="H153" s="264" t="s">
        <v>646</v>
      </c>
      <c r="I153" s="264" t="s">
        <v>617</v>
      </c>
      <c r="J153" s="264"/>
      <c r="K153" s="260"/>
    </row>
    <row r="154" spans="2:11" ht="15" customHeight="1">
      <c r="B154" s="239"/>
      <c r="C154" s="264" t="s">
        <v>626</v>
      </c>
      <c r="D154" s="219"/>
      <c r="E154" s="219"/>
      <c r="F154" s="265" t="s">
        <v>613</v>
      </c>
      <c r="G154" s="219"/>
      <c r="H154" s="264" t="s">
        <v>646</v>
      </c>
      <c r="I154" s="264" t="s">
        <v>609</v>
      </c>
      <c r="J154" s="264">
        <v>50</v>
      </c>
      <c r="K154" s="260"/>
    </row>
    <row r="155" spans="2:11" ht="15" customHeight="1">
      <c r="B155" s="239"/>
      <c r="C155" s="264" t="s">
        <v>634</v>
      </c>
      <c r="D155" s="219"/>
      <c r="E155" s="219"/>
      <c r="F155" s="265" t="s">
        <v>613</v>
      </c>
      <c r="G155" s="219"/>
      <c r="H155" s="264" t="s">
        <v>646</v>
      </c>
      <c r="I155" s="264" t="s">
        <v>609</v>
      </c>
      <c r="J155" s="264">
        <v>50</v>
      </c>
      <c r="K155" s="260"/>
    </row>
    <row r="156" spans="2:11" ht="15" customHeight="1">
      <c r="B156" s="239"/>
      <c r="C156" s="264" t="s">
        <v>632</v>
      </c>
      <c r="D156" s="219"/>
      <c r="E156" s="219"/>
      <c r="F156" s="265" t="s">
        <v>613</v>
      </c>
      <c r="G156" s="219"/>
      <c r="H156" s="264" t="s">
        <v>646</v>
      </c>
      <c r="I156" s="264" t="s">
        <v>609</v>
      </c>
      <c r="J156" s="264">
        <v>50</v>
      </c>
      <c r="K156" s="260"/>
    </row>
    <row r="157" spans="2:11" ht="15" customHeight="1">
      <c r="B157" s="239"/>
      <c r="C157" s="264" t="s">
        <v>89</v>
      </c>
      <c r="D157" s="219"/>
      <c r="E157" s="219"/>
      <c r="F157" s="265" t="s">
        <v>607</v>
      </c>
      <c r="G157" s="219"/>
      <c r="H157" s="264" t="s">
        <v>668</v>
      </c>
      <c r="I157" s="264" t="s">
        <v>609</v>
      </c>
      <c r="J157" s="264" t="s">
        <v>669</v>
      </c>
      <c r="K157" s="260"/>
    </row>
    <row r="158" spans="2:11" ht="15" customHeight="1">
      <c r="B158" s="239"/>
      <c r="C158" s="264" t="s">
        <v>670</v>
      </c>
      <c r="D158" s="219"/>
      <c r="E158" s="219"/>
      <c r="F158" s="265" t="s">
        <v>607</v>
      </c>
      <c r="G158" s="219"/>
      <c r="H158" s="264" t="s">
        <v>671</v>
      </c>
      <c r="I158" s="264" t="s">
        <v>641</v>
      </c>
      <c r="J158" s="264"/>
      <c r="K158" s="260"/>
    </row>
    <row r="159" spans="2:11" ht="15" customHeight="1">
      <c r="B159" s="266"/>
      <c r="C159" s="248"/>
      <c r="D159" s="248"/>
      <c r="E159" s="248"/>
      <c r="F159" s="248"/>
      <c r="G159" s="248"/>
      <c r="H159" s="248"/>
      <c r="I159" s="248"/>
      <c r="J159" s="248"/>
      <c r="K159" s="267"/>
    </row>
    <row r="160" spans="2:11" ht="18.75" customHeight="1">
      <c r="B160" s="215"/>
      <c r="C160" s="219"/>
      <c r="D160" s="219"/>
      <c r="E160" s="219"/>
      <c r="F160" s="238"/>
      <c r="G160" s="219"/>
      <c r="H160" s="219"/>
      <c r="I160" s="219"/>
      <c r="J160" s="219"/>
      <c r="K160" s="215"/>
    </row>
    <row r="161" spans="2:11" ht="18.75" customHeight="1">
      <c r="B161" s="225"/>
      <c r="C161" s="225"/>
      <c r="D161" s="225"/>
      <c r="E161" s="225"/>
      <c r="F161" s="225"/>
      <c r="G161" s="225"/>
      <c r="H161" s="225"/>
      <c r="I161" s="225"/>
      <c r="J161" s="225"/>
      <c r="K161" s="225"/>
    </row>
    <row r="162" spans="2:11" ht="7.5" customHeight="1">
      <c r="B162" s="207"/>
      <c r="C162" s="208"/>
      <c r="D162" s="208"/>
      <c r="E162" s="208"/>
      <c r="F162" s="208"/>
      <c r="G162" s="208"/>
      <c r="H162" s="208"/>
      <c r="I162" s="208"/>
      <c r="J162" s="208"/>
      <c r="K162" s="209"/>
    </row>
    <row r="163" spans="2:11" ht="45" customHeight="1">
      <c r="B163" s="210"/>
      <c r="C163" s="331" t="s">
        <v>672</v>
      </c>
      <c r="D163" s="331"/>
      <c r="E163" s="331"/>
      <c r="F163" s="331"/>
      <c r="G163" s="331"/>
      <c r="H163" s="331"/>
      <c r="I163" s="331"/>
      <c r="J163" s="331"/>
      <c r="K163" s="211"/>
    </row>
    <row r="164" spans="2:11" ht="17.25" customHeight="1">
      <c r="B164" s="210"/>
      <c r="C164" s="231" t="s">
        <v>601</v>
      </c>
      <c r="D164" s="231"/>
      <c r="E164" s="231"/>
      <c r="F164" s="231" t="s">
        <v>602</v>
      </c>
      <c r="G164" s="268"/>
      <c r="H164" s="269" t="s">
        <v>106</v>
      </c>
      <c r="I164" s="269" t="s">
        <v>55</v>
      </c>
      <c r="J164" s="231" t="s">
        <v>603</v>
      </c>
      <c r="K164" s="211"/>
    </row>
    <row r="165" spans="2:11" ht="17.25" customHeight="1">
      <c r="B165" s="212"/>
      <c r="C165" s="233" t="s">
        <v>604</v>
      </c>
      <c r="D165" s="233"/>
      <c r="E165" s="233"/>
      <c r="F165" s="234" t="s">
        <v>605</v>
      </c>
      <c r="G165" s="270"/>
      <c r="H165" s="271"/>
      <c r="I165" s="271"/>
      <c r="J165" s="233" t="s">
        <v>606</v>
      </c>
      <c r="K165" s="213"/>
    </row>
    <row r="166" spans="2:11" ht="5.25" customHeight="1">
      <c r="B166" s="239"/>
      <c r="C166" s="236"/>
      <c r="D166" s="236"/>
      <c r="E166" s="236"/>
      <c r="F166" s="236"/>
      <c r="G166" s="237"/>
      <c r="H166" s="236"/>
      <c r="I166" s="236"/>
      <c r="J166" s="236"/>
      <c r="K166" s="260"/>
    </row>
    <row r="167" spans="2:11" ht="15" customHeight="1">
      <c r="B167" s="239"/>
      <c r="C167" s="219" t="s">
        <v>610</v>
      </c>
      <c r="D167" s="219"/>
      <c r="E167" s="219"/>
      <c r="F167" s="238" t="s">
        <v>607</v>
      </c>
      <c r="G167" s="219"/>
      <c r="H167" s="219" t="s">
        <v>646</v>
      </c>
      <c r="I167" s="219" t="s">
        <v>609</v>
      </c>
      <c r="J167" s="219">
        <v>120</v>
      </c>
      <c r="K167" s="260"/>
    </row>
    <row r="168" spans="2:11" ht="15" customHeight="1">
      <c r="B168" s="239"/>
      <c r="C168" s="219" t="s">
        <v>655</v>
      </c>
      <c r="D168" s="219"/>
      <c r="E168" s="219"/>
      <c r="F168" s="238" t="s">
        <v>607</v>
      </c>
      <c r="G168" s="219"/>
      <c r="H168" s="219" t="s">
        <v>656</v>
      </c>
      <c r="I168" s="219" t="s">
        <v>609</v>
      </c>
      <c r="J168" s="219" t="s">
        <v>657</v>
      </c>
      <c r="K168" s="260"/>
    </row>
    <row r="169" spans="2:11" ht="15" customHeight="1">
      <c r="B169" s="239"/>
      <c r="C169" s="219" t="s">
        <v>556</v>
      </c>
      <c r="D169" s="219"/>
      <c r="E169" s="219"/>
      <c r="F169" s="238" t="s">
        <v>607</v>
      </c>
      <c r="G169" s="219"/>
      <c r="H169" s="219" t="s">
        <v>673</v>
      </c>
      <c r="I169" s="219" t="s">
        <v>609</v>
      </c>
      <c r="J169" s="219" t="s">
        <v>657</v>
      </c>
      <c r="K169" s="260"/>
    </row>
    <row r="170" spans="2:11" ht="15" customHeight="1">
      <c r="B170" s="239"/>
      <c r="C170" s="219" t="s">
        <v>612</v>
      </c>
      <c r="D170" s="219"/>
      <c r="E170" s="219"/>
      <c r="F170" s="238" t="s">
        <v>613</v>
      </c>
      <c r="G170" s="219"/>
      <c r="H170" s="219" t="s">
        <v>673</v>
      </c>
      <c r="I170" s="219" t="s">
        <v>609</v>
      </c>
      <c r="J170" s="219">
        <v>50</v>
      </c>
      <c r="K170" s="260"/>
    </row>
    <row r="171" spans="2:11" ht="15" customHeight="1">
      <c r="B171" s="239"/>
      <c r="C171" s="219" t="s">
        <v>615</v>
      </c>
      <c r="D171" s="219"/>
      <c r="E171" s="219"/>
      <c r="F171" s="238" t="s">
        <v>607</v>
      </c>
      <c r="G171" s="219"/>
      <c r="H171" s="219" t="s">
        <v>673</v>
      </c>
      <c r="I171" s="219" t="s">
        <v>617</v>
      </c>
      <c r="J171" s="219"/>
      <c r="K171" s="260"/>
    </row>
    <row r="172" spans="2:11" ht="15" customHeight="1">
      <c r="B172" s="239"/>
      <c r="C172" s="219" t="s">
        <v>626</v>
      </c>
      <c r="D172" s="219"/>
      <c r="E172" s="219"/>
      <c r="F172" s="238" t="s">
        <v>613</v>
      </c>
      <c r="G172" s="219"/>
      <c r="H172" s="219" t="s">
        <v>673</v>
      </c>
      <c r="I172" s="219" t="s">
        <v>609</v>
      </c>
      <c r="J172" s="219">
        <v>50</v>
      </c>
      <c r="K172" s="260"/>
    </row>
    <row r="173" spans="2:11" ht="15" customHeight="1">
      <c r="B173" s="239"/>
      <c r="C173" s="219" t="s">
        <v>634</v>
      </c>
      <c r="D173" s="219"/>
      <c r="E173" s="219"/>
      <c r="F173" s="238" t="s">
        <v>613</v>
      </c>
      <c r="G173" s="219"/>
      <c r="H173" s="219" t="s">
        <v>673</v>
      </c>
      <c r="I173" s="219" t="s">
        <v>609</v>
      </c>
      <c r="J173" s="219">
        <v>50</v>
      </c>
      <c r="K173" s="260"/>
    </row>
    <row r="174" spans="2:11" ht="15" customHeight="1">
      <c r="B174" s="239"/>
      <c r="C174" s="219" t="s">
        <v>632</v>
      </c>
      <c r="D174" s="219"/>
      <c r="E174" s="219"/>
      <c r="F174" s="238" t="s">
        <v>613</v>
      </c>
      <c r="G174" s="219"/>
      <c r="H174" s="219" t="s">
        <v>673</v>
      </c>
      <c r="I174" s="219" t="s">
        <v>609</v>
      </c>
      <c r="J174" s="219">
        <v>50</v>
      </c>
      <c r="K174" s="260"/>
    </row>
    <row r="175" spans="2:11" ht="15" customHeight="1">
      <c r="B175" s="239"/>
      <c r="C175" s="219" t="s">
        <v>105</v>
      </c>
      <c r="D175" s="219"/>
      <c r="E175" s="219"/>
      <c r="F175" s="238" t="s">
        <v>607</v>
      </c>
      <c r="G175" s="219"/>
      <c r="H175" s="219" t="s">
        <v>674</v>
      </c>
      <c r="I175" s="219" t="s">
        <v>675</v>
      </c>
      <c r="J175" s="219"/>
      <c r="K175" s="260"/>
    </row>
    <row r="176" spans="2:11" ht="15" customHeight="1">
      <c r="B176" s="239"/>
      <c r="C176" s="219" t="s">
        <v>55</v>
      </c>
      <c r="D176" s="219"/>
      <c r="E176" s="219"/>
      <c r="F176" s="238" t="s">
        <v>607</v>
      </c>
      <c r="G176" s="219"/>
      <c r="H176" s="219" t="s">
        <v>676</v>
      </c>
      <c r="I176" s="219" t="s">
        <v>677</v>
      </c>
      <c r="J176" s="219">
        <v>1</v>
      </c>
      <c r="K176" s="260"/>
    </row>
    <row r="177" spans="2:11" ht="15" customHeight="1">
      <c r="B177" s="239"/>
      <c r="C177" s="219" t="s">
        <v>51</v>
      </c>
      <c r="D177" s="219"/>
      <c r="E177" s="219"/>
      <c r="F177" s="238" t="s">
        <v>607</v>
      </c>
      <c r="G177" s="219"/>
      <c r="H177" s="219" t="s">
        <v>678</v>
      </c>
      <c r="I177" s="219" t="s">
        <v>609</v>
      </c>
      <c r="J177" s="219">
        <v>20</v>
      </c>
      <c r="K177" s="260"/>
    </row>
    <row r="178" spans="2:11" ht="15" customHeight="1">
      <c r="B178" s="239"/>
      <c r="C178" s="219" t="s">
        <v>106</v>
      </c>
      <c r="D178" s="219"/>
      <c r="E178" s="219"/>
      <c r="F178" s="238" t="s">
        <v>607</v>
      </c>
      <c r="G178" s="219"/>
      <c r="H178" s="219" t="s">
        <v>679</v>
      </c>
      <c r="I178" s="219" t="s">
        <v>609</v>
      </c>
      <c r="J178" s="219">
        <v>255</v>
      </c>
      <c r="K178" s="260"/>
    </row>
    <row r="179" spans="2:11" ht="15" customHeight="1">
      <c r="B179" s="239"/>
      <c r="C179" s="219" t="s">
        <v>107</v>
      </c>
      <c r="D179" s="219"/>
      <c r="E179" s="219"/>
      <c r="F179" s="238" t="s">
        <v>607</v>
      </c>
      <c r="G179" s="219"/>
      <c r="H179" s="219" t="s">
        <v>572</v>
      </c>
      <c r="I179" s="219" t="s">
        <v>609</v>
      </c>
      <c r="J179" s="219">
        <v>10</v>
      </c>
      <c r="K179" s="260"/>
    </row>
    <row r="180" spans="2:11" ht="15" customHeight="1">
      <c r="B180" s="239"/>
      <c r="C180" s="219" t="s">
        <v>108</v>
      </c>
      <c r="D180" s="219"/>
      <c r="E180" s="219"/>
      <c r="F180" s="238" t="s">
        <v>607</v>
      </c>
      <c r="G180" s="219"/>
      <c r="H180" s="219" t="s">
        <v>680</v>
      </c>
      <c r="I180" s="219" t="s">
        <v>641</v>
      </c>
      <c r="J180" s="219"/>
      <c r="K180" s="260"/>
    </row>
    <row r="181" spans="2:11" ht="15" customHeight="1">
      <c r="B181" s="239"/>
      <c r="C181" s="219" t="s">
        <v>681</v>
      </c>
      <c r="D181" s="219"/>
      <c r="E181" s="219"/>
      <c r="F181" s="238" t="s">
        <v>607</v>
      </c>
      <c r="G181" s="219"/>
      <c r="H181" s="219" t="s">
        <v>682</v>
      </c>
      <c r="I181" s="219" t="s">
        <v>641</v>
      </c>
      <c r="J181" s="219"/>
      <c r="K181" s="260"/>
    </row>
    <row r="182" spans="2:11" ht="15" customHeight="1">
      <c r="B182" s="239"/>
      <c r="C182" s="219" t="s">
        <v>670</v>
      </c>
      <c r="D182" s="219"/>
      <c r="E182" s="219"/>
      <c r="F182" s="238" t="s">
        <v>607</v>
      </c>
      <c r="G182" s="219"/>
      <c r="H182" s="219" t="s">
        <v>683</v>
      </c>
      <c r="I182" s="219" t="s">
        <v>641</v>
      </c>
      <c r="J182" s="219"/>
      <c r="K182" s="260"/>
    </row>
    <row r="183" spans="2:11" ht="15" customHeight="1">
      <c r="B183" s="239"/>
      <c r="C183" s="219" t="s">
        <v>110</v>
      </c>
      <c r="D183" s="219"/>
      <c r="E183" s="219"/>
      <c r="F183" s="238" t="s">
        <v>613</v>
      </c>
      <c r="G183" s="219"/>
      <c r="H183" s="219" t="s">
        <v>684</v>
      </c>
      <c r="I183" s="219" t="s">
        <v>609</v>
      </c>
      <c r="J183" s="219">
        <v>50</v>
      </c>
      <c r="K183" s="260"/>
    </row>
    <row r="184" spans="2:11" ht="15" customHeight="1">
      <c r="B184" s="239"/>
      <c r="C184" s="219" t="s">
        <v>685</v>
      </c>
      <c r="D184" s="219"/>
      <c r="E184" s="219"/>
      <c r="F184" s="238" t="s">
        <v>613</v>
      </c>
      <c r="G184" s="219"/>
      <c r="H184" s="219" t="s">
        <v>686</v>
      </c>
      <c r="I184" s="219" t="s">
        <v>687</v>
      </c>
      <c r="J184" s="219"/>
      <c r="K184" s="260"/>
    </row>
    <row r="185" spans="2:11" ht="15" customHeight="1">
      <c r="B185" s="239"/>
      <c r="C185" s="219" t="s">
        <v>688</v>
      </c>
      <c r="D185" s="219"/>
      <c r="E185" s="219"/>
      <c r="F185" s="238" t="s">
        <v>613</v>
      </c>
      <c r="G185" s="219"/>
      <c r="H185" s="219" t="s">
        <v>689</v>
      </c>
      <c r="I185" s="219" t="s">
        <v>687</v>
      </c>
      <c r="J185" s="219"/>
      <c r="K185" s="260"/>
    </row>
    <row r="186" spans="2:11" ht="15" customHeight="1">
      <c r="B186" s="239"/>
      <c r="C186" s="219" t="s">
        <v>690</v>
      </c>
      <c r="D186" s="219"/>
      <c r="E186" s="219"/>
      <c r="F186" s="238" t="s">
        <v>613</v>
      </c>
      <c r="G186" s="219"/>
      <c r="H186" s="219" t="s">
        <v>691</v>
      </c>
      <c r="I186" s="219" t="s">
        <v>687</v>
      </c>
      <c r="J186" s="219"/>
      <c r="K186" s="260"/>
    </row>
    <row r="187" spans="2:11" ht="15" customHeight="1">
      <c r="B187" s="239"/>
      <c r="C187" s="272" t="s">
        <v>692</v>
      </c>
      <c r="D187" s="219"/>
      <c r="E187" s="219"/>
      <c r="F187" s="238" t="s">
        <v>613</v>
      </c>
      <c r="G187" s="219"/>
      <c r="H187" s="219" t="s">
        <v>693</v>
      </c>
      <c r="I187" s="219" t="s">
        <v>694</v>
      </c>
      <c r="J187" s="273" t="s">
        <v>695</v>
      </c>
      <c r="K187" s="260"/>
    </row>
    <row r="188" spans="2:11" ht="15" customHeight="1">
      <c r="B188" s="239"/>
      <c r="C188" s="224" t="s">
        <v>40</v>
      </c>
      <c r="D188" s="219"/>
      <c r="E188" s="219"/>
      <c r="F188" s="238" t="s">
        <v>607</v>
      </c>
      <c r="G188" s="219"/>
      <c r="H188" s="215" t="s">
        <v>696</v>
      </c>
      <c r="I188" s="219" t="s">
        <v>697</v>
      </c>
      <c r="J188" s="219"/>
      <c r="K188" s="260"/>
    </row>
    <row r="189" spans="2:11" ht="15" customHeight="1">
      <c r="B189" s="239"/>
      <c r="C189" s="224" t="s">
        <v>698</v>
      </c>
      <c r="D189" s="219"/>
      <c r="E189" s="219"/>
      <c r="F189" s="238" t="s">
        <v>607</v>
      </c>
      <c r="G189" s="219"/>
      <c r="H189" s="219" t="s">
        <v>699</v>
      </c>
      <c r="I189" s="219" t="s">
        <v>641</v>
      </c>
      <c r="J189" s="219"/>
      <c r="K189" s="260"/>
    </row>
    <row r="190" spans="2:11" ht="15" customHeight="1">
      <c r="B190" s="239"/>
      <c r="C190" s="224" t="s">
        <v>700</v>
      </c>
      <c r="D190" s="219"/>
      <c r="E190" s="219"/>
      <c r="F190" s="238" t="s">
        <v>607</v>
      </c>
      <c r="G190" s="219"/>
      <c r="H190" s="219" t="s">
        <v>701</v>
      </c>
      <c r="I190" s="219" t="s">
        <v>641</v>
      </c>
      <c r="J190" s="219"/>
      <c r="K190" s="260"/>
    </row>
    <row r="191" spans="2:11" ht="15" customHeight="1">
      <c r="B191" s="239"/>
      <c r="C191" s="224" t="s">
        <v>702</v>
      </c>
      <c r="D191" s="219"/>
      <c r="E191" s="219"/>
      <c r="F191" s="238" t="s">
        <v>613</v>
      </c>
      <c r="G191" s="219"/>
      <c r="H191" s="219" t="s">
        <v>703</v>
      </c>
      <c r="I191" s="219" t="s">
        <v>641</v>
      </c>
      <c r="J191" s="219"/>
      <c r="K191" s="260"/>
    </row>
    <row r="192" spans="2:11" ht="15" customHeight="1">
      <c r="B192" s="266"/>
      <c r="C192" s="274"/>
      <c r="D192" s="248"/>
      <c r="E192" s="248"/>
      <c r="F192" s="248"/>
      <c r="G192" s="248"/>
      <c r="H192" s="248"/>
      <c r="I192" s="248"/>
      <c r="J192" s="248"/>
      <c r="K192" s="267"/>
    </row>
    <row r="193" spans="2:11" ht="18.75" customHeight="1">
      <c r="B193" s="215"/>
      <c r="C193" s="219"/>
      <c r="D193" s="219"/>
      <c r="E193" s="219"/>
      <c r="F193" s="238"/>
      <c r="G193" s="219"/>
      <c r="H193" s="219"/>
      <c r="I193" s="219"/>
      <c r="J193" s="219"/>
      <c r="K193" s="215"/>
    </row>
    <row r="194" spans="2:11" ht="18.75" customHeight="1">
      <c r="B194" s="215"/>
      <c r="C194" s="219"/>
      <c r="D194" s="219"/>
      <c r="E194" s="219"/>
      <c r="F194" s="238"/>
      <c r="G194" s="219"/>
      <c r="H194" s="219"/>
      <c r="I194" s="219"/>
      <c r="J194" s="219"/>
      <c r="K194" s="215"/>
    </row>
    <row r="195" spans="2:11" ht="18.75" customHeight="1">
      <c r="B195" s="225"/>
      <c r="C195" s="225"/>
      <c r="D195" s="225"/>
      <c r="E195" s="225"/>
      <c r="F195" s="225"/>
      <c r="G195" s="225"/>
      <c r="H195" s="225"/>
      <c r="I195" s="225"/>
      <c r="J195" s="225"/>
      <c r="K195" s="225"/>
    </row>
    <row r="196" spans="2:11">
      <c r="B196" s="207"/>
      <c r="C196" s="208"/>
      <c r="D196" s="208"/>
      <c r="E196" s="208"/>
      <c r="F196" s="208"/>
      <c r="G196" s="208"/>
      <c r="H196" s="208"/>
      <c r="I196" s="208"/>
      <c r="J196" s="208"/>
      <c r="K196" s="209"/>
    </row>
    <row r="197" spans="2:11" ht="21">
      <c r="B197" s="210"/>
      <c r="C197" s="331" t="s">
        <v>704</v>
      </c>
      <c r="D197" s="331"/>
      <c r="E197" s="331"/>
      <c r="F197" s="331"/>
      <c r="G197" s="331"/>
      <c r="H197" s="331"/>
      <c r="I197" s="331"/>
      <c r="J197" s="331"/>
      <c r="K197" s="211"/>
    </row>
    <row r="198" spans="2:11" ht="25.5" customHeight="1">
      <c r="B198" s="210"/>
      <c r="C198" s="275" t="s">
        <v>705</v>
      </c>
      <c r="D198" s="275"/>
      <c r="E198" s="275"/>
      <c r="F198" s="275" t="s">
        <v>706</v>
      </c>
      <c r="G198" s="276"/>
      <c r="H198" s="336" t="s">
        <v>707</v>
      </c>
      <c r="I198" s="336"/>
      <c r="J198" s="336"/>
      <c r="K198" s="211"/>
    </row>
    <row r="199" spans="2:11" ht="5.25" customHeight="1">
      <c r="B199" s="239"/>
      <c r="C199" s="236"/>
      <c r="D199" s="236"/>
      <c r="E199" s="236"/>
      <c r="F199" s="236"/>
      <c r="G199" s="219"/>
      <c r="H199" s="236"/>
      <c r="I199" s="236"/>
      <c r="J199" s="236"/>
      <c r="K199" s="260"/>
    </row>
    <row r="200" spans="2:11" ht="15" customHeight="1">
      <c r="B200" s="239"/>
      <c r="C200" s="219" t="s">
        <v>697</v>
      </c>
      <c r="D200" s="219"/>
      <c r="E200" s="219"/>
      <c r="F200" s="238" t="s">
        <v>41</v>
      </c>
      <c r="G200" s="219"/>
      <c r="H200" s="333" t="s">
        <v>708</v>
      </c>
      <c r="I200" s="333"/>
      <c r="J200" s="333"/>
      <c r="K200" s="260"/>
    </row>
    <row r="201" spans="2:11" ht="15" customHeight="1">
      <c r="B201" s="239"/>
      <c r="C201" s="245"/>
      <c r="D201" s="219"/>
      <c r="E201" s="219"/>
      <c r="F201" s="238" t="s">
        <v>42</v>
      </c>
      <c r="G201" s="219"/>
      <c r="H201" s="333" t="s">
        <v>709</v>
      </c>
      <c r="I201" s="333"/>
      <c r="J201" s="333"/>
      <c r="K201" s="260"/>
    </row>
    <row r="202" spans="2:11" ht="15" customHeight="1">
      <c r="B202" s="239"/>
      <c r="C202" s="245"/>
      <c r="D202" s="219"/>
      <c r="E202" s="219"/>
      <c r="F202" s="238" t="s">
        <v>45</v>
      </c>
      <c r="G202" s="219"/>
      <c r="H202" s="333" t="s">
        <v>710</v>
      </c>
      <c r="I202" s="333"/>
      <c r="J202" s="333"/>
      <c r="K202" s="260"/>
    </row>
    <row r="203" spans="2:11" ht="15" customHeight="1">
      <c r="B203" s="239"/>
      <c r="C203" s="219"/>
      <c r="D203" s="219"/>
      <c r="E203" s="219"/>
      <c r="F203" s="238" t="s">
        <v>43</v>
      </c>
      <c r="G203" s="219"/>
      <c r="H203" s="333" t="s">
        <v>711</v>
      </c>
      <c r="I203" s="333"/>
      <c r="J203" s="333"/>
      <c r="K203" s="260"/>
    </row>
    <row r="204" spans="2:11" ht="15" customHeight="1">
      <c r="B204" s="239"/>
      <c r="C204" s="219"/>
      <c r="D204" s="219"/>
      <c r="E204" s="219"/>
      <c r="F204" s="238" t="s">
        <v>44</v>
      </c>
      <c r="G204" s="219"/>
      <c r="H204" s="333" t="s">
        <v>712</v>
      </c>
      <c r="I204" s="333"/>
      <c r="J204" s="333"/>
      <c r="K204" s="260"/>
    </row>
    <row r="205" spans="2:11" ht="15" customHeight="1">
      <c r="B205" s="239"/>
      <c r="C205" s="219"/>
      <c r="D205" s="219"/>
      <c r="E205" s="219"/>
      <c r="F205" s="238"/>
      <c r="G205" s="219"/>
      <c r="H205" s="219"/>
      <c r="I205" s="219"/>
      <c r="J205" s="219"/>
      <c r="K205" s="260"/>
    </row>
    <row r="206" spans="2:11" ht="15" customHeight="1">
      <c r="B206" s="239"/>
      <c r="C206" s="219" t="s">
        <v>653</v>
      </c>
      <c r="D206" s="219"/>
      <c r="E206" s="219"/>
      <c r="F206" s="238" t="s">
        <v>76</v>
      </c>
      <c r="G206" s="219"/>
      <c r="H206" s="333" t="s">
        <v>713</v>
      </c>
      <c r="I206" s="333"/>
      <c r="J206" s="333"/>
      <c r="K206" s="260"/>
    </row>
    <row r="207" spans="2:11" ht="15" customHeight="1">
      <c r="B207" s="239"/>
      <c r="C207" s="245"/>
      <c r="D207" s="219"/>
      <c r="E207" s="219"/>
      <c r="F207" s="238" t="s">
        <v>550</v>
      </c>
      <c r="G207" s="219"/>
      <c r="H207" s="333" t="s">
        <v>551</v>
      </c>
      <c r="I207" s="333"/>
      <c r="J207" s="333"/>
      <c r="K207" s="260"/>
    </row>
    <row r="208" spans="2:11" ht="15" customHeight="1">
      <c r="B208" s="239"/>
      <c r="C208" s="219"/>
      <c r="D208" s="219"/>
      <c r="E208" s="219"/>
      <c r="F208" s="238" t="s">
        <v>548</v>
      </c>
      <c r="G208" s="219"/>
      <c r="H208" s="333" t="s">
        <v>714</v>
      </c>
      <c r="I208" s="333"/>
      <c r="J208" s="333"/>
      <c r="K208" s="260"/>
    </row>
    <row r="209" spans="2:11" ht="15" customHeight="1">
      <c r="B209" s="277"/>
      <c r="C209" s="245"/>
      <c r="D209" s="245"/>
      <c r="E209" s="245"/>
      <c r="F209" s="238" t="s">
        <v>552</v>
      </c>
      <c r="G209" s="224"/>
      <c r="H209" s="337" t="s">
        <v>553</v>
      </c>
      <c r="I209" s="337"/>
      <c r="J209" s="337"/>
      <c r="K209" s="278"/>
    </row>
    <row r="210" spans="2:11" ht="15" customHeight="1">
      <c r="B210" s="277"/>
      <c r="C210" s="245"/>
      <c r="D210" s="245"/>
      <c r="E210" s="245"/>
      <c r="F210" s="238" t="s">
        <v>554</v>
      </c>
      <c r="G210" s="224"/>
      <c r="H210" s="337" t="s">
        <v>715</v>
      </c>
      <c r="I210" s="337"/>
      <c r="J210" s="337"/>
      <c r="K210" s="278"/>
    </row>
    <row r="211" spans="2:11" ht="15" customHeight="1">
      <c r="B211" s="277"/>
      <c r="C211" s="245"/>
      <c r="D211" s="245"/>
      <c r="E211" s="245"/>
      <c r="F211" s="279"/>
      <c r="G211" s="224"/>
      <c r="H211" s="280"/>
      <c r="I211" s="280"/>
      <c r="J211" s="280"/>
      <c r="K211" s="278"/>
    </row>
    <row r="212" spans="2:11" ht="15" customHeight="1">
      <c r="B212" s="277"/>
      <c r="C212" s="219" t="s">
        <v>677</v>
      </c>
      <c r="D212" s="245"/>
      <c r="E212" s="245"/>
      <c r="F212" s="238">
        <v>1</v>
      </c>
      <c r="G212" s="224"/>
      <c r="H212" s="337" t="s">
        <v>716</v>
      </c>
      <c r="I212" s="337"/>
      <c r="J212" s="337"/>
      <c r="K212" s="278"/>
    </row>
    <row r="213" spans="2:11" ht="15" customHeight="1">
      <c r="B213" s="277"/>
      <c r="C213" s="245"/>
      <c r="D213" s="245"/>
      <c r="E213" s="245"/>
      <c r="F213" s="238">
        <v>2</v>
      </c>
      <c r="G213" s="224"/>
      <c r="H213" s="337" t="s">
        <v>717</v>
      </c>
      <c r="I213" s="337"/>
      <c r="J213" s="337"/>
      <c r="K213" s="278"/>
    </row>
    <row r="214" spans="2:11" ht="15" customHeight="1">
      <c r="B214" s="277"/>
      <c r="C214" s="245"/>
      <c r="D214" s="245"/>
      <c r="E214" s="245"/>
      <c r="F214" s="238">
        <v>3</v>
      </c>
      <c r="G214" s="224"/>
      <c r="H214" s="337" t="s">
        <v>718</v>
      </c>
      <c r="I214" s="337"/>
      <c r="J214" s="337"/>
      <c r="K214" s="278"/>
    </row>
    <row r="215" spans="2:11" ht="15" customHeight="1">
      <c r="B215" s="277"/>
      <c r="C215" s="245"/>
      <c r="D215" s="245"/>
      <c r="E215" s="245"/>
      <c r="F215" s="238">
        <v>4</v>
      </c>
      <c r="G215" s="224"/>
      <c r="H215" s="337" t="s">
        <v>719</v>
      </c>
      <c r="I215" s="337"/>
      <c r="J215" s="337"/>
      <c r="K215" s="278"/>
    </row>
    <row r="216" spans="2:11" ht="12.75" customHeight="1">
      <c r="B216" s="281"/>
      <c r="C216" s="282"/>
      <c r="D216" s="282"/>
      <c r="E216" s="282"/>
      <c r="F216" s="282"/>
      <c r="G216" s="282"/>
      <c r="H216" s="282"/>
      <c r="I216" s="282"/>
      <c r="J216" s="282"/>
      <c r="K216" s="283"/>
    </row>
  </sheetData>
  <sheetProtection password="CC35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S38 - cyklo A2</vt:lpstr>
      <vt:lpstr>Pokyny pro vyplnění</vt:lpstr>
      <vt:lpstr>'Rekapitulace stavby'!Názvy_tisku</vt:lpstr>
      <vt:lpstr>'S38 - cyklo A2'!Názvy_tisku</vt:lpstr>
      <vt:lpstr>'Pokyny pro vyplnění'!Oblast_tisku</vt:lpstr>
      <vt:lpstr>'Rekapitulace stavby'!Oblast_tisku</vt:lpstr>
      <vt:lpstr>'S38 - cyklo A2'!Oblast_tisku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Sakařová Jitka</dc:creator>
  <cp:lastModifiedBy>sakařová</cp:lastModifiedBy>
  <dcterms:created xsi:type="dcterms:W3CDTF">2017-09-27T10:34:57Z</dcterms:created>
  <dcterms:modified xsi:type="dcterms:W3CDTF">2017-09-27T10:45:39Z</dcterms:modified>
</cp:coreProperties>
</file>