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vlasová\Desktop\VŘ - Národní\"/>
    </mc:Choice>
  </mc:AlternateContent>
  <bookViews>
    <workbookView xWindow="-120" yWindow="-120" windowWidth="29040" windowHeight="15960" activeTab="3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Pol'!$A$1:$U$55</definedName>
    <definedName name="_xlnm.Print_Area" localSheetId="1">Stavba!$A$1:$J$54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45" i="12" l="1"/>
  <c r="F39" i="1" s="1"/>
  <c r="F40" i="1" s="1"/>
  <c r="G23" i="1" s="1"/>
  <c r="BA20" i="12"/>
  <c r="BA15" i="12"/>
  <c r="F9" i="12"/>
  <c r="G9" i="12" s="1"/>
  <c r="I9" i="12"/>
  <c r="K9" i="12"/>
  <c r="O9" i="12"/>
  <c r="Q9" i="12"/>
  <c r="U9" i="12"/>
  <c r="F10" i="12"/>
  <c r="G10" i="12" s="1"/>
  <c r="M10" i="12" s="1"/>
  <c r="I10" i="12"/>
  <c r="K10" i="12"/>
  <c r="O10" i="12"/>
  <c r="Q10" i="12"/>
  <c r="U10" i="12"/>
  <c r="F11" i="12"/>
  <c r="G11" i="12" s="1"/>
  <c r="M11" i="12" s="1"/>
  <c r="I11" i="12"/>
  <c r="K11" i="12"/>
  <c r="O11" i="12"/>
  <c r="Q11" i="12"/>
  <c r="U11" i="12"/>
  <c r="F12" i="12"/>
  <c r="G12" i="12" s="1"/>
  <c r="M12" i="12" s="1"/>
  <c r="I12" i="12"/>
  <c r="K12" i="12"/>
  <c r="O12" i="12"/>
  <c r="Q12" i="12"/>
  <c r="U12" i="12"/>
  <c r="F13" i="12"/>
  <c r="G13" i="12" s="1"/>
  <c r="M13" i="12" s="1"/>
  <c r="I13" i="12"/>
  <c r="K13" i="12"/>
  <c r="O13" i="12"/>
  <c r="Q13" i="12"/>
  <c r="U13" i="12"/>
  <c r="F14" i="12"/>
  <c r="G14" i="12" s="1"/>
  <c r="M14" i="12" s="1"/>
  <c r="I14" i="12"/>
  <c r="K14" i="12"/>
  <c r="O14" i="12"/>
  <c r="Q14" i="12"/>
  <c r="U14" i="12"/>
  <c r="F16" i="12"/>
  <c r="G16" i="12" s="1"/>
  <c r="M16" i="12" s="1"/>
  <c r="I16" i="12"/>
  <c r="K16" i="12"/>
  <c r="O16" i="12"/>
  <c r="Q16" i="12"/>
  <c r="U16" i="12"/>
  <c r="F17" i="12"/>
  <c r="G17" i="12" s="1"/>
  <c r="M17" i="12" s="1"/>
  <c r="I17" i="12"/>
  <c r="K17" i="12"/>
  <c r="O17" i="12"/>
  <c r="Q17" i="12"/>
  <c r="U17" i="12"/>
  <c r="F19" i="12"/>
  <c r="G19" i="12" s="1"/>
  <c r="I19" i="12"/>
  <c r="K19" i="12"/>
  <c r="O19" i="12"/>
  <c r="Q19" i="12"/>
  <c r="U19" i="12"/>
  <c r="F21" i="12"/>
  <c r="G21" i="12" s="1"/>
  <c r="M21" i="12" s="1"/>
  <c r="I21" i="12"/>
  <c r="K21" i="12"/>
  <c r="O21" i="12"/>
  <c r="Q21" i="12"/>
  <c r="U21" i="12"/>
  <c r="F22" i="12"/>
  <c r="G22" i="12" s="1"/>
  <c r="M22" i="12" s="1"/>
  <c r="I22" i="12"/>
  <c r="K22" i="12"/>
  <c r="O22" i="12"/>
  <c r="Q22" i="12"/>
  <c r="U22" i="12"/>
  <c r="F23" i="12"/>
  <c r="G23" i="12" s="1"/>
  <c r="M23" i="12" s="1"/>
  <c r="I23" i="12"/>
  <c r="K23" i="12"/>
  <c r="O23" i="12"/>
  <c r="Q23" i="12"/>
  <c r="U23" i="12"/>
  <c r="F24" i="12"/>
  <c r="G24" i="12" s="1"/>
  <c r="M24" i="12" s="1"/>
  <c r="I24" i="12"/>
  <c r="K24" i="12"/>
  <c r="O24" i="12"/>
  <c r="Q24" i="12"/>
  <c r="U24" i="12"/>
  <c r="F26" i="12"/>
  <c r="G26" i="12"/>
  <c r="M26" i="12" s="1"/>
  <c r="I26" i="12"/>
  <c r="K26" i="12"/>
  <c r="O26" i="12"/>
  <c r="Q26" i="12"/>
  <c r="U26" i="12"/>
  <c r="F27" i="12"/>
  <c r="G27" i="12" s="1"/>
  <c r="M27" i="12" s="1"/>
  <c r="I27" i="12"/>
  <c r="K27" i="12"/>
  <c r="O27" i="12"/>
  <c r="Q27" i="12"/>
  <c r="U27" i="12"/>
  <c r="F28" i="12"/>
  <c r="G28" i="12" s="1"/>
  <c r="M28" i="12" s="1"/>
  <c r="I28" i="12"/>
  <c r="K28" i="12"/>
  <c r="O28" i="12"/>
  <c r="Q28" i="12"/>
  <c r="U28" i="12"/>
  <c r="F30" i="12"/>
  <c r="G30" i="12"/>
  <c r="M30" i="12" s="1"/>
  <c r="I30" i="12"/>
  <c r="K30" i="12"/>
  <c r="O30" i="12"/>
  <c r="Q30" i="12"/>
  <c r="Q29" i="12" s="1"/>
  <c r="U30" i="12"/>
  <c r="F31" i="12"/>
  <c r="G31" i="12" s="1"/>
  <c r="I31" i="12"/>
  <c r="K31" i="12"/>
  <c r="O31" i="12"/>
  <c r="Q31" i="12"/>
  <c r="U31" i="12"/>
  <c r="F33" i="12"/>
  <c r="G33" i="12" s="1"/>
  <c r="I33" i="12"/>
  <c r="K33" i="12"/>
  <c r="O33" i="12"/>
  <c r="Q33" i="12"/>
  <c r="U33" i="12"/>
  <c r="F34" i="12"/>
  <c r="G34" i="12" s="1"/>
  <c r="M34" i="12" s="1"/>
  <c r="I34" i="12"/>
  <c r="K34" i="12"/>
  <c r="O34" i="12"/>
  <c r="Q34" i="12"/>
  <c r="U34" i="12"/>
  <c r="F35" i="12"/>
  <c r="G35" i="12" s="1"/>
  <c r="M35" i="12" s="1"/>
  <c r="I35" i="12"/>
  <c r="K35" i="12"/>
  <c r="O35" i="12"/>
  <c r="Q35" i="12"/>
  <c r="U35" i="12"/>
  <c r="F37" i="12"/>
  <c r="G37" i="12" s="1"/>
  <c r="I37" i="12"/>
  <c r="I36" i="12" s="1"/>
  <c r="K37" i="12"/>
  <c r="K36" i="12" s="1"/>
  <c r="O37" i="12"/>
  <c r="O36" i="12" s="1"/>
  <c r="Q37" i="12"/>
  <c r="Q36" i="12" s="1"/>
  <c r="U37" i="12"/>
  <c r="U36" i="12" s="1"/>
  <c r="F39" i="12"/>
  <c r="G39" i="12" s="1"/>
  <c r="I39" i="12"/>
  <c r="K39" i="12"/>
  <c r="O39" i="12"/>
  <c r="Q39" i="12"/>
  <c r="U39" i="12"/>
  <c r="F40" i="12"/>
  <c r="G40" i="12" s="1"/>
  <c r="M40" i="12" s="1"/>
  <c r="I40" i="12"/>
  <c r="K40" i="12"/>
  <c r="O40" i="12"/>
  <c r="Q40" i="12"/>
  <c r="U40" i="12"/>
  <c r="F41" i="12"/>
  <c r="G41" i="12" s="1"/>
  <c r="M41" i="12" s="1"/>
  <c r="I41" i="12"/>
  <c r="K41" i="12"/>
  <c r="O41" i="12"/>
  <c r="Q41" i="12"/>
  <c r="U41" i="12"/>
  <c r="F42" i="12"/>
  <c r="G42" i="12" s="1"/>
  <c r="M42" i="12" s="1"/>
  <c r="I42" i="12"/>
  <c r="K42" i="12"/>
  <c r="O42" i="12"/>
  <c r="Q42" i="12"/>
  <c r="U42" i="12"/>
  <c r="F43" i="12"/>
  <c r="G43" i="12" s="1"/>
  <c r="M43" i="12" s="1"/>
  <c r="I43" i="12"/>
  <c r="K43" i="12"/>
  <c r="O43" i="12"/>
  <c r="Q43" i="12"/>
  <c r="U43" i="12"/>
  <c r="I20" i="1"/>
  <c r="I18" i="1"/>
  <c r="I17" i="1"/>
  <c r="G27" i="1"/>
  <c r="J28" i="1"/>
  <c r="J26" i="1"/>
  <c r="G38" i="1"/>
  <c r="F38" i="1"/>
  <c r="H32" i="1"/>
  <c r="J23" i="1"/>
  <c r="J24" i="1"/>
  <c r="J25" i="1"/>
  <c r="J27" i="1"/>
  <c r="E24" i="1"/>
  <c r="E26" i="1"/>
  <c r="U18" i="12" l="1"/>
  <c r="O18" i="12"/>
  <c r="K25" i="12"/>
  <c r="K29" i="12"/>
  <c r="M39" i="12"/>
  <c r="M38" i="12" s="1"/>
  <c r="G38" i="12"/>
  <c r="I53" i="1" s="1"/>
  <c r="I19" i="1" s="1"/>
  <c r="M31" i="12"/>
  <c r="G29" i="12"/>
  <c r="I50" i="1" s="1"/>
  <c r="M33" i="12"/>
  <c r="M32" i="12" s="1"/>
  <c r="G32" i="12"/>
  <c r="I51" i="1" s="1"/>
  <c r="M19" i="12"/>
  <c r="AD45" i="12"/>
  <c r="G39" i="1" s="1"/>
  <c r="G40" i="1" s="1"/>
  <c r="G25" i="1" s="1"/>
  <c r="G26" i="1" s="1"/>
  <c r="G18" i="12"/>
  <c r="I48" i="1" s="1"/>
  <c r="M37" i="12"/>
  <c r="M36" i="12" s="1"/>
  <c r="G36" i="12"/>
  <c r="I52" i="1" s="1"/>
  <c r="U38" i="12"/>
  <c r="Q38" i="12"/>
  <c r="I32" i="12"/>
  <c r="Q25" i="12"/>
  <c r="I8" i="12"/>
  <c r="U29" i="12"/>
  <c r="O25" i="12"/>
  <c r="O29" i="12"/>
  <c r="I25" i="12"/>
  <c r="Q18" i="12"/>
  <c r="O38" i="12"/>
  <c r="Q32" i="12"/>
  <c r="U8" i="12"/>
  <c r="K38" i="12"/>
  <c r="O32" i="12"/>
  <c r="I29" i="12"/>
  <c r="K18" i="12"/>
  <c r="Q8" i="12"/>
  <c r="I38" i="12"/>
  <c r="M29" i="12"/>
  <c r="I18" i="12"/>
  <c r="O8" i="12"/>
  <c r="U32" i="12"/>
  <c r="K32" i="12"/>
  <c r="U25" i="12"/>
  <c r="K8" i="12"/>
  <c r="G24" i="1"/>
  <c r="M25" i="12"/>
  <c r="M18" i="12"/>
  <c r="G8" i="12"/>
  <c r="M9" i="12"/>
  <c r="M8" i="12" s="1"/>
  <c r="G25" i="12"/>
  <c r="I49" i="1" s="1"/>
  <c r="H39" i="1" l="1"/>
  <c r="H40" i="1" s="1"/>
  <c r="G28" i="1"/>
  <c r="G29" i="1"/>
  <c r="G45" i="12"/>
  <c r="I47" i="1"/>
  <c r="I39" i="1" l="1"/>
  <c r="I40" i="1" s="1"/>
  <c r="J39" i="1" s="1"/>
  <c r="J40" i="1" s="1"/>
  <c r="I16" i="1"/>
  <c r="I21" i="1" s="1"/>
  <c r="I54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<sst xmlns="http://schemas.openxmlformats.org/spreadsheetml/2006/main" count="282" uniqueCount="168">
  <si>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</si>
  <si>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</si>
  <si>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</si>
  <si>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</si>
  <si>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</si>
  <si>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</si>
  <si>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</si>
  <si>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</si>
  <si>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</si>
  <si>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</si>
  <si>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</si>
  <si>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</si>
  <si>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</si>
  <si>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</si>
  <si>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</si>
  <si>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</si>
  <si>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</si>
  <si>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</si>
  <si>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</si>
  <si>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</si>
  <si>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</si>
  <si>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</si>
  <si>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</si>
  <si>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</si>
  <si>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</si>
  <si>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</si>
  <si>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</si>
  <si>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</si>
  <si>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</si>
  <si>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</si>
  <si>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</si>
  <si>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</si>
  <si>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</si>
  <si>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</si>
  <si>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</si>
  <si>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</si>
  <si>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</si>
  <si>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</si>
  <si>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</si>
  <si>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</si>
  <si>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</si>
  <si>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</si>
  <si>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</si>
  <si>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</si>
  <si>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</si>
  <si>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Karlovy Vary, ul. Národní - oprava povrchu komunikace</t>
  </si>
  <si>
    <t>Statutární město Karlovy Vary</t>
  </si>
  <si>
    <t>Moskevská 2035/21</t>
  </si>
  <si>
    <t>Karlovy Vary</t>
  </si>
  <si>
    <t>36001</t>
  </si>
  <si>
    <t>00254657</t>
  </si>
  <si>
    <t>CZ00254657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</si>
  <si>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</si>
  <si>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</si>
  <si>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</si>
  <si>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</si>
  <si>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</si>
  <si>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</si>
  <si>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</si>
  <si>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5</t>
  </si>
  <si>
    <t>Komunikace</t>
  </si>
  <si>
    <t>8</t>
  </si>
  <si>
    <t>Trubní vedení</t>
  </si>
  <si>
    <t>91</t>
  </si>
  <si>
    <t>Doplňující práce na komunikaci</t>
  </si>
  <si>
    <t>97</t>
  </si>
  <si>
    <t>Prorážení otvorů</t>
  </si>
  <si>
    <t>99</t>
  </si>
  <si>
    <t>Staveništní přesun hmot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</si>
  <si>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</si>
  <si>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</si>
  <si>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</si>
  <si>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</si>
  <si>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</si>
  <si>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</si>
  <si>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</si>
  <si>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</si>
  <si>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</si>
  <si>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</si>
  <si>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</si>
  <si>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</si>
  <si>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</si>
  <si>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</si>
  <si>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</si>
  <si>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</si>
  <si>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</si>
  <si>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</si>
  <si>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</si>
  <si>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</si>
  <si>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</si>
  <si>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</si>
  <si>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</si>
  <si>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</si>
  <si>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</si>
  <si>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</si>
  <si>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</si>
  <si>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</si>
  <si>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</si>
  <si>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122202202R00</t>
  </si>
  <si>
    <t>Odkopávky pro silnice v hor. 3 do 1000 m3</t>
  </si>
  <si>
    <t>m3</t>
  </si>
  <si>
    <t>POL1_0</t>
  </si>
  <si>
    <t>122202209R00</t>
  </si>
  <si>
    <t>Příplatek za lepivost - odkop. pro silnice v hor.3</t>
  </si>
  <si>
    <t>162701105R00</t>
  </si>
  <si>
    <t>Vodorovné přemístění výkopku z hor.1-4 do 10000 m</t>
  </si>
  <si>
    <t>199000002R00</t>
  </si>
  <si>
    <t>Poplatek za skládku horniny 1- 4, č. dle katal. odpadů 17 05 04</t>
  </si>
  <si>
    <t>113202111R00</t>
  </si>
  <si>
    <t>Vytrhání obrub obrubníků silničních</t>
  </si>
  <si>
    <t>m</t>
  </si>
  <si>
    <t>113108305R00</t>
  </si>
  <si>
    <t>Odstranění asfaltové vrstvy pl.do 50 m2, tl. 5 cm</t>
  </si>
  <si>
    <t>m2</t>
  </si>
  <si>
    <t>Sanace podkladní vrstvy, předpoklad 40 % plochy úpravy - bude upřesněno při realizaci</t>
  </si>
  <si>
    <t>POP</t>
  </si>
  <si>
    <t>181101102R00</t>
  </si>
  <si>
    <t>Úprava pláně v zářezech v hor. 1-4, se zhutněním</t>
  </si>
  <si>
    <t>113151314R00</t>
  </si>
  <si>
    <t>Fréz.živič.krytu nad 500 m2, s překážkami, tl.5 cm</t>
  </si>
  <si>
    <t>566904111R00</t>
  </si>
  <si>
    <t>Vyspravení podkladu po překopech kam.obal.asfaltem</t>
  </si>
  <si>
    <t>t</t>
  </si>
  <si>
    <t>573111111R00</t>
  </si>
  <si>
    <t>Postřik živičný infiltr.+ posyp, asfalt. 0,60kg/m2</t>
  </si>
  <si>
    <t>577142112R00</t>
  </si>
  <si>
    <t>Beton asfaltový ACO 11+, nad 3 m, tl.5 cm</t>
  </si>
  <si>
    <t>599142111R00</t>
  </si>
  <si>
    <t>Úprava zálivky dil.spár hloubky do 4 cm š. do 4 cm</t>
  </si>
  <si>
    <t>573231111R00</t>
  </si>
  <si>
    <t>Postřik živičný spojovací z emulze 0,5-0,7 kg/m2</t>
  </si>
  <si>
    <t>899231111R00</t>
  </si>
  <si>
    <t>Výšková úprava vstupu do 20 cm, zvýšení mříže</t>
  </si>
  <si>
    <t>kus</t>
  </si>
  <si>
    <t>899331111R00</t>
  </si>
  <si>
    <t>Výšková úprava vstupu do 20 cm, zvýšení poklopu</t>
  </si>
  <si>
    <t>899431111R00</t>
  </si>
  <si>
    <t>Výšková úprava do 20 cm, zvýšení krytu šoupěte</t>
  </si>
  <si>
    <t>919735111R00</t>
  </si>
  <si>
    <t>Řezání stávajícího živičného krytu tl. do 5 cm</t>
  </si>
  <si>
    <t>917461111R00</t>
  </si>
  <si>
    <t>Osaz. stoj. obrub. kam. s opěrou, lože z C 12/15</t>
  </si>
  <si>
    <t>979084216R00</t>
  </si>
  <si>
    <t>Vodorovná doprava vybour. hmot po suchu do 5 km</t>
  </si>
  <si>
    <t>979084219R00</t>
  </si>
  <si>
    <t>Příplatek k dopravě vybour.hmot za dalších 5 km</t>
  </si>
  <si>
    <t>979990112R00</t>
  </si>
  <si>
    <t>Poplatek za uložení suti - obal. kamenivo, asfalt, skupina odpadu 170302</t>
  </si>
  <si>
    <t>998223011R00</t>
  </si>
  <si>
    <t>Přesun hmot, pozemní komunikace, kryt asf.</t>
  </si>
  <si>
    <t>005111021R</t>
  </si>
  <si>
    <t>Vytyčení inženýrských sítí</t>
  </si>
  <si>
    <t>Soubor</t>
  </si>
  <si>
    <t>005121010R</t>
  </si>
  <si>
    <t>Vybudování zařízení staveniště</t>
  </si>
  <si>
    <t>005121030R</t>
  </si>
  <si>
    <t>Odstranění zařízení staveniště</t>
  </si>
  <si>
    <t>005211030R</t>
  </si>
  <si>
    <t xml:space="preserve">Dočasná dopravní opatření </t>
  </si>
  <si>
    <t>005241020R</t>
  </si>
  <si>
    <t xml:space="preserve">Geodetické zaměření skutečného provedení  </t>
  </si>
  <si>
    <t/>
  </si>
  <si>
    <t>SUM</t>
  </si>
  <si>
    <t>Poznámky uchazeče k zadání</t>
  </si>
  <si>
    <t>POPUZIV</t>
  </si>
  <si>
    <t>END</t>
  </si>
  <si>
    <t>Přesun suti</t>
  </si>
  <si>
    <t>Poplatek za uložení suti bude 0,- Kč, jelikož vyfrézovaná směs bude uložena na mezideponii města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</si>
</sst>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3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49" fontId="18" fillId="0" borderId="0" xfId="0" applyNumberFormat="1" applyFont="1" applyAlignment="1">
      <alignment wrapText="1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9" xfId="0" applyNumberFormat="1" applyFill="1" applyBorder="1" applyAlignment="1">
      <alignment vertical="top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9" xfId="0" applyFont="1" applyBorder="1" applyAlignment="1">
      <alignment vertical="top" shrinkToFit="1"/>
    </xf>
    <xf numFmtId="164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8" fillId="0" borderId="6" xfId="0" applyFont="1" applyBorder="1" applyAlignment="1">
      <alignment horizontal="center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" fontId="7" fillId="5" borderId="39" xfId="0" applyNumberFormat="1" applyFont="1" applyFill="1" applyBorder="1" applyAlignment="1"/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17" fillId="0" borderId="26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17" fillId="0" borderId="0" xfId="0" applyNumberFormat="1" applyFont="1" applyBorder="1" applyAlignment="1">
      <alignment vertical="top" wrapText="1" shrinkToFit="1"/>
    </xf>
    <xf numFmtId="4" fontId="17" fillId="0" borderId="34" xfId="0" applyNumberFormat="1" applyFont="1" applyBorder="1" applyAlignment="1">
      <alignment vertical="top" wrapText="1" shrinkToFi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5" t="s">
        <v>38</v>
      </c>
    </row>
    <row r="2" spans="1:7" ht="57.75" customHeight="1" x14ac:dyDescent="0.2">
      <c r="A2" s="194" t="s">
        <v>39</v>
      </c>
      <c r="B2" s="194"/>
      <c r="C2" s="194"/>
      <c r="D2" s="194"/>
      <c r="E2" s="194"/>
      <c r="F2" s="194"/>
      <c r="G2" s="194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7"/>
  <sheetViews>
    <sheetView showGridLines="0" topLeftCell="B23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1" t="s">
        <v>36</v>
      </c>
      <c r="B1" s="203" t="s">
        <v>42</v>
      </c>
      <c r="C1" s="204"/>
      <c r="D1" s="204"/>
      <c r="E1" s="204"/>
      <c r="F1" s="204"/>
      <c r="G1" s="204"/>
      <c r="H1" s="204"/>
      <c r="I1" s="204"/>
      <c r="J1" s="205"/>
    </row>
    <row r="2" spans="1:15" ht="23.25" customHeight="1" x14ac:dyDescent="0.2">
      <c r="A2" s="4"/>
      <c r="B2" s="79" t="s">
        <v>40</v>
      </c>
      <c r="C2" s="80"/>
      <c r="D2" s="196" t="s">
        <v>45</v>
      </c>
      <c r="E2" s="197"/>
      <c r="F2" s="197"/>
      <c r="G2" s="197"/>
      <c r="H2" s="197"/>
      <c r="I2" s="197"/>
      <c r="J2" s="198"/>
      <c r="O2" s="2"/>
    </row>
    <row r="3" spans="1:15" ht="23.25" hidden="1" customHeight="1" x14ac:dyDescent="0.2">
      <c r="A3" s="4"/>
      <c r="B3" s="81" t="s">
        <v>43</v>
      </c>
      <c r="C3" s="82"/>
      <c r="D3" s="218"/>
      <c r="E3" s="219"/>
      <c r="F3" s="219"/>
      <c r="G3" s="219"/>
      <c r="H3" s="219"/>
      <c r="I3" s="219"/>
      <c r="J3" s="220"/>
    </row>
    <row r="4" spans="1:15" ht="23.25" hidden="1" customHeight="1" x14ac:dyDescent="0.2">
      <c r="A4" s="4"/>
      <c r="B4" s="83" t="s">
        <v>44</v>
      </c>
      <c r="C4" s="84"/>
      <c r="D4" s="85"/>
      <c r="E4" s="85"/>
      <c r="F4" s="86"/>
      <c r="G4" s="87"/>
      <c r="H4" s="86"/>
      <c r="I4" s="87"/>
      <c r="J4" s="88"/>
    </row>
    <row r="5" spans="1:15" ht="24" customHeight="1" x14ac:dyDescent="0.2">
      <c r="A5" s="4"/>
      <c r="B5" s="45" t="s">
        <v>21</v>
      </c>
      <c r="C5" s="5"/>
      <c r="D5" s="89" t="s">
        <v>46</v>
      </c>
      <c r="E5" s="25"/>
      <c r="F5" s="25"/>
      <c r="G5" s="25"/>
      <c r="H5" s="27" t="s">
        <v>33</v>
      </c>
      <c r="I5" s="89" t="s">
        <v>50</v>
      </c>
      <c r="J5" s="11"/>
    </row>
    <row r="6" spans="1:15" ht="15.75" customHeight="1" x14ac:dyDescent="0.2">
      <c r="A6" s="4"/>
      <c r="B6" s="39"/>
      <c r="C6" s="25"/>
      <c r="D6" s="89" t="s">
        <v>47</v>
      </c>
      <c r="E6" s="25"/>
      <c r="F6" s="25"/>
      <c r="G6" s="25"/>
      <c r="H6" s="27" t="s">
        <v>34</v>
      </c>
      <c r="I6" s="89" t="s">
        <v>51</v>
      </c>
      <c r="J6" s="11"/>
    </row>
    <row r="7" spans="1:15" ht="15.75" customHeight="1" x14ac:dyDescent="0.2">
      <c r="A7" s="4"/>
      <c r="B7" s="40"/>
      <c r="C7" s="90" t="s">
        <v>49</v>
      </c>
      <c r="D7" s="78" t="s">
        <v>48</v>
      </c>
      <c r="E7" s="32"/>
      <c r="F7" s="32"/>
      <c r="G7" s="32"/>
      <c r="H7" s="34"/>
      <c r="I7" s="32"/>
      <c r="J7" s="49"/>
    </row>
    <row r="8" spans="1:15" ht="24" hidden="1" customHeight="1" x14ac:dyDescent="0.2">
      <c r="A8" s="4"/>
      <c r="B8" s="45" t="s">
        <v>19</v>
      </c>
      <c r="C8" s="5"/>
      <c r="D8" s="33"/>
      <c r="E8" s="5"/>
      <c r="F8" s="5"/>
      <c r="G8" s="43"/>
      <c r="H8" s="27" t="s">
        <v>33</v>
      </c>
      <c r="I8" s="31"/>
      <c r="J8" s="11"/>
    </row>
    <row r="9" spans="1:15" ht="15.75" hidden="1" customHeight="1" x14ac:dyDescent="0.2">
      <c r="A9" s="4"/>
      <c r="B9" s="4"/>
      <c r="C9" s="5"/>
      <c r="D9" s="33"/>
      <c r="E9" s="5"/>
      <c r="F9" s="5"/>
      <c r="G9" s="43"/>
      <c r="H9" s="27" t="s">
        <v>34</v>
      </c>
      <c r="I9" s="31"/>
      <c r="J9" s="11"/>
    </row>
    <row r="10" spans="1:15" ht="15.75" hidden="1" customHeight="1" x14ac:dyDescent="0.2">
      <c r="A10" s="4"/>
      <c r="B10" s="50"/>
      <c r="C10" s="26"/>
      <c r="D10" s="44"/>
      <c r="E10" s="53"/>
      <c r="F10" s="53"/>
      <c r="G10" s="51"/>
      <c r="H10" s="51"/>
      <c r="I10" s="52"/>
      <c r="J10" s="49"/>
    </row>
    <row r="11" spans="1:15" ht="24" customHeight="1" x14ac:dyDescent="0.2">
      <c r="A11" s="4"/>
      <c r="B11" s="45" t="s">
        <v>18</v>
      </c>
      <c r="C11" s="5"/>
      <c r="D11" s="214"/>
      <c r="E11" s="214"/>
      <c r="F11" s="214"/>
      <c r="G11" s="214"/>
      <c r="H11" s="27" t="s">
        <v>33</v>
      </c>
      <c r="I11" s="92"/>
      <c r="J11" s="11"/>
    </row>
    <row r="12" spans="1:15" ht="15.75" customHeight="1" x14ac:dyDescent="0.2">
      <c r="A12" s="4"/>
      <c r="B12" s="39"/>
      <c r="C12" s="25"/>
      <c r="D12" s="233"/>
      <c r="E12" s="233"/>
      <c r="F12" s="233"/>
      <c r="G12" s="233"/>
      <c r="H12" s="27" t="s">
        <v>34</v>
      </c>
      <c r="I12" s="92"/>
      <c r="J12" s="11"/>
    </row>
    <row r="13" spans="1:15" ht="15.75" customHeight="1" x14ac:dyDescent="0.2">
      <c r="A13" s="4"/>
      <c r="B13" s="40"/>
      <c r="C13" s="91"/>
      <c r="D13" s="234"/>
      <c r="E13" s="234"/>
      <c r="F13" s="234"/>
      <c r="G13" s="234"/>
      <c r="H13" s="28"/>
      <c r="I13" s="32"/>
      <c r="J13" s="49"/>
    </row>
    <row r="14" spans="1:15" ht="24" hidden="1" customHeight="1" x14ac:dyDescent="0.2">
      <c r="A14" s="4"/>
      <c r="B14" s="64" t="s">
        <v>20</v>
      </c>
      <c r="C14" s="65"/>
      <c r="D14" s="66"/>
      <c r="E14" s="67"/>
      <c r="F14" s="67"/>
      <c r="G14" s="67"/>
      <c r="H14" s="68"/>
      <c r="I14" s="67"/>
      <c r="J14" s="69"/>
    </row>
    <row r="15" spans="1:15" ht="32.25" customHeight="1" x14ac:dyDescent="0.2">
      <c r="A15" s="4"/>
      <c r="B15" s="50" t="s">
        <v>31</v>
      </c>
      <c r="C15" s="70"/>
      <c r="D15" s="51"/>
      <c r="E15" s="202"/>
      <c r="F15" s="202"/>
      <c r="G15" s="231"/>
      <c r="H15" s="231"/>
      <c r="I15" s="231" t="s">
        <v>28</v>
      </c>
      <c r="J15" s="232"/>
    </row>
    <row r="16" spans="1:15" ht="23.25" customHeight="1" x14ac:dyDescent="0.2">
      <c r="A16" s="139" t="s">
        <v>23</v>
      </c>
      <c r="B16" s="140" t="s">
        <v>23</v>
      </c>
      <c r="C16" s="56"/>
      <c r="D16" s="57"/>
      <c r="E16" s="199"/>
      <c r="F16" s="200"/>
      <c r="G16" s="199"/>
      <c r="H16" s="200"/>
      <c r="I16" s="199">
        <f>SUMIF(F47:F53,A16,I47:I53)+SUMIF(F47:F53,"PSU",I47:I53)</f>
        <v>0</v>
      </c>
      <c r="J16" s="201"/>
    </row>
    <row r="17" spans="1:10" ht="23.25" customHeight="1" x14ac:dyDescent="0.2">
      <c r="A17" s="139" t="s">
        <v>24</v>
      </c>
      <c r="B17" s="140" t="s">
        <v>24</v>
      </c>
      <c r="C17" s="56"/>
      <c r="D17" s="57"/>
      <c r="E17" s="199"/>
      <c r="F17" s="200"/>
      <c r="G17" s="199"/>
      <c r="H17" s="200"/>
      <c r="I17" s="199">
        <f>SUMIF(F47:F53,A17,I47:I53)</f>
        <v>0</v>
      </c>
      <c r="J17" s="201"/>
    </row>
    <row r="18" spans="1:10" ht="23.25" customHeight="1" x14ac:dyDescent="0.2">
      <c r="A18" s="139" t="s">
        <v>25</v>
      </c>
      <c r="B18" s="140" t="s">
        <v>25</v>
      </c>
      <c r="C18" s="56"/>
      <c r="D18" s="57"/>
      <c r="E18" s="199"/>
      <c r="F18" s="200"/>
      <c r="G18" s="199"/>
      <c r="H18" s="200"/>
      <c r="I18" s="199">
        <f>SUMIF(F47:F53,A18,I47:I53)</f>
        <v>0</v>
      </c>
      <c r="J18" s="201"/>
    </row>
    <row r="19" spans="1:10" ht="23.25" customHeight="1" x14ac:dyDescent="0.2">
      <c r="A19" s="139" t="s">
        <v>69</v>
      </c>
      <c r="B19" s="140" t="s">
        <v>26</v>
      </c>
      <c r="C19" s="56"/>
      <c r="D19" s="57"/>
      <c r="E19" s="199"/>
      <c r="F19" s="200"/>
      <c r="G19" s="199"/>
      <c r="H19" s="200"/>
      <c r="I19" s="199">
        <f>SUMIF(F47:F53,A19,I47:I53)</f>
        <v>0</v>
      </c>
      <c r="J19" s="201"/>
    </row>
    <row r="20" spans="1:10" ht="23.25" customHeight="1" x14ac:dyDescent="0.2">
      <c r="A20" s="139" t="s">
        <v>70</v>
      </c>
      <c r="B20" s="140" t="s">
        <v>27</v>
      </c>
      <c r="C20" s="56"/>
      <c r="D20" s="57"/>
      <c r="E20" s="199"/>
      <c r="F20" s="200"/>
      <c r="G20" s="199"/>
      <c r="H20" s="200"/>
      <c r="I20" s="199">
        <f>SUMIF(F47:F53,A20,I47:I53)</f>
        <v>0</v>
      </c>
      <c r="J20" s="201"/>
    </row>
    <row r="21" spans="1:10" ht="23.25" customHeight="1" x14ac:dyDescent="0.2">
      <c r="A21" s="4"/>
      <c r="B21" s="72" t="s">
        <v>28</v>
      </c>
      <c r="C21" s="73"/>
      <c r="D21" s="74"/>
      <c r="E21" s="212"/>
      <c r="F21" s="213"/>
      <c r="G21" s="212"/>
      <c r="H21" s="213"/>
      <c r="I21" s="212">
        <f>SUM(I16:J20)</f>
        <v>0</v>
      </c>
      <c r="J21" s="217"/>
    </row>
    <row r="22" spans="1:10" ht="33" customHeight="1" x14ac:dyDescent="0.2">
      <c r="A22" s="4"/>
      <c r="B22" s="63" t="s">
        <v>32</v>
      </c>
      <c r="C22" s="56"/>
      <c r="D22" s="57"/>
      <c r="E22" s="62"/>
      <c r="F22" s="59"/>
      <c r="G22" s="48"/>
      <c r="H22" s="48"/>
      <c r="I22" s="48"/>
      <c r="J22" s="60"/>
    </row>
    <row r="23" spans="1:10" ht="23.25" customHeight="1" x14ac:dyDescent="0.2">
      <c r="A23" s="4"/>
      <c r="B23" s="55" t="s">
        <v>11</v>
      </c>
      <c r="C23" s="56"/>
      <c r="D23" s="57"/>
      <c r="E23" s="58">
        <v>15</v>
      </c>
      <c r="F23" s="59" t="s">
        <v>0</v>
      </c>
      <c r="G23" s="210">
        <f>ZakladDPHSniVypocet</f>
        <v>0</v>
      </c>
      <c r="H23" s="211"/>
      <c r="I23" s="211"/>
      <c r="J23" s="60" t="str">
        <f t="shared" ref="J23:J28" si="0">Mena</f>
        <v>CZK</v>
      </c>
    </row>
    <row r="24" spans="1:10" ht="23.25" customHeight="1" x14ac:dyDescent="0.2">
      <c r="A24" s="4"/>
      <c r="B24" s="55" t="s">
        <v>12</v>
      </c>
      <c r="C24" s="56"/>
      <c r="D24" s="57"/>
      <c r="E24" s="58">
        <f>SazbaDPH1</f>
        <v>15</v>
      </c>
      <c r="F24" s="59" t="s">
        <v>0</v>
      </c>
      <c r="G24" s="215">
        <f>ZakladDPHSni*SazbaDPH1/100</f>
        <v>0</v>
      </c>
      <c r="H24" s="216"/>
      <c r="I24" s="216"/>
      <c r="J24" s="60" t="str">
        <f t="shared" si="0"/>
        <v>CZK</v>
      </c>
    </row>
    <row r="25" spans="1:10" ht="23.25" customHeight="1" x14ac:dyDescent="0.2">
      <c r="A25" s="4"/>
      <c r="B25" s="55" t="s">
        <v>13</v>
      </c>
      <c r="C25" s="56"/>
      <c r="D25" s="57"/>
      <c r="E25" s="58">
        <v>21</v>
      </c>
      <c r="F25" s="59" t="s">
        <v>0</v>
      </c>
      <c r="G25" s="210">
        <f>ZakladDPHZaklVypocet</f>
        <v>0</v>
      </c>
      <c r="H25" s="211"/>
      <c r="I25" s="211"/>
      <c r="J25" s="60" t="str">
        <f t="shared" si="0"/>
        <v>CZK</v>
      </c>
    </row>
    <row r="26" spans="1:10" ht="23.25" customHeight="1" x14ac:dyDescent="0.2">
      <c r="A26" s="4"/>
      <c r="B26" s="47" t="s">
        <v>14</v>
      </c>
      <c r="C26" s="22"/>
      <c r="D26" s="18"/>
      <c r="E26" s="41">
        <f>SazbaDPH2</f>
        <v>21</v>
      </c>
      <c r="F26" s="42" t="s">
        <v>0</v>
      </c>
      <c r="G26" s="206">
        <f>ZakladDPHZakl*SazbaDPH2/100</f>
        <v>0</v>
      </c>
      <c r="H26" s="207"/>
      <c r="I26" s="207"/>
      <c r="J26" s="54" t="str">
        <f t="shared" si="0"/>
        <v>CZK</v>
      </c>
    </row>
    <row r="27" spans="1:10" ht="23.25" customHeight="1" thickBot="1" x14ac:dyDescent="0.25">
      <c r="A27" s="4"/>
      <c r="B27" s="46" t="s">
        <v>4</v>
      </c>
      <c r="C27" s="20"/>
      <c r="D27" s="23"/>
      <c r="E27" s="20"/>
      <c r="F27" s="21"/>
      <c r="G27" s="208">
        <f>0</f>
        <v>0</v>
      </c>
      <c r="H27" s="208"/>
      <c r="I27" s="208"/>
      <c r="J27" s="61" t="str">
        <f t="shared" si="0"/>
        <v>CZK</v>
      </c>
    </row>
    <row r="28" spans="1:10" ht="27.75" hidden="1" customHeight="1" thickBot="1" x14ac:dyDescent="0.25">
      <c r="A28" s="4"/>
      <c r="B28" s="111" t="s">
        <v>22</v>
      </c>
      <c r="C28" s="112"/>
      <c r="D28" s="112"/>
      <c r="E28" s="113"/>
      <c r="F28" s="114"/>
      <c r="G28" s="230">
        <f>ZakladDPHSniVypocet+ZakladDPHZaklVypocet</f>
        <v>0</v>
      </c>
      <c r="H28" s="230"/>
      <c r="I28" s="230"/>
      <c r="J28" s="115" t="str">
        <f t="shared" si="0"/>
        <v>CZK</v>
      </c>
    </row>
    <row r="29" spans="1:10" ht="27.75" customHeight="1" thickBot="1" x14ac:dyDescent="0.25">
      <c r="A29" s="4"/>
      <c r="B29" s="111" t="s">
        <v>35</v>
      </c>
      <c r="C29" s="116"/>
      <c r="D29" s="116"/>
      <c r="E29" s="116"/>
      <c r="F29" s="116"/>
      <c r="G29" s="209">
        <f>ZakladDPHSni+DPHSni+ZakladDPHZakl+DPHZakl+Zaokrouhleni</f>
        <v>0</v>
      </c>
      <c r="H29" s="209"/>
      <c r="I29" s="209"/>
      <c r="J29" s="117" t="s">
        <v>54</v>
      </c>
    </row>
    <row r="30" spans="1:10" ht="12.75" customHeight="1" x14ac:dyDescent="0.2">
      <c r="A30" s="4"/>
      <c r="B30" s="4"/>
      <c r="C30" s="5"/>
      <c r="D30" s="5"/>
      <c r="E30" s="5"/>
      <c r="F30" s="5"/>
      <c r="G30" s="43"/>
      <c r="H30" s="5"/>
      <c r="I30" s="43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3"/>
      <c r="H31" s="5"/>
      <c r="I31" s="43"/>
      <c r="J31" s="12"/>
    </row>
    <row r="32" spans="1:10" ht="18.75" customHeight="1" x14ac:dyDescent="0.2">
      <c r="A32" s="4"/>
      <c r="B32" s="24"/>
      <c r="C32" s="19" t="s">
        <v>10</v>
      </c>
      <c r="D32" s="37"/>
      <c r="E32" s="37"/>
      <c r="F32" s="19" t="s">
        <v>9</v>
      </c>
      <c r="G32" s="37"/>
      <c r="H32" s="38">
        <f ca="1">TODAY()</f>
        <v>44802</v>
      </c>
      <c r="I32" s="37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3"/>
      <c r="H33" s="5"/>
      <c r="I33" s="43"/>
      <c r="J33" s="12"/>
    </row>
    <row r="34" spans="1:10" s="35" customFormat="1" ht="18.75" customHeight="1" x14ac:dyDescent="0.2">
      <c r="A34" s="29"/>
      <c r="B34" s="29"/>
      <c r="C34" s="30"/>
      <c r="D34" s="195"/>
      <c r="E34" s="195"/>
      <c r="F34" s="30"/>
      <c r="G34" s="195"/>
      <c r="H34" s="195"/>
      <c r="I34" s="195"/>
      <c r="J34" s="36"/>
    </row>
    <row r="35" spans="1:10" ht="12.75" customHeight="1" x14ac:dyDescent="0.2">
      <c r="A35" s="4"/>
      <c r="B35" s="4"/>
      <c r="C35" s="5"/>
      <c r="D35" s="235" t="s">
        <v>2</v>
      </c>
      <c r="E35" s="235"/>
      <c r="F35" s="5"/>
      <c r="G35" s="43"/>
      <c r="H35" s="13" t="s">
        <v>3</v>
      </c>
      <c r="I35" s="43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5" t="s">
        <v>15</v>
      </c>
      <c r="C37" s="3"/>
      <c r="D37" s="3"/>
      <c r="E37" s="3"/>
      <c r="F37" s="103"/>
      <c r="G37" s="103"/>
      <c r="H37" s="103"/>
      <c r="I37" s="103"/>
      <c r="J37" s="3"/>
    </row>
    <row r="38" spans="1:10" ht="25.5" hidden="1" customHeight="1" x14ac:dyDescent="0.2">
      <c r="A38" s="95" t="s">
        <v>37</v>
      </c>
      <c r="B38" s="97" t="s">
        <v>16</v>
      </c>
      <c r="C38" s="98" t="s">
        <v>5</v>
      </c>
      <c r="D38" s="99"/>
      <c r="E38" s="99"/>
      <c r="F38" s="104" t="str">
        <f>B23</f>
        <v>Základ pro sníženou DPH</v>
      </c>
      <c r="G38" s="104" t="str">
        <f>B25</f>
        <v>Základ pro základní DPH</v>
      </c>
      <c r="H38" s="105" t="s">
        <v>17</v>
      </c>
      <c r="I38" s="105" t="s">
        <v>1</v>
      </c>
      <c r="J38" s="100" t="s">
        <v>0</v>
      </c>
    </row>
    <row r="39" spans="1:10" ht="25.5" hidden="1" customHeight="1" x14ac:dyDescent="0.2">
      <c r="A39" s="95">
        <v>1</v>
      </c>
      <c r="B39" s="101" t="s">
        <v>52</v>
      </c>
      <c r="C39" s="221" t="s">
        <v>45</v>
      </c>
      <c r="D39" s="222"/>
      <c r="E39" s="222"/>
      <c r="F39" s="106">
        <f>'Rozpočet Pol'!AC45</f>
        <v>0</v>
      </c>
      <c r="G39" s="107">
        <f>'Rozpočet Pol'!AD45</f>
        <v>0</v>
      </c>
      <c r="H39" s="108">
        <f>(F39*SazbaDPH1/100)+(G39*SazbaDPH2/100)</f>
        <v>0</v>
      </c>
      <c r="I39" s="108">
        <f>F39+G39+H39</f>
        <v>0</v>
      </c>
      <c r="J39" s="102" t="str">
        <f>IF(CenaCelkemVypocet=0,"",I39/CenaCelkemVypocet*100)</f>
        <v/>
      </c>
    </row>
    <row r="40" spans="1:10" ht="25.5" hidden="1" customHeight="1" x14ac:dyDescent="0.2">
      <c r="A40" s="95"/>
      <c r="B40" s="223" t="s">
        <v>53</v>
      </c>
      <c r="C40" s="224"/>
      <c r="D40" s="224"/>
      <c r="E40" s="225"/>
      <c r="F40" s="109">
        <f>SUMIF(A39:A39,"=1",F39:F39)</f>
        <v>0</v>
      </c>
      <c r="G40" s="110">
        <f>SUMIF(A39:A39,"=1",G39:G39)</f>
        <v>0</v>
      </c>
      <c r="H40" s="110">
        <f>SUMIF(A39:A39,"=1",H39:H39)</f>
        <v>0</v>
      </c>
      <c r="I40" s="110">
        <f>SUMIF(A39:A39,"=1",I39:I39)</f>
        <v>0</v>
      </c>
      <c r="J40" s="96">
        <f>SUMIF(A39:A39,"=1",J39:J39)</f>
        <v>0</v>
      </c>
    </row>
    <row r="44" spans="1:10" ht="15.75" x14ac:dyDescent="0.25">
      <c r="B44" s="118" t="s">
        <v>55</v>
      </c>
    </row>
    <row r="46" spans="1:10" ht="25.5" customHeight="1" x14ac:dyDescent="0.2">
      <c r="A46" s="119"/>
      <c r="B46" s="123" t="s">
        <v>16</v>
      </c>
      <c r="C46" s="123" t="s">
        <v>5</v>
      </c>
      <c r="D46" s="124"/>
      <c r="E46" s="124"/>
      <c r="F46" s="127" t="s">
        <v>56</v>
      </c>
      <c r="G46" s="127"/>
      <c r="H46" s="127"/>
      <c r="I46" s="226" t="s">
        <v>28</v>
      </c>
      <c r="J46" s="226"/>
    </row>
    <row r="47" spans="1:10" ht="25.5" customHeight="1" x14ac:dyDescent="0.2">
      <c r="A47" s="120"/>
      <c r="B47" s="128" t="s">
        <v>57</v>
      </c>
      <c r="C47" s="228" t="s">
        <v>58</v>
      </c>
      <c r="D47" s="229"/>
      <c r="E47" s="229"/>
      <c r="F47" s="130" t="s">
        <v>23</v>
      </c>
      <c r="G47" s="131"/>
      <c r="H47" s="131"/>
      <c r="I47" s="227">
        <f>'Rozpočet Pol'!G8</f>
        <v>0</v>
      </c>
      <c r="J47" s="227"/>
    </row>
    <row r="48" spans="1:10" ht="25.5" customHeight="1" x14ac:dyDescent="0.2">
      <c r="A48" s="120"/>
      <c r="B48" s="122" t="s">
        <v>59</v>
      </c>
      <c r="C48" s="237" t="s">
        <v>60</v>
      </c>
      <c r="D48" s="238"/>
      <c r="E48" s="238"/>
      <c r="F48" s="132" t="s">
        <v>23</v>
      </c>
      <c r="G48" s="133"/>
      <c r="H48" s="133"/>
      <c r="I48" s="236">
        <f>'Rozpočet Pol'!G18</f>
        <v>0</v>
      </c>
      <c r="J48" s="236"/>
    </row>
    <row r="49" spans="1:10" ht="25.5" customHeight="1" x14ac:dyDescent="0.2">
      <c r="A49" s="120"/>
      <c r="B49" s="122" t="s">
        <v>61</v>
      </c>
      <c r="C49" s="237" t="s">
        <v>62</v>
      </c>
      <c r="D49" s="238"/>
      <c r="E49" s="238"/>
      <c r="F49" s="132" t="s">
        <v>23</v>
      </c>
      <c r="G49" s="133"/>
      <c r="H49" s="133"/>
      <c r="I49" s="236">
        <f>'Rozpočet Pol'!G25</f>
        <v>0</v>
      </c>
      <c r="J49" s="236"/>
    </row>
    <row r="50" spans="1:10" ht="25.5" customHeight="1" x14ac:dyDescent="0.2">
      <c r="A50" s="120"/>
      <c r="B50" s="122" t="s">
        <v>63</v>
      </c>
      <c r="C50" s="237" t="s">
        <v>64</v>
      </c>
      <c r="D50" s="238"/>
      <c r="E50" s="238"/>
      <c r="F50" s="132" t="s">
        <v>23</v>
      </c>
      <c r="G50" s="133"/>
      <c r="H50" s="133"/>
      <c r="I50" s="236">
        <f>'Rozpočet Pol'!G29</f>
        <v>0</v>
      </c>
      <c r="J50" s="236"/>
    </row>
    <row r="51" spans="1:10" ht="25.5" customHeight="1" x14ac:dyDescent="0.2">
      <c r="A51" s="120"/>
      <c r="B51" s="122" t="s">
        <v>65</v>
      </c>
      <c r="C51" s="237" t="s">
        <v>66</v>
      </c>
      <c r="D51" s="238"/>
      <c r="E51" s="238"/>
      <c r="F51" s="132" t="s">
        <v>23</v>
      </c>
      <c r="G51" s="133"/>
      <c r="H51" s="133"/>
      <c r="I51" s="236">
        <f>'Rozpočet Pol'!G32</f>
        <v>0</v>
      </c>
      <c r="J51" s="236"/>
    </row>
    <row r="52" spans="1:10" ht="25.5" customHeight="1" x14ac:dyDescent="0.2">
      <c r="A52" s="120"/>
      <c r="B52" s="122" t="s">
        <v>67</v>
      </c>
      <c r="C52" s="237" t="s">
        <v>68</v>
      </c>
      <c r="D52" s="238"/>
      <c r="E52" s="238"/>
      <c r="F52" s="132" t="s">
        <v>23</v>
      </c>
      <c r="G52" s="133"/>
      <c r="H52" s="133"/>
      <c r="I52" s="236">
        <f>'Rozpočet Pol'!G36</f>
        <v>0</v>
      </c>
      <c r="J52" s="236"/>
    </row>
    <row r="53" spans="1:10" ht="25.5" customHeight="1" x14ac:dyDescent="0.2">
      <c r="A53" s="120"/>
      <c r="B53" s="129" t="s">
        <v>69</v>
      </c>
      <c r="C53" s="241" t="s">
        <v>26</v>
      </c>
      <c r="D53" s="242"/>
      <c r="E53" s="242"/>
      <c r="F53" s="134" t="s">
        <v>69</v>
      </c>
      <c r="G53" s="135"/>
      <c r="H53" s="135"/>
      <c r="I53" s="240">
        <f>'Rozpočet Pol'!G38</f>
        <v>0</v>
      </c>
      <c r="J53" s="240"/>
    </row>
    <row r="54" spans="1:10" ht="25.5" customHeight="1" x14ac:dyDescent="0.2">
      <c r="A54" s="121"/>
      <c r="B54" s="125" t="s">
        <v>1</v>
      </c>
      <c r="C54" s="125"/>
      <c r="D54" s="126"/>
      <c r="E54" s="126"/>
      <c r="F54" s="136"/>
      <c r="G54" s="137"/>
      <c r="H54" s="137"/>
      <c r="I54" s="239">
        <f>SUM(I47:I53)</f>
        <v>0</v>
      </c>
      <c r="J54" s="239"/>
    </row>
    <row r="55" spans="1:10" x14ac:dyDescent="0.2">
      <c r="F55" s="138"/>
      <c r="G55" s="94"/>
      <c r="H55" s="138"/>
      <c r="I55" s="94"/>
      <c r="J55" s="94"/>
    </row>
    <row r="56" spans="1:10" x14ac:dyDescent="0.2">
      <c r="F56" s="138"/>
      <c r="G56" s="94"/>
      <c r="H56" s="138"/>
      <c r="I56" s="94"/>
      <c r="J56" s="94"/>
    </row>
    <row r="57" spans="1:10" x14ac:dyDescent="0.2">
      <c r="F57" s="138"/>
      <c r="G57" s="94"/>
      <c r="H57" s="138"/>
      <c r="I57" s="94"/>
      <c r="J57" s="94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5">
    <mergeCell ref="I54:J54"/>
    <mergeCell ref="I51:J51"/>
    <mergeCell ref="C51:E51"/>
    <mergeCell ref="I52:J52"/>
    <mergeCell ref="C52:E52"/>
    <mergeCell ref="I53:J53"/>
    <mergeCell ref="C53:E53"/>
    <mergeCell ref="I48:J48"/>
    <mergeCell ref="C48:E48"/>
    <mergeCell ref="I49:J49"/>
    <mergeCell ref="C49:E49"/>
    <mergeCell ref="I50:J50"/>
    <mergeCell ref="C50:E50"/>
    <mergeCell ref="D13:G13"/>
    <mergeCell ref="D34:E34"/>
    <mergeCell ref="D35:E35"/>
    <mergeCell ref="G19:H19"/>
    <mergeCell ref="G20:H20"/>
    <mergeCell ref="C39:E39"/>
    <mergeCell ref="B40:E40"/>
    <mergeCell ref="I46:J46"/>
    <mergeCell ref="I47:J47"/>
    <mergeCell ref="C47:E47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D11:G11"/>
    <mergeCell ref="G24:I24"/>
    <mergeCell ref="G23:I23"/>
    <mergeCell ref="E19:F19"/>
    <mergeCell ref="E20:F20"/>
    <mergeCell ref="I20:J20"/>
    <mergeCell ref="I21:J21"/>
    <mergeCell ref="G34:I34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3:J3"/>
    <mergeCell ref="G28:I28"/>
    <mergeCell ref="G15:H15"/>
    <mergeCell ref="I15:J15"/>
    <mergeCell ref="E16:F16"/>
    <mergeCell ref="D12:G12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43" t="s">
        <v>6</v>
      </c>
      <c r="B1" s="243"/>
      <c r="C1" s="244"/>
      <c r="D1" s="243"/>
      <c r="E1" s="243"/>
      <c r="F1" s="243"/>
      <c r="G1" s="243"/>
    </row>
    <row r="2" spans="1:7" ht="24.95" customHeight="1" x14ac:dyDescent="0.2">
      <c r="A2" s="77" t="s">
        <v>41</v>
      </c>
      <c r="B2" s="76"/>
      <c r="C2" s="245"/>
      <c r="D2" s="245"/>
      <c r="E2" s="245"/>
      <c r="F2" s="245"/>
      <c r="G2" s="246"/>
    </row>
    <row r="3" spans="1:7" ht="24.95" hidden="1" customHeight="1" x14ac:dyDescent="0.2">
      <c r="A3" s="77" t="s">
        <v>7</v>
      </c>
      <c r="B3" s="76"/>
      <c r="C3" s="245"/>
      <c r="D3" s="245"/>
      <c r="E3" s="245"/>
      <c r="F3" s="245"/>
      <c r="G3" s="246"/>
    </row>
    <row r="4" spans="1:7" ht="24.95" hidden="1" customHeight="1" x14ac:dyDescent="0.2">
      <c r="A4" s="77" t="s">
        <v>8</v>
      </c>
      <c r="B4" s="76"/>
      <c r="C4" s="245"/>
      <c r="D4" s="245"/>
      <c r="E4" s="245"/>
      <c r="F4" s="245"/>
      <c r="G4" s="246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5"/>
  <sheetViews>
    <sheetView tabSelected="1" topLeftCell="A17" workbookViewId="0">
      <selection activeCell="A49" sqref="A49:G53"/>
    </sheetView>
  </sheetViews>
  <sheetFormatPr defaultRowHeight="12.75" outlineLevelRow="1" x14ac:dyDescent="0.2"/>
  <cols>
    <col min="1" max="1" width="4.28515625" customWidth="1"/>
    <col min="2" max="2" width="14.42578125" style="93" customWidth="1"/>
    <col min="3" max="3" width="38.28515625" style="93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  <col min="53" max="53" width="73.42578125" customWidth="1"/>
  </cols>
  <sheetData>
    <row r="1" spans="1:60" ht="15.75" customHeight="1" x14ac:dyDescent="0.25">
      <c r="A1" s="261" t="s">
        <v>6</v>
      </c>
      <c r="B1" s="261"/>
      <c r="C1" s="261"/>
      <c r="D1" s="261"/>
      <c r="E1" s="261"/>
      <c r="F1" s="261"/>
      <c r="G1" s="261"/>
      <c r="AE1" t="s">
        <v>72</v>
      </c>
    </row>
    <row r="2" spans="1:60" ht="24.95" customHeight="1" x14ac:dyDescent="0.2">
      <c r="A2" s="143" t="s">
        <v>71</v>
      </c>
      <c r="B2" s="141"/>
      <c r="C2" s="262" t="s">
        <v>45</v>
      </c>
      <c r="D2" s="263"/>
      <c r="E2" s="263"/>
      <c r="F2" s="263"/>
      <c r="G2" s="264"/>
      <c r="AE2" t="s">
        <v>73</v>
      </c>
    </row>
    <row r="3" spans="1:60" ht="24.95" hidden="1" customHeight="1" x14ac:dyDescent="0.2">
      <c r="A3" s="144" t="s">
        <v>7</v>
      </c>
      <c r="B3" s="142"/>
      <c r="C3" s="265"/>
      <c r="D3" s="266"/>
      <c r="E3" s="266"/>
      <c r="F3" s="266"/>
      <c r="G3" s="267"/>
      <c r="AE3" t="s">
        <v>74</v>
      </c>
    </row>
    <row r="4" spans="1:60" ht="24.95" hidden="1" customHeight="1" x14ac:dyDescent="0.2">
      <c r="A4" s="144" t="s">
        <v>8</v>
      </c>
      <c r="B4" s="142"/>
      <c r="C4" s="265"/>
      <c r="D4" s="266"/>
      <c r="E4" s="266"/>
      <c r="F4" s="266"/>
      <c r="G4" s="267"/>
      <c r="AE4" t="s">
        <v>75</v>
      </c>
    </row>
    <row r="5" spans="1:60" hidden="1" x14ac:dyDescent="0.2">
      <c r="A5" s="145" t="s">
        <v>76</v>
      </c>
      <c r="B5" s="146"/>
      <c r="C5" s="147"/>
      <c r="D5" s="148"/>
      <c r="E5" s="148"/>
      <c r="F5" s="148"/>
      <c r="G5" s="149"/>
      <c r="AE5" t="s">
        <v>77</v>
      </c>
    </row>
    <row r="7" spans="1:60" ht="38.25" x14ac:dyDescent="0.2">
      <c r="A7" s="155" t="s">
        <v>78</v>
      </c>
      <c r="B7" s="156" t="s">
        <v>79</v>
      </c>
      <c r="C7" s="156" t="s">
        <v>80</v>
      </c>
      <c r="D7" s="155" t="s">
        <v>81</v>
      </c>
      <c r="E7" s="155" t="s">
        <v>82</v>
      </c>
      <c r="F7" s="150" t="s">
        <v>83</v>
      </c>
      <c r="G7" s="170" t="s">
        <v>28</v>
      </c>
      <c r="H7" s="171" t="s">
        <v>29</v>
      </c>
      <c r="I7" s="171" t="s">
        <v>84</v>
      </c>
      <c r="J7" s="171" t="s">
        <v>30</v>
      </c>
      <c r="K7" s="171" t="s">
        <v>85</v>
      </c>
      <c r="L7" s="171" t="s">
        <v>86</v>
      </c>
      <c r="M7" s="171" t="s">
        <v>87</v>
      </c>
      <c r="N7" s="171" t="s">
        <v>88</v>
      </c>
      <c r="O7" s="171" t="s">
        <v>89</v>
      </c>
      <c r="P7" s="171" t="s">
        <v>90</v>
      </c>
      <c r="Q7" s="171" t="s">
        <v>91</v>
      </c>
      <c r="R7" s="171" t="s">
        <v>92</v>
      </c>
      <c r="S7" s="171" t="s">
        <v>93</v>
      </c>
      <c r="T7" s="171" t="s">
        <v>94</v>
      </c>
      <c r="U7" s="158" t="s">
        <v>95</v>
      </c>
    </row>
    <row r="8" spans="1:60" x14ac:dyDescent="0.2">
      <c r="A8" s="172" t="s">
        <v>96</v>
      </c>
      <c r="B8" s="173" t="s">
        <v>57</v>
      </c>
      <c r="C8" s="174" t="s">
        <v>58</v>
      </c>
      <c r="D8" s="157"/>
      <c r="E8" s="175"/>
      <c r="F8" s="176"/>
      <c r="G8" s="176">
        <f>SUMIF(AE9:AE17,"&lt;&gt;NOR",G9:G17)</f>
        <v>0</v>
      </c>
      <c r="H8" s="176"/>
      <c r="I8" s="176">
        <f>SUM(I9:I17)</f>
        <v>0</v>
      </c>
      <c r="J8" s="176"/>
      <c r="K8" s="176">
        <f>SUM(K9:K17)</f>
        <v>0</v>
      </c>
      <c r="L8" s="176"/>
      <c r="M8" s="176">
        <f>SUM(M9:M17)</f>
        <v>0</v>
      </c>
      <c r="N8" s="157"/>
      <c r="O8" s="157">
        <f>SUM(O9:O17)</f>
        <v>0</v>
      </c>
      <c r="P8" s="157"/>
      <c r="Q8" s="157">
        <f>SUM(Q9:Q17)</f>
        <v>94.004019999999997</v>
      </c>
      <c r="R8" s="157"/>
      <c r="S8" s="157"/>
      <c r="T8" s="172"/>
      <c r="U8" s="157">
        <f>SUM(U9:U17)</f>
        <v>79.72</v>
      </c>
      <c r="AE8" t="s">
        <v>97</v>
      </c>
    </row>
    <row r="9" spans="1:60" outlineLevel="1" x14ac:dyDescent="0.2">
      <c r="A9" s="152">
        <v>1</v>
      </c>
      <c r="B9" s="159" t="s">
        <v>98</v>
      </c>
      <c r="C9" s="188" t="s">
        <v>99</v>
      </c>
      <c r="D9" s="161" t="s">
        <v>100</v>
      </c>
      <c r="E9" s="165">
        <v>1.65</v>
      </c>
      <c r="F9" s="167">
        <f t="shared" ref="F9:F14" si="0">H9+J9</f>
        <v>0</v>
      </c>
      <c r="G9" s="168">
        <f t="shared" ref="G9:G14" si="1">ROUND(E9*F9,2)</f>
        <v>0</v>
      </c>
      <c r="H9" s="168"/>
      <c r="I9" s="168">
        <f t="shared" ref="I9:I14" si="2">ROUND(E9*H9,2)</f>
        <v>0</v>
      </c>
      <c r="J9" s="168"/>
      <c r="K9" s="168">
        <f t="shared" ref="K9:K14" si="3">ROUND(E9*J9,2)</f>
        <v>0</v>
      </c>
      <c r="L9" s="168">
        <v>21</v>
      </c>
      <c r="M9" s="168">
        <f t="shared" ref="M9:M14" si="4">G9*(1+L9/100)</f>
        <v>0</v>
      </c>
      <c r="N9" s="161">
        <v>0</v>
      </c>
      <c r="O9" s="161">
        <f t="shared" ref="O9:O14" si="5">ROUND(E9*N9,5)</f>
        <v>0</v>
      </c>
      <c r="P9" s="161">
        <v>0</v>
      </c>
      <c r="Q9" s="161">
        <f t="shared" ref="Q9:Q14" si="6">ROUND(E9*P9,5)</f>
        <v>0</v>
      </c>
      <c r="R9" s="161"/>
      <c r="S9" s="161"/>
      <c r="T9" s="162">
        <v>0.223</v>
      </c>
      <c r="U9" s="161">
        <f t="shared" ref="U9:U14" si="7">ROUND(E9*T9,2)</f>
        <v>0.37</v>
      </c>
      <c r="V9" s="151"/>
      <c r="W9" s="151"/>
      <c r="X9" s="151"/>
      <c r="Y9" s="151"/>
      <c r="Z9" s="151"/>
      <c r="AA9" s="151"/>
      <c r="AB9" s="151"/>
      <c r="AC9" s="151"/>
      <c r="AD9" s="151"/>
      <c r="AE9" s="151" t="s">
        <v>101</v>
      </c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">
      <c r="A10" s="152">
        <v>2</v>
      </c>
      <c r="B10" s="159" t="s">
        <v>102</v>
      </c>
      <c r="C10" s="188" t="s">
        <v>103</v>
      </c>
      <c r="D10" s="161" t="s">
        <v>100</v>
      </c>
      <c r="E10" s="165">
        <v>1.65</v>
      </c>
      <c r="F10" s="167">
        <f t="shared" si="0"/>
        <v>0</v>
      </c>
      <c r="G10" s="168">
        <f t="shared" si="1"/>
        <v>0</v>
      </c>
      <c r="H10" s="168"/>
      <c r="I10" s="168">
        <f t="shared" si="2"/>
        <v>0</v>
      </c>
      <c r="J10" s="168"/>
      <c r="K10" s="168">
        <f t="shared" si="3"/>
        <v>0</v>
      </c>
      <c r="L10" s="168">
        <v>21</v>
      </c>
      <c r="M10" s="168">
        <f t="shared" si="4"/>
        <v>0</v>
      </c>
      <c r="N10" s="161">
        <v>0</v>
      </c>
      <c r="O10" s="161">
        <f t="shared" si="5"/>
        <v>0</v>
      </c>
      <c r="P10" s="161">
        <v>0</v>
      </c>
      <c r="Q10" s="161">
        <f t="shared" si="6"/>
        <v>0</v>
      </c>
      <c r="R10" s="161"/>
      <c r="S10" s="161"/>
      <c r="T10" s="162">
        <v>8.7999999999999995E-2</v>
      </c>
      <c r="U10" s="161">
        <f t="shared" si="7"/>
        <v>0.15</v>
      </c>
      <c r="V10" s="151"/>
      <c r="W10" s="151"/>
      <c r="X10" s="151"/>
      <c r="Y10" s="151"/>
      <c r="Z10" s="151"/>
      <c r="AA10" s="151"/>
      <c r="AB10" s="151"/>
      <c r="AC10" s="151"/>
      <c r="AD10" s="151"/>
      <c r="AE10" s="151" t="s">
        <v>101</v>
      </c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ht="22.5" outlineLevel="1" x14ac:dyDescent="0.2">
      <c r="A11" s="152">
        <v>3</v>
      </c>
      <c r="B11" s="159" t="s">
        <v>104</v>
      </c>
      <c r="C11" s="188" t="s">
        <v>105</v>
      </c>
      <c r="D11" s="161" t="s">
        <v>100</v>
      </c>
      <c r="E11" s="165">
        <v>1.65</v>
      </c>
      <c r="F11" s="167">
        <f t="shared" si="0"/>
        <v>0</v>
      </c>
      <c r="G11" s="168">
        <f t="shared" si="1"/>
        <v>0</v>
      </c>
      <c r="H11" s="168"/>
      <c r="I11" s="168">
        <f t="shared" si="2"/>
        <v>0</v>
      </c>
      <c r="J11" s="168"/>
      <c r="K11" s="168">
        <f t="shared" si="3"/>
        <v>0</v>
      </c>
      <c r="L11" s="168">
        <v>21</v>
      </c>
      <c r="M11" s="168">
        <f t="shared" si="4"/>
        <v>0</v>
      </c>
      <c r="N11" s="161">
        <v>0</v>
      </c>
      <c r="O11" s="161">
        <f t="shared" si="5"/>
        <v>0</v>
      </c>
      <c r="P11" s="161">
        <v>0</v>
      </c>
      <c r="Q11" s="161">
        <f t="shared" si="6"/>
        <v>0</v>
      </c>
      <c r="R11" s="161"/>
      <c r="S11" s="161"/>
      <c r="T11" s="162">
        <v>1.0999999999999999E-2</v>
      </c>
      <c r="U11" s="161">
        <f t="shared" si="7"/>
        <v>0.02</v>
      </c>
      <c r="V11" s="151"/>
      <c r="W11" s="151"/>
      <c r="X11" s="151"/>
      <c r="Y11" s="151"/>
      <c r="Z11" s="151"/>
      <c r="AA11" s="151"/>
      <c r="AB11" s="151"/>
      <c r="AC11" s="151"/>
      <c r="AD11" s="151"/>
      <c r="AE11" s="151" t="s">
        <v>101</v>
      </c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ht="22.5" outlineLevel="1" x14ac:dyDescent="0.2">
      <c r="A12" s="152">
        <v>4</v>
      </c>
      <c r="B12" s="159" t="s">
        <v>106</v>
      </c>
      <c r="C12" s="188" t="s">
        <v>107</v>
      </c>
      <c r="D12" s="161" t="s">
        <v>100</v>
      </c>
      <c r="E12" s="165">
        <v>1.65</v>
      </c>
      <c r="F12" s="167">
        <f t="shared" si="0"/>
        <v>0</v>
      </c>
      <c r="G12" s="168">
        <f t="shared" si="1"/>
        <v>0</v>
      </c>
      <c r="H12" s="168"/>
      <c r="I12" s="168">
        <f t="shared" si="2"/>
        <v>0</v>
      </c>
      <c r="J12" s="168"/>
      <c r="K12" s="168">
        <f t="shared" si="3"/>
        <v>0</v>
      </c>
      <c r="L12" s="168">
        <v>21</v>
      </c>
      <c r="M12" s="168">
        <f t="shared" si="4"/>
        <v>0</v>
      </c>
      <c r="N12" s="161">
        <v>0</v>
      </c>
      <c r="O12" s="161">
        <f t="shared" si="5"/>
        <v>0</v>
      </c>
      <c r="P12" s="161">
        <v>0</v>
      </c>
      <c r="Q12" s="161">
        <f t="shared" si="6"/>
        <v>0</v>
      </c>
      <c r="R12" s="161"/>
      <c r="S12" s="161"/>
      <c r="T12" s="162">
        <v>0</v>
      </c>
      <c r="U12" s="161">
        <f t="shared" si="7"/>
        <v>0</v>
      </c>
      <c r="V12" s="151"/>
      <c r="W12" s="151"/>
      <c r="X12" s="151"/>
      <c r="Y12" s="151"/>
      <c r="Z12" s="151"/>
      <c r="AA12" s="151"/>
      <c r="AB12" s="151"/>
      <c r="AC12" s="151"/>
      <c r="AD12" s="151"/>
      <c r="AE12" s="151" t="s">
        <v>101</v>
      </c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">
      <c r="A13" s="152">
        <v>5</v>
      </c>
      <c r="B13" s="159" t="s">
        <v>108</v>
      </c>
      <c r="C13" s="188" t="s">
        <v>109</v>
      </c>
      <c r="D13" s="161" t="s">
        <v>110</v>
      </c>
      <c r="E13" s="165">
        <v>11</v>
      </c>
      <c r="F13" s="167">
        <f t="shared" si="0"/>
        <v>0</v>
      </c>
      <c r="G13" s="168">
        <f t="shared" si="1"/>
        <v>0</v>
      </c>
      <c r="H13" s="168"/>
      <c r="I13" s="168">
        <f t="shared" si="2"/>
        <v>0</v>
      </c>
      <c r="J13" s="168"/>
      <c r="K13" s="168">
        <f t="shared" si="3"/>
        <v>0</v>
      </c>
      <c r="L13" s="168">
        <v>21</v>
      </c>
      <c r="M13" s="168">
        <f t="shared" si="4"/>
        <v>0</v>
      </c>
      <c r="N13" s="161">
        <v>0</v>
      </c>
      <c r="O13" s="161">
        <f t="shared" si="5"/>
        <v>0</v>
      </c>
      <c r="P13" s="161">
        <v>0.27</v>
      </c>
      <c r="Q13" s="161">
        <f t="shared" si="6"/>
        <v>2.97</v>
      </c>
      <c r="R13" s="161"/>
      <c r="S13" s="161"/>
      <c r="T13" s="162">
        <v>0.123</v>
      </c>
      <c r="U13" s="161">
        <f t="shared" si="7"/>
        <v>1.35</v>
      </c>
      <c r="V13" s="151"/>
      <c r="W13" s="151"/>
      <c r="X13" s="151"/>
      <c r="Y13" s="151"/>
      <c r="Z13" s="151"/>
      <c r="AA13" s="151"/>
      <c r="AB13" s="151"/>
      <c r="AC13" s="151"/>
      <c r="AD13" s="151"/>
      <c r="AE13" s="151" t="s">
        <v>101</v>
      </c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">
      <c r="A14" s="152">
        <v>6</v>
      </c>
      <c r="B14" s="159" t="s">
        <v>111</v>
      </c>
      <c r="C14" s="188" t="s">
        <v>112</v>
      </c>
      <c r="D14" s="161" t="s">
        <v>113</v>
      </c>
      <c r="E14" s="165">
        <v>236.452</v>
      </c>
      <c r="F14" s="167">
        <f t="shared" si="0"/>
        <v>0</v>
      </c>
      <c r="G14" s="168">
        <f t="shared" si="1"/>
        <v>0</v>
      </c>
      <c r="H14" s="168"/>
      <c r="I14" s="168">
        <f t="shared" si="2"/>
        <v>0</v>
      </c>
      <c r="J14" s="168"/>
      <c r="K14" s="168">
        <f t="shared" si="3"/>
        <v>0</v>
      </c>
      <c r="L14" s="168">
        <v>21</v>
      </c>
      <c r="M14" s="168">
        <f t="shared" si="4"/>
        <v>0</v>
      </c>
      <c r="N14" s="161">
        <v>0</v>
      </c>
      <c r="O14" s="161">
        <f t="shared" si="5"/>
        <v>0</v>
      </c>
      <c r="P14" s="161">
        <v>0.11</v>
      </c>
      <c r="Q14" s="161">
        <f t="shared" si="6"/>
        <v>26.009720000000002</v>
      </c>
      <c r="R14" s="161"/>
      <c r="S14" s="161"/>
      <c r="T14" s="162">
        <v>0.2</v>
      </c>
      <c r="U14" s="161">
        <f t="shared" si="7"/>
        <v>47.29</v>
      </c>
      <c r="V14" s="151"/>
      <c r="W14" s="151"/>
      <c r="X14" s="151"/>
      <c r="Y14" s="151"/>
      <c r="Z14" s="151"/>
      <c r="AA14" s="151"/>
      <c r="AB14" s="151"/>
      <c r="AC14" s="151"/>
      <c r="AD14" s="151"/>
      <c r="AE14" s="151" t="s">
        <v>101</v>
      </c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">
      <c r="A15" s="152"/>
      <c r="B15" s="159"/>
      <c r="C15" s="268" t="s">
        <v>114</v>
      </c>
      <c r="D15" s="269"/>
      <c r="E15" s="270"/>
      <c r="F15" s="271"/>
      <c r="G15" s="272"/>
      <c r="H15" s="168"/>
      <c r="I15" s="168"/>
      <c r="J15" s="168"/>
      <c r="K15" s="168"/>
      <c r="L15" s="168"/>
      <c r="M15" s="168"/>
      <c r="N15" s="161"/>
      <c r="O15" s="161"/>
      <c r="P15" s="161"/>
      <c r="Q15" s="161"/>
      <c r="R15" s="161"/>
      <c r="S15" s="161"/>
      <c r="T15" s="162"/>
      <c r="U15" s="161"/>
      <c r="V15" s="151"/>
      <c r="W15" s="151"/>
      <c r="X15" s="151"/>
      <c r="Y15" s="151"/>
      <c r="Z15" s="151"/>
      <c r="AA15" s="151"/>
      <c r="AB15" s="151"/>
      <c r="AC15" s="151"/>
      <c r="AD15" s="151"/>
      <c r="AE15" s="151" t="s">
        <v>115</v>
      </c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4" t="str">
        <f>C15</f>
        <v>Sanace podkladní vrstvy, předpoklad 40 % plochy úpravy - bude upřesněno při realizaci</v>
      </c>
      <c r="BB15" s="151"/>
      <c r="BC15" s="151"/>
      <c r="BD15" s="151"/>
      <c r="BE15" s="151"/>
      <c r="BF15" s="151"/>
      <c r="BG15" s="151"/>
      <c r="BH15" s="151"/>
    </row>
    <row r="16" spans="1:60" outlineLevel="1" x14ac:dyDescent="0.2">
      <c r="A16" s="152">
        <v>7</v>
      </c>
      <c r="B16" s="159" t="s">
        <v>116</v>
      </c>
      <c r="C16" s="188" t="s">
        <v>117</v>
      </c>
      <c r="D16" s="161" t="s">
        <v>113</v>
      </c>
      <c r="E16" s="165">
        <v>5.5</v>
      </c>
      <c r="F16" s="167">
        <f>H16+J16</f>
        <v>0</v>
      </c>
      <c r="G16" s="168">
        <f>ROUND(E16*F16,2)</f>
        <v>0</v>
      </c>
      <c r="H16" s="168"/>
      <c r="I16" s="168">
        <f>ROUND(E16*H16,2)</f>
        <v>0</v>
      </c>
      <c r="J16" s="168"/>
      <c r="K16" s="168">
        <f>ROUND(E16*J16,2)</f>
        <v>0</v>
      </c>
      <c r="L16" s="168">
        <v>21</v>
      </c>
      <c r="M16" s="168">
        <f>G16*(1+L16/100)</f>
        <v>0</v>
      </c>
      <c r="N16" s="161">
        <v>0</v>
      </c>
      <c r="O16" s="161">
        <f>ROUND(E16*N16,5)</f>
        <v>0</v>
      </c>
      <c r="P16" s="161">
        <v>0</v>
      </c>
      <c r="Q16" s="161">
        <f>ROUND(E16*P16,5)</f>
        <v>0</v>
      </c>
      <c r="R16" s="161"/>
      <c r="S16" s="161"/>
      <c r="T16" s="162">
        <v>1.7999999999999999E-2</v>
      </c>
      <c r="U16" s="161">
        <f>ROUND(E16*T16,2)</f>
        <v>0.1</v>
      </c>
      <c r="V16" s="151"/>
      <c r="W16" s="151"/>
      <c r="X16" s="151"/>
      <c r="Y16" s="151"/>
      <c r="Z16" s="151"/>
      <c r="AA16" s="151"/>
      <c r="AB16" s="151"/>
      <c r="AC16" s="151"/>
      <c r="AD16" s="151"/>
      <c r="AE16" s="151" t="s">
        <v>101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 x14ac:dyDescent="0.2">
      <c r="A17" s="152">
        <v>8</v>
      </c>
      <c r="B17" s="159" t="s">
        <v>118</v>
      </c>
      <c r="C17" s="188" t="s">
        <v>119</v>
      </c>
      <c r="D17" s="161" t="s">
        <v>113</v>
      </c>
      <c r="E17" s="165">
        <v>591.13</v>
      </c>
      <c r="F17" s="167">
        <f>H17+J17</f>
        <v>0</v>
      </c>
      <c r="G17" s="168">
        <f>ROUND(E17*F17,2)</f>
        <v>0</v>
      </c>
      <c r="H17" s="168"/>
      <c r="I17" s="168">
        <f>ROUND(E17*H17,2)</f>
        <v>0</v>
      </c>
      <c r="J17" s="168"/>
      <c r="K17" s="168">
        <f>ROUND(E17*J17,2)</f>
        <v>0</v>
      </c>
      <c r="L17" s="168">
        <v>21</v>
      </c>
      <c r="M17" s="168">
        <f>G17*(1+L17/100)</f>
        <v>0</v>
      </c>
      <c r="N17" s="161">
        <v>0</v>
      </c>
      <c r="O17" s="161">
        <f>ROUND(E17*N17,5)</f>
        <v>0</v>
      </c>
      <c r="P17" s="161">
        <v>0.11</v>
      </c>
      <c r="Q17" s="161">
        <f>ROUND(E17*P17,5)</f>
        <v>65.024299999999997</v>
      </c>
      <c r="R17" s="161"/>
      <c r="S17" s="161"/>
      <c r="T17" s="162">
        <v>5.1499999999999997E-2</v>
      </c>
      <c r="U17" s="161">
        <f>ROUND(E17*T17,2)</f>
        <v>30.44</v>
      </c>
      <c r="V17" s="151"/>
      <c r="W17" s="151"/>
      <c r="X17" s="151"/>
      <c r="Y17" s="151"/>
      <c r="Z17" s="151"/>
      <c r="AA17" s="151"/>
      <c r="AB17" s="151"/>
      <c r="AC17" s="151"/>
      <c r="AD17" s="151"/>
      <c r="AE17" s="151" t="s">
        <v>101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x14ac:dyDescent="0.2">
      <c r="A18" s="153" t="s">
        <v>96</v>
      </c>
      <c r="B18" s="160" t="s">
        <v>59</v>
      </c>
      <c r="C18" s="189" t="s">
        <v>60</v>
      </c>
      <c r="D18" s="163"/>
      <c r="E18" s="166"/>
      <c r="F18" s="169"/>
      <c r="G18" s="169">
        <f>SUMIF(AE19:AE24,"&lt;&gt;NOR",G19:G24)</f>
        <v>0</v>
      </c>
      <c r="H18" s="169"/>
      <c r="I18" s="169">
        <f>SUM(I19:I24)</f>
        <v>0</v>
      </c>
      <c r="J18" s="169"/>
      <c r="K18" s="169">
        <f>SUM(K19:K24)</f>
        <v>0</v>
      </c>
      <c r="L18" s="169"/>
      <c r="M18" s="169">
        <f>SUM(M19:M24)</f>
        <v>0</v>
      </c>
      <c r="N18" s="163"/>
      <c r="O18" s="163">
        <f>SUM(O19:O24)</f>
        <v>110.4341</v>
      </c>
      <c r="P18" s="163"/>
      <c r="Q18" s="163">
        <f>SUM(Q19:Q24)</f>
        <v>0</v>
      </c>
      <c r="R18" s="163"/>
      <c r="S18" s="163"/>
      <c r="T18" s="164"/>
      <c r="U18" s="163">
        <f>SUM(U19:U24)</f>
        <v>33.880000000000003</v>
      </c>
      <c r="AE18" t="s">
        <v>97</v>
      </c>
    </row>
    <row r="19" spans="1:60" ht="22.5" outlineLevel="1" x14ac:dyDescent="0.2">
      <c r="A19" s="152">
        <v>9</v>
      </c>
      <c r="B19" s="159" t="s">
        <v>120</v>
      </c>
      <c r="C19" s="188" t="s">
        <v>121</v>
      </c>
      <c r="D19" s="161" t="s">
        <v>122</v>
      </c>
      <c r="E19" s="165">
        <v>31.921019999999999</v>
      </c>
      <c r="F19" s="167">
        <f>H19+J19</f>
        <v>0</v>
      </c>
      <c r="G19" s="168">
        <f>ROUND(E19*F19,2)</f>
        <v>0</v>
      </c>
      <c r="H19" s="168"/>
      <c r="I19" s="168">
        <f>ROUND(E19*H19,2)</f>
        <v>0</v>
      </c>
      <c r="J19" s="168"/>
      <c r="K19" s="168">
        <f>ROUND(E19*J19,2)</f>
        <v>0</v>
      </c>
      <c r="L19" s="168">
        <v>21</v>
      </c>
      <c r="M19" s="168">
        <f>G19*(1+L19/100)</f>
        <v>0</v>
      </c>
      <c r="N19" s="161">
        <v>1</v>
      </c>
      <c r="O19" s="161">
        <f>ROUND(E19*N19,5)</f>
        <v>31.921019999999999</v>
      </c>
      <c r="P19" s="161">
        <v>0</v>
      </c>
      <c r="Q19" s="161">
        <f>ROUND(E19*P19,5)</f>
        <v>0</v>
      </c>
      <c r="R19" s="161"/>
      <c r="S19" s="161"/>
      <c r="T19" s="162">
        <v>0.40600000000000003</v>
      </c>
      <c r="U19" s="161">
        <f>ROUND(E19*T19,2)</f>
        <v>12.96</v>
      </c>
      <c r="V19" s="151"/>
      <c r="W19" s="151"/>
      <c r="X19" s="151"/>
      <c r="Y19" s="151"/>
      <c r="Z19" s="151"/>
      <c r="AA19" s="151"/>
      <c r="AB19" s="151"/>
      <c r="AC19" s="151"/>
      <c r="AD19" s="151"/>
      <c r="AE19" s="151" t="s">
        <v>101</v>
      </c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1" x14ac:dyDescent="0.2">
      <c r="A20" s="152"/>
      <c r="B20" s="159"/>
      <c r="C20" s="268" t="s">
        <v>114</v>
      </c>
      <c r="D20" s="269"/>
      <c r="E20" s="270"/>
      <c r="F20" s="271"/>
      <c r="G20" s="272"/>
      <c r="H20" s="168"/>
      <c r="I20" s="168"/>
      <c r="J20" s="168"/>
      <c r="K20" s="168"/>
      <c r="L20" s="168"/>
      <c r="M20" s="168"/>
      <c r="N20" s="161"/>
      <c r="O20" s="161"/>
      <c r="P20" s="161"/>
      <c r="Q20" s="161"/>
      <c r="R20" s="161"/>
      <c r="S20" s="161"/>
      <c r="T20" s="162"/>
      <c r="U20" s="161"/>
      <c r="V20" s="151"/>
      <c r="W20" s="151"/>
      <c r="X20" s="151"/>
      <c r="Y20" s="151"/>
      <c r="Z20" s="151"/>
      <c r="AA20" s="151"/>
      <c r="AB20" s="151"/>
      <c r="AC20" s="151"/>
      <c r="AD20" s="151"/>
      <c r="AE20" s="151" t="s">
        <v>115</v>
      </c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4" t="str">
        <f>C20</f>
        <v>Sanace podkladní vrstvy, předpoklad 40 % plochy úpravy - bude upřesněno při realizaci</v>
      </c>
      <c r="BB20" s="151"/>
      <c r="BC20" s="151"/>
      <c r="BD20" s="151"/>
      <c r="BE20" s="151"/>
      <c r="BF20" s="151"/>
      <c r="BG20" s="151"/>
      <c r="BH20" s="151"/>
    </row>
    <row r="21" spans="1:60" outlineLevel="1" x14ac:dyDescent="0.2">
      <c r="A21" s="152">
        <v>10</v>
      </c>
      <c r="B21" s="159" t="s">
        <v>123</v>
      </c>
      <c r="C21" s="188" t="s">
        <v>124</v>
      </c>
      <c r="D21" s="161" t="s">
        <v>113</v>
      </c>
      <c r="E21" s="165">
        <v>236.452</v>
      </c>
      <c r="F21" s="167">
        <f>H21+J21</f>
        <v>0</v>
      </c>
      <c r="G21" s="168">
        <f>ROUND(E21*F21,2)</f>
        <v>0</v>
      </c>
      <c r="H21" s="168"/>
      <c r="I21" s="168">
        <f>ROUND(E21*H21,2)</f>
        <v>0</v>
      </c>
      <c r="J21" s="168"/>
      <c r="K21" s="168">
        <f>ROUND(E21*J21,2)</f>
        <v>0</v>
      </c>
      <c r="L21" s="168">
        <v>21</v>
      </c>
      <c r="M21" s="168">
        <f>G21*(1+L21/100)</f>
        <v>0</v>
      </c>
      <c r="N21" s="161">
        <v>5.6100000000000004E-3</v>
      </c>
      <c r="O21" s="161">
        <f>ROUND(E21*N21,5)</f>
        <v>1.3265</v>
      </c>
      <c r="P21" s="161">
        <v>0</v>
      </c>
      <c r="Q21" s="161">
        <f>ROUND(E21*P21,5)</f>
        <v>0</v>
      </c>
      <c r="R21" s="161"/>
      <c r="S21" s="161"/>
      <c r="T21" s="162">
        <v>4.0000000000000001E-3</v>
      </c>
      <c r="U21" s="161">
        <f>ROUND(E21*T21,2)</f>
        <v>0.95</v>
      </c>
      <c r="V21" s="151"/>
      <c r="W21" s="151"/>
      <c r="X21" s="151"/>
      <c r="Y21" s="151"/>
      <c r="Z21" s="151"/>
      <c r="AA21" s="151"/>
      <c r="AB21" s="151"/>
      <c r="AC21" s="151"/>
      <c r="AD21" s="151"/>
      <c r="AE21" s="151" t="s">
        <v>101</v>
      </c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 x14ac:dyDescent="0.2">
      <c r="A22" s="152">
        <v>11</v>
      </c>
      <c r="B22" s="159" t="s">
        <v>125</v>
      </c>
      <c r="C22" s="188" t="s">
        <v>126</v>
      </c>
      <c r="D22" s="161" t="s">
        <v>113</v>
      </c>
      <c r="E22" s="165">
        <v>591.13</v>
      </c>
      <c r="F22" s="167">
        <f>H22+J22</f>
        <v>0</v>
      </c>
      <c r="G22" s="168">
        <f>ROUND(E22*F22,2)</f>
        <v>0</v>
      </c>
      <c r="H22" s="168"/>
      <c r="I22" s="168">
        <f>ROUND(E22*H22,2)</f>
        <v>0</v>
      </c>
      <c r="J22" s="168"/>
      <c r="K22" s="168">
        <f>ROUND(E22*J22,2)</f>
        <v>0</v>
      </c>
      <c r="L22" s="168">
        <v>21</v>
      </c>
      <c r="M22" s="168">
        <f>G22*(1+L22/100)</f>
        <v>0</v>
      </c>
      <c r="N22" s="161">
        <v>0.12966</v>
      </c>
      <c r="O22" s="161">
        <f>ROUND(E22*N22,5)</f>
        <v>76.645920000000004</v>
      </c>
      <c r="P22" s="161">
        <v>0</v>
      </c>
      <c r="Q22" s="161">
        <f>ROUND(E22*P22,5)</f>
        <v>0</v>
      </c>
      <c r="R22" s="161"/>
      <c r="S22" s="161"/>
      <c r="T22" s="162">
        <v>0.02</v>
      </c>
      <c r="U22" s="161">
        <f>ROUND(E22*T22,2)</f>
        <v>11.82</v>
      </c>
      <c r="V22" s="151"/>
      <c r="W22" s="151"/>
      <c r="X22" s="151"/>
      <c r="Y22" s="151"/>
      <c r="Z22" s="151"/>
      <c r="AA22" s="151"/>
      <c r="AB22" s="151"/>
      <c r="AC22" s="151"/>
      <c r="AD22" s="151"/>
      <c r="AE22" s="151" t="s">
        <v>101</v>
      </c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1" x14ac:dyDescent="0.2">
      <c r="A23" s="152">
        <v>12</v>
      </c>
      <c r="B23" s="159" t="s">
        <v>127</v>
      </c>
      <c r="C23" s="188" t="s">
        <v>128</v>
      </c>
      <c r="D23" s="161" t="s">
        <v>110</v>
      </c>
      <c r="E23" s="165">
        <v>54</v>
      </c>
      <c r="F23" s="167">
        <f>H23+J23</f>
        <v>0</v>
      </c>
      <c r="G23" s="168">
        <f>ROUND(E23*F23,2)</f>
        <v>0</v>
      </c>
      <c r="H23" s="168"/>
      <c r="I23" s="168">
        <f>ROUND(E23*H23,2)</f>
        <v>0</v>
      </c>
      <c r="J23" s="168"/>
      <c r="K23" s="168">
        <f>ROUND(E23*J23,2)</f>
        <v>0</v>
      </c>
      <c r="L23" s="168">
        <v>21</v>
      </c>
      <c r="M23" s="168">
        <f>G23*(1+L23/100)</f>
        <v>0</v>
      </c>
      <c r="N23" s="161">
        <v>2.2399999999999998E-3</v>
      </c>
      <c r="O23" s="161">
        <f>ROUND(E23*N23,5)</f>
        <v>0.12096</v>
      </c>
      <c r="P23" s="161">
        <v>0</v>
      </c>
      <c r="Q23" s="161">
        <f>ROUND(E23*P23,5)</f>
        <v>0</v>
      </c>
      <c r="R23" s="161"/>
      <c r="S23" s="161"/>
      <c r="T23" s="162">
        <v>0.129</v>
      </c>
      <c r="U23" s="161">
        <f>ROUND(E23*T23,2)</f>
        <v>6.97</v>
      </c>
      <c r="V23" s="151"/>
      <c r="W23" s="151"/>
      <c r="X23" s="151"/>
      <c r="Y23" s="151"/>
      <c r="Z23" s="151"/>
      <c r="AA23" s="151"/>
      <c r="AB23" s="151"/>
      <c r="AC23" s="151"/>
      <c r="AD23" s="151"/>
      <c r="AE23" s="151" t="s">
        <v>101</v>
      </c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outlineLevel="1" x14ac:dyDescent="0.2">
      <c r="A24" s="152">
        <v>13</v>
      </c>
      <c r="B24" s="159" t="s">
        <v>129</v>
      </c>
      <c r="C24" s="188" t="s">
        <v>130</v>
      </c>
      <c r="D24" s="161" t="s">
        <v>113</v>
      </c>
      <c r="E24" s="165">
        <v>591.13</v>
      </c>
      <c r="F24" s="167">
        <f>H24+J24</f>
        <v>0</v>
      </c>
      <c r="G24" s="168">
        <f>ROUND(E24*F24,2)</f>
        <v>0</v>
      </c>
      <c r="H24" s="168"/>
      <c r="I24" s="168">
        <f>ROUND(E24*H24,2)</f>
        <v>0</v>
      </c>
      <c r="J24" s="168"/>
      <c r="K24" s="168">
        <f>ROUND(E24*J24,2)</f>
        <v>0</v>
      </c>
      <c r="L24" s="168">
        <v>21</v>
      </c>
      <c r="M24" s="168">
        <f>G24*(1+L24/100)</f>
        <v>0</v>
      </c>
      <c r="N24" s="161">
        <v>7.1000000000000002E-4</v>
      </c>
      <c r="O24" s="161">
        <f>ROUND(E24*N24,5)</f>
        <v>0.41970000000000002</v>
      </c>
      <c r="P24" s="161">
        <v>0</v>
      </c>
      <c r="Q24" s="161">
        <f>ROUND(E24*P24,5)</f>
        <v>0</v>
      </c>
      <c r="R24" s="161"/>
      <c r="S24" s="161"/>
      <c r="T24" s="162">
        <v>2E-3</v>
      </c>
      <c r="U24" s="161">
        <f>ROUND(E24*T24,2)</f>
        <v>1.18</v>
      </c>
      <c r="V24" s="151"/>
      <c r="W24" s="151"/>
      <c r="X24" s="151"/>
      <c r="Y24" s="151"/>
      <c r="Z24" s="151"/>
      <c r="AA24" s="151"/>
      <c r="AB24" s="151"/>
      <c r="AC24" s="151"/>
      <c r="AD24" s="151"/>
      <c r="AE24" s="151" t="s">
        <v>101</v>
      </c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x14ac:dyDescent="0.2">
      <c r="A25" s="153" t="s">
        <v>96</v>
      </c>
      <c r="B25" s="160" t="s">
        <v>61</v>
      </c>
      <c r="C25" s="189" t="s">
        <v>62</v>
      </c>
      <c r="D25" s="163"/>
      <c r="E25" s="166"/>
      <c r="F25" s="169"/>
      <c r="G25" s="169">
        <f>SUMIF(AE26:AE28,"&lt;&gt;NOR",G26:G28)</f>
        <v>0</v>
      </c>
      <c r="H25" s="169"/>
      <c r="I25" s="169">
        <f>SUM(I26:I28)</f>
        <v>0</v>
      </c>
      <c r="J25" s="169"/>
      <c r="K25" s="169">
        <f>SUM(K26:K28)</f>
        <v>0</v>
      </c>
      <c r="L25" s="169"/>
      <c r="M25" s="169">
        <f>SUM(M26:M28)</f>
        <v>0</v>
      </c>
      <c r="N25" s="163"/>
      <c r="O25" s="163">
        <f>SUM(O26:O28)</f>
        <v>7.0432199999999998</v>
      </c>
      <c r="P25" s="163"/>
      <c r="Q25" s="163">
        <f>SUM(Q26:Q28)</f>
        <v>0</v>
      </c>
      <c r="R25" s="163"/>
      <c r="S25" s="163"/>
      <c r="T25" s="164"/>
      <c r="U25" s="163">
        <f>SUM(U26:U28)</f>
        <v>49.91</v>
      </c>
      <c r="AE25" t="s">
        <v>97</v>
      </c>
    </row>
    <row r="26" spans="1:60" outlineLevel="1" x14ac:dyDescent="0.2">
      <c r="A26" s="152">
        <v>14</v>
      </c>
      <c r="B26" s="159" t="s">
        <v>131</v>
      </c>
      <c r="C26" s="188" t="s">
        <v>132</v>
      </c>
      <c r="D26" s="161" t="s">
        <v>133</v>
      </c>
      <c r="E26" s="165">
        <v>2</v>
      </c>
      <c r="F26" s="167">
        <f>H26+J26</f>
        <v>0</v>
      </c>
      <c r="G26" s="168">
        <f>ROUND(E26*F26,2)</f>
        <v>0</v>
      </c>
      <c r="H26" s="168"/>
      <c r="I26" s="168">
        <f>ROUND(E26*H26,2)</f>
        <v>0</v>
      </c>
      <c r="J26" s="168"/>
      <c r="K26" s="168">
        <f>ROUND(E26*J26,2)</f>
        <v>0</v>
      </c>
      <c r="L26" s="168">
        <v>21</v>
      </c>
      <c r="M26" s="168">
        <f>G26*(1+L26/100)</f>
        <v>0</v>
      </c>
      <c r="N26" s="161">
        <v>0.43381999999999998</v>
      </c>
      <c r="O26" s="161">
        <f>ROUND(E26*N26,5)</f>
        <v>0.86763999999999997</v>
      </c>
      <c r="P26" s="161">
        <v>0</v>
      </c>
      <c r="Q26" s="161">
        <f>ROUND(E26*P26,5)</f>
        <v>0</v>
      </c>
      <c r="R26" s="161"/>
      <c r="S26" s="161"/>
      <c r="T26" s="162">
        <v>3.839</v>
      </c>
      <c r="U26" s="161">
        <f>ROUND(E26*T26,2)</f>
        <v>7.68</v>
      </c>
      <c r="V26" s="151"/>
      <c r="W26" s="151"/>
      <c r="X26" s="151"/>
      <c r="Y26" s="151"/>
      <c r="Z26" s="151"/>
      <c r="AA26" s="151"/>
      <c r="AB26" s="151"/>
      <c r="AC26" s="151"/>
      <c r="AD26" s="151"/>
      <c r="AE26" s="151" t="s">
        <v>101</v>
      </c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1" x14ac:dyDescent="0.2">
      <c r="A27" s="152">
        <v>15</v>
      </c>
      <c r="B27" s="159" t="s">
        <v>134</v>
      </c>
      <c r="C27" s="188" t="s">
        <v>135</v>
      </c>
      <c r="D27" s="161" t="s">
        <v>133</v>
      </c>
      <c r="E27" s="165">
        <v>7</v>
      </c>
      <c r="F27" s="167">
        <f>H27+J27</f>
        <v>0</v>
      </c>
      <c r="G27" s="168">
        <f>ROUND(E27*F27,2)</f>
        <v>0</v>
      </c>
      <c r="H27" s="168"/>
      <c r="I27" s="168">
        <f>ROUND(E27*H27,2)</f>
        <v>0</v>
      </c>
      <c r="J27" s="168"/>
      <c r="K27" s="168">
        <f>ROUND(E27*J27,2)</f>
        <v>0</v>
      </c>
      <c r="L27" s="168">
        <v>21</v>
      </c>
      <c r="M27" s="168">
        <f>G27*(1+L27/100)</f>
        <v>0</v>
      </c>
      <c r="N27" s="161">
        <v>0.43093999999999999</v>
      </c>
      <c r="O27" s="161">
        <f>ROUND(E27*N27,5)</f>
        <v>3.0165799999999998</v>
      </c>
      <c r="P27" s="161">
        <v>0</v>
      </c>
      <c r="Q27" s="161">
        <f>ROUND(E27*P27,5)</f>
        <v>0</v>
      </c>
      <c r="R27" s="161"/>
      <c r="S27" s="161"/>
      <c r="T27" s="162">
        <v>3.8170000000000002</v>
      </c>
      <c r="U27" s="161">
        <f>ROUND(E27*T27,2)</f>
        <v>26.72</v>
      </c>
      <c r="V27" s="151"/>
      <c r="W27" s="151"/>
      <c r="X27" s="151"/>
      <c r="Y27" s="151"/>
      <c r="Z27" s="151"/>
      <c r="AA27" s="151"/>
      <c r="AB27" s="151"/>
      <c r="AC27" s="151"/>
      <c r="AD27" s="151"/>
      <c r="AE27" s="151" t="s">
        <v>101</v>
      </c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1" x14ac:dyDescent="0.2">
      <c r="A28" s="152">
        <v>16</v>
      </c>
      <c r="B28" s="159" t="s">
        <v>136</v>
      </c>
      <c r="C28" s="188" t="s">
        <v>137</v>
      </c>
      <c r="D28" s="161" t="s">
        <v>133</v>
      </c>
      <c r="E28" s="165">
        <v>10</v>
      </c>
      <c r="F28" s="167">
        <f>H28+J28</f>
        <v>0</v>
      </c>
      <c r="G28" s="168">
        <f>ROUND(E28*F28,2)</f>
        <v>0</v>
      </c>
      <c r="H28" s="168"/>
      <c r="I28" s="168">
        <f>ROUND(E28*H28,2)</f>
        <v>0</v>
      </c>
      <c r="J28" s="168"/>
      <c r="K28" s="168">
        <f>ROUND(E28*J28,2)</f>
        <v>0</v>
      </c>
      <c r="L28" s="168">
        <v>21</v>
      </c>
      <c r="M28" s="168">
        <f>G28*(1+L28/100)</f>
        <v>0</v>
      </c>
      <c r="N28" s="161">
        <v>0.31590000000000001</v>
      </c>
      <c r="O28" s="161">
        <f>ROUND(E28*N28,5)</f>
        <v>3.1589999999999998</v>
      </c>
      <c r="P28" s="161">
        <v>0</v>
      </c>
      <c r="Q28" s="161">
        <f>ROUND(E28*P28,5)</f>
        <v>0</v>
      </c>
      <c r="R28" s="161"/>
      <c r="S28" s="161"/>
      <c r="T28" s="162">
        <v>1.5509999999999999</v>
      </c>
      <c r="U28" s="161">
        <f>ROUND(E28*T28,2)</f>
        <v>15.51</v>
      </c>
      <c r="V28" s="151"/>
      <c r="W28" s="151"/>
      <c r="X28" s="151"/>
      <c r="Y28" s="151"/>
      <c r="Z28" s="151"/>
      <c r="AA28" s="151"/>
      <c r="AB28" s="151"/>
      <c r="AC28" s="151"/>
      <c r="AD28" s="151"/>
      <c r="AE28" s="151" t="s">
        <v>101</v>
      </c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x14ac:dyDescent="0.2">
      <c r="A29" s="153" t="s">
        <v>96</v>
      </c>
      <c r="B29" s="160" t="s">
        <v>63</v>
      </c>
      <c r="C29" s="189" t="s">
        <v>64</v>
      </c>
      <c r="D29" s="163"/>
      <c r="E29" s="166"/>
      <c r="F29" s="169"/>
      <c r="G29" s="169">
        <f>SUMIF(AE30:AE31,"&lt;&gt;NOR",G30:G31)</f>
        <v>0</v>
      </c>
      <c r="H29" s="169"/>
      <c r="I29" s="169">
        <f>SUM(I30:I31)</f>
        <v>0</v>
      </c>
      <c r="J29" s="169"/>
      <c r="K29" s="169">
        <f>SUM(K30:K31)</f>
        <v>0</v>
      </c>
      <c r="L29" s="169"/>
      <c r="M29" s="169">
        <f>SUM(M30:M31)</f>
        <v>0</v>
      </c>
      <c r="N29" s="163"/>
      <c r="O29" s="163">
        <f>SUM(O30:O31)</f>
        <v>1.72414</v>
      </c>
      <c r="P29" s="163"/>
      <c r="Q29" s="163">
        <f>SUM(Q30:Q31)</f>
        <v>0</v>
      </c>
      <c r="R29" s="163"/>
      <c r="S29" s="163"/>
      <c r="T29" s="164"/>
      <c r="U29" s="163">
        <f>SUM(U30:U31)</f>
        <v>4.9800000000000004</v>
      </c>
      <c r="AE29" t="s">
        <v>97</v>
      </c>
    </row>
    <row r="30" spans="1:60" outlineLevel="1" x14ac:dyDescent="0.2">
      <c r="A30" s="152">
        <v>17</v>
      </c>
      <c r="B30" s="159" t="s">
        <v>138</v>
      </c>
      <c r="C30" s="188" t="s">
        <v>139</v>
      </c>
      <c r="D30" s="161" t="s">
        <v>110</v>
      </c>
      <c r="E30" s="165">
        <v>54</v>
      </c>
      <c r="F30" s="167">
        <f>H30+J30</f>
        <v>0</v>
      </c>
      <c r="G30" s="168">
        <f>ROUND(E30*F30,2)</f>
        <v>0</v>
      </c>
      <c r="H30" s="168"/>
      <c r="I30" s="168">
        <f>ROUND(E30*H30,2)</f>
        <v>0</v>
      </c>
      <c r="J30" s="168"/>
      <c r="K30" s="168">
        <f>ROUND(E30*J30,2)</f>
        <v>0</v>
      </c>
      <c r="L30" s="168">
        <v>21</v>
      </c>
      <c r="M30" s="168">
        <f>G30*(1+L30/100)</f>
        <v>0</v>
      </c>
      <c r="N30" s="161">
        <v>0</v>
      </c>
      <c r="O30" s="161">
        <f>ROUND(E30*N30,5)</f>
        <v>0</v>
      </c>
      <c r="P30" s="161">
        <v>0</v>
      </c>
      <c r="Q30" s="161">
        <f>ROUND(E30*P30,5)</f>
        <v>0</v>
      </c>
      <c r="R30" s="161"/>
      <c r="S30" s="161"/>
      <c r="T30" s="162">
        <v>3.2000000000000001E-2</v>
      </c>
      <c r="U30" s="161">
        <f>ROUND(E30*T30,2)</f>
        <v>1.73</v>
      </c>
      <c r="V30" s="151"/>
      <c r="W30" s="151"/>
      <c r="X30" s="151"/>
      <c r="Y30" s="151"/>
      <c r="Z30" s="151"/>
      <c r="AA30" s="151"/>
      <c r="AB30" s="151"/>
      <c r="AC30" s="151"/>
      <c r="AD30" s="151"/>
      <c r="AE30" s="151" t="s">
        <v>101</v>
      </c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 x14ac:dyDescent="0.2">
      <c r="A31" s="152">
        <v>18</v>
      </c>
      <c r="B31" s="159" t="s">
        <v>140</v>
      </c>
      <c r="C31" s="188" t="s">
        <v>141</v>
      </c>
      <c r="D31" s="161" t="s">
        <v>110</v>
      </c>
      <c r="E31" s="165">
        <v>11</v>
      </c>
      <c r="F31" s="167">
        <f>H31+J31</f>
        <v>0</v>
      </c>
      <c r="G31" s="168">
        <f>ROUND(E31*F31,2)</f>
        <v>0</v>
      </c>
      <c r="H31" s="168"/>
      <c r="I31" s="168">
        <f>ROUND(E31*H31,2)</f>
        <v>0</v>
      </c>
      <c r="J31" s="168"/>
      <c r="K31" s="168">
        <f>ROUND(E31*J31,2)</f>
        <v>0</v>
      </c>
      <c r="L31" s="168">
        <v>21</v>
      </c>
      <c r="M31" s="168">
        <f>G31*(1+L31/100)</f>
        <v>0</v>
      </c>
      <c r="N31" s="161">
        <v>0.15673999999999999</v>
      </c>
      <c r="O31" s="161">
        <f>ROUND(E31*N31,5)</f>
        <v>1.72414</v>
      </c>
      <c r="P31" s="161">
        <v>0</v>
      </c>
      <c r="Q31" s="161">
        <f>ROUND(E31*P31,5)</f>
        <v>0</v>
      </c>
      <c r="R31" s="161"/>
      <c r="S31" s="161"/>
      <c r="T31" s="162">
        <v>0.29548000000000002</v>
      </c>
      <c r="U31" s="161">
        <f>ROUND(E31*T31,2)</f>
        <v>3.25</v>
      </c>
      <c r="V31" s="151"/>
      <c r="W31" s="151"/>
      <c r="X31" s="151"/>
      <c r="Y31" s="151"/>
      <c r="Z31" s="151"/>
      <c r="AA31" s="151"/>
      <c r="AB31" s="151"/>
      <c r="AC31" s="151"/>
      <c r="AD31" s="151"/>
      <c r="AE31" s="151" t="s">
        <v>101</v>
      </c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x14ac:dyDescent="0.2">
      <c r="A32" s="153" t="s">
        <v>96</v>
      </c>
      <c r="B32" s="160" t="s">
        <v>65</v>
      </c>
      <c r="C32" s="189" t="s">
        <v>166</v>
      </c>
      <c r="D32" s="163"/>
      <c r="E32" s="166"/>
      <c r="F32" s="169"/>
      <c r="G32" s="169">
        <f>SUMIF(AE33:AE35,"&lt;&gt;NOR",G33:G35)</f>
        <v>0</v>
      </c>
      <c r="H32" s="169"/>
      <c r="I32" s="169">
        <f>SUM(I33:I35)</f>
        <v>0</v>
      </c>
      <c r="J32" s="169"/>
      <c r="K32" s="169">
        <f>SUM(K33:K35)</f>
        <v>0</v>
      </c>
      <c r="L32" s="169"/>
      <c r="M32" s="169">
        <f>SUM(M33:M35)</f>
        <v>0</v>
      </c>
      <c r="N32" s="163"/>
      <c r="O32" s="163">
        <f>SUM(O33:O35)</f>
        <v>0</v>
      </c>
      <c r="P32" s="163"/>
      <c r="Q32" s="163">
        <f>SUM(Q33:Q35)</f>
        <v>0</v>
      </c>
      <c r="R32" s="163"/>
      <c r="S32" s="163"/>
      <c r="T32" s="164"/>
      <c r="U32" s="163">
        <f>SUM(U33:U35)</f>
        <v>82.57</v>
      </c>
      <c r="AE32" t="s">
        <v>97</v>
      </c>
    </row>
    <row r="33" spans="1:60" outlineLevel="1" x14ac:dyDescent="0.2">
      <c r="A33" s="152">
        <v>21</v>
      </c>
      <c r="B33" s="159" t="s">
        <v>142</v>
      </c>
      <c r="C33" s="188" t="s">
        <v>143</v>
      </c>
      <c r="D33" s="161" t="s">
        <v>122</v>
      </c>
      <c r="E33" s="165">
        <v>120.01374</v>
      </c>
      <c r="F33" s="167">
        <f>H33+J33</f>
        <v>0</v>
      </c>
      <c r="G33" s="168">
        <f>ROUND(E33*F33,2)</f>
        <v>0</v>
      </c>
      <c r="H33" s="168"/>
      <c r="I33" s="168">
        <f>ROUND(E33*H33,2)</f>
        <v>0</v>
      </c>
      <c r="J33" s="168"/>
      <c r="K33" s="168">
        <f>ROUND(E33*J33,2)</f>
        <v>0</v>
      </c>
      <c r="L33" s="168">
        <v>21</v>
      </c>
      <c r="M33" s="168">
        <f>G33*(1+L33/100)</f>
        <v>0</v>
      </c>
      <c r="N33" s="161">
        <v>0</v>
      </c>
      <c r="O33" s="161">
        <f>ROUND(E33*N33,5)</f>
        <v>0</v>
      </c>
      <c r="P33" s="161">
        <v>0</v>
      </c>
      <c r="Q33" s="161">
        <f>ROUND(E33*P33,5)</f>
        <v>0</v>
      </c>
      <c r="R33" s="161"/>
      <c r="S33" s="161"/>
      <c r="T33" s="162">
        <v>0.68799999999999994</v>
      </c>
      <c r="U33" s="161">
        <f>ROUND(E33*T33,2)</f>
        <v>82.57</v>
      </c>
      <c r="V33" s="151"/>
      <c r="W33" s="151"/>
      <c r="X33" s="151"/>
      <c r="Y33" s="151"/>
      <c r="Z33" s="151"/>
      <c r="AA33" s="151"/>
      <c r="AB33" s="151"/>
      <c r="AC33" s="151"/>
      <c r="AD33" s="151"/>
      <c r="AE33" s="151" t="s">
        <v>101</v>
      </c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outlineLevel="1" x14ac:dyDescent="0.2">
      <c r="A34" s="152">
        <v>22</v>
      </c>
      <c r="B34" s="159" t="s">
        <v>144</v>
      </c>
      <c r="C34" s="188" t="s">
        <v>145</v>
      </c>
      <c r="D34" s="161" t="s">
        <v>122</v>
      </c>
      <c r="E34" s="165">
        <v>120.01374</v>
      </c>
      <c r="F34" s="167">
        <f>H34+J34</f>
        <v>0</v>
      </c>
      <c r="G34" s="168">
        <f>ROUND(E34*F34,2)</f>
        <v>0</v>
      </c>
      <c r="H34" s="168"/>
      <c r="I34" s="168">
        <f>ROUND(E34*H34,2)</f>
        <v>0</v>
      </c>
      <c r="J34" s="168"/>
      <c r="K34" s="168">
        <f>ROUND(E34*J34,2)</f>
        <v>0</v>
      </c>
      <c r="L34" s="168">
        <v>21</v>
      </c>
      <c r="M34" s="168">
        <f>G34*(1+L34/100)</f>
        <v>0</v>
      </c>
      <c r="N34" s="161">
        <v>0</v>
      </c>
      <c r="O34" s="161">
        <f>ROUND(E34*N34,5)</f>
        <v>0</v>
      </c>
      <c r="P34" s="161">
        <v>0</v>
      </c>
      <c r="Q34" s="161">
        <f>ROUND(E34*P34,5)</f>
        <v>0</v>
      </c>
      <c r="R34" s="161"/>
      <c r="S34" s="161"/>
      <c r="T34" s="162">
        <v>0</v>
      </c>
      <c r="U34" s="161">
        <f>ROUND(E34*T34,2)</f>
        <v>0</v>
      </c>
      <c r="V34" s="151"/>
      <c r="W34" s="151"/>
      <c r="X34" s="151"/>
      <c r="Y34" s="151"/>
      <c r="Z34" s="151"/>
      <c r="AA34" s="151"/>
      <c r="AB34" s="151"/>
      <c r="AC34" s="151"/>
      <c r="AD34" s="151"/>
      <c r="AE34" s="151" t="s">
        <v>101</v>
      </c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ht="22.5" outlineLevel="1" x14ac:dyDescent="0.2">
      <c r="A35" s="152">
        <v>23</v>
      </c>
      <c r="B35" s="159" t="s">
        <v>146</v>
      </c>
      <c r="C35" s="188" t="s">
        <v>147</v>
      </c>
      <c r="D35" s="161" t="s">
        <v>122</v>
      </c>
      <c r="E35" s="165">
        <v>120.01374</v>
      </c>
      <c r="F35" s="167">
        <f>H35+J35</f>
        <v>0</v>
      </c>
      <c r="G35" s="168">
        <f>ROUND(E35*F35,2)</f>
        <v>0</v>
      </c>
      <c r="H35" s="168"/>
      <c r="I35" s="168">
        <f>ROUND(E35*H35,2)</f>
        <v>0</v>
      </c>
      <c r="J35" s="168"/>
      <c r="K35" s="168">
        <f>ROUND(E35*J35,2)</f>
        <v>0</v>
      </c>
      <c r="L35" s="168">
        <v>21</v>
      </c>
      <c r="M35" s="168">
        <f>G35*(1+L35/100)</f>
        <v>0</v>
      </c>
      <c r="N35" s="161">
        <v>0</v>
      </c>
      <c r="O35" s="161">
        <f>ROUND(E35*N35,5)</f>
        <v>0</v>
      </c>
      <c r="P35" s="161">
        <v>0</v>
      </c>
      <c r="Q35" s="161">
        <f>ROUND(E35*P35,5)</f>
        <v>0</v>
      </c>
      <c r="R35" s="161"/>
      <c r="S35" s="161"/>
      <c r="T35" s="162">
        <v>0</v>
      </c>
      <c r="U35" s="161">
        <f>ROUND(E35*T35,2)</f>
        <v>0</v>
      </c>
      <c r="V35" s="151"/>
      <c r="W35" s="151"/>
      <c r="X35" s="151"/>
      <c r="Y35" s="151"/>
      <c r="Z35" s="151"/>
      <c r="AA35" s="151"/>
      <c r="AB35" s="151"/>
      <c r="AC35" s="151"/>
      <c r="AD35" s="151"/>
      <c r="AE35" s="151" t="s">
        <v>101</v>
      </c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x14ac:dyDescent="0.2">
      <c r="A36" s="153" t="s">
        <v>96</v>
      </c>
      <c r="B36" s="160" t="s">
        <v>67</v>
      </c>
      <c r="C36" s="189" t="s">
        <v>68</v>
      </c>
      <c r="D36" s="163"/>
      <c r="E36" s="166"/>
      <c r="F36" s="169"/>
      <c r="G36" s="169">
        <f>SUMIF(AE37:AE37,"&lt;&gt;NOR",G37:G37)</f>
        <v>0</v>
      </c>
      <c r="H36" s="169"/>
      <c r="I36" s="169">
        <f>SUM(I37:I37)</f>
        <v>0</v>
      </c>
      <c r="J36" s="169"/>
      <c r="K36" s="169">
        <f>SUM(K37:K37)</f>
        <v>0</v>
      </c>
      <c r="L36" s="169"/>
      <c r="M36" s="169">
        <f>SUM(M37:M37)</f>
        <v>0</v>
      </c>
      <c r="N36" s="163"/>
      <c r="O36" s="163">
        <f>SUM(O37:O37)</f>
        <v>0</v>
      </c>
      <c r="P36" s="163"/>
      <c r="Q36" s="163">
        <f>SUM(Q37:Q37)</f>
        <v>0</v>
      </c>
      <c r="R36" s="163"/>
      <c r="S36" s="163"/>
      <c r="T36" s="164"/>
      <c r="U36" s="163">
        <f>SUM(U37:U37)</f>
        <v>46.5</v>
      </c>
      <c r="AE36" t="s">
        <v>97</v>
      </c>
    </row>
    <row r="37" spans="1:60" outlineLevel="1" x14ac:dyDescent="0.2">
      <c r="A37" s="152">
        <v>24</v>
      </c>
      <c r="B37" s="159" t="s">
        <v>148</v>
      </c>
      <c r="C37" s="188" t="s">
        <v>149</v>
      </c>
      <c r="D37" s="161" t="s">
        <v>122</v>
      </c>
      <c r="E37" s="165">
        <v>119.22615999999999</v>
      </c>
      <c r="F37" s="167">
        <f>H37+J37</f>
        <v>0</v>
      </c>
      <c r="G37" s="168">
        <f>ROUND(E37*F37,2)</f>
        <v>0</v>
      </c>
      <c r="H37" s="168"/>
      <c r="I37" s="168">
        <f>ROUND(E37*H37,2)</f>
        <v>0</v>
      </c>
      <c r="J37" s="168"/>
      <c r="K37" s="168">
        <f>ROUND(E37*J37,2)</f>
        <v>0</v>
      </c>
      <c r="L37" s="168">
        <v>21</v>
      </c>
      <c r="M37" s="168">
        <f>G37*(1+L37/100)</f>
        <v>0</v>
      </c>
      <c r="N37" s="161">
        <v>0</v>
      </c>
      <c r="O37" s="161">
        <f>ROUND(E37*N37,5)</f>
        <v>0</v>
      </c>
      <c r="P37" s="161">
        <v>0</v>
      </c>
      <c r="Q37" s="161">
        <f>ROUND(E37*P37,5)</f>
        <v>0</v>
      </c>
      <c r="R37" s="161"/>
      <c r="S37" s="161"/>
      <c r="T37" s="162">
        <v>0.39</v>
      </c>
      <c r="U37" s="161">
        <f>ROUND(E37*T37,2)</f>
        <v>46.5</v>
      </c>
      <c r="V37" s="151"/>
      <c r="W37" s="151"/>
      <c r="X37" s="151"/>
      <c r="Y37" s="151"/>
      <c r="Z37" s="151"/>
      <c r="AA37" s="151"/>
      <c r="AB37" s="151"/>
      <c r="AC37" s="151"/>
      <c r="AD37" s="151"/>
      <c r="AE37" s="151" t="s">
        <v>101</v>
      </c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x14ac:dyDescent="0.2">
      <c r="A38" s="153" t="s">
        <v>96</v>
      </c>
      <c r="B38" s="160" t="s">
        <v>69</v>
      </c>
      <c r="C38" s="189" t="s">
        <v>26</v>
      </c>
      <c r="D38" s="163"/>
      <c r="E38" s="166"/>
      <c r="F38" s="169"/>
      <c r="G38" s="169">
        <f>SUMIF(AE39:AE43,"&lt;&gt;NOR",G39:G43)</f>
        <v>0</v>
      </c>
      <c r="H38" s="169"/>
      <c r="I38" s="169">
        <f>SUM(I39:I43)</f>
        <v>0</v>
      </c>
      <c r="J38" s="169"/>
      <c r="K38" s="169">
        <f>SUM(K39:K43)</f>
        <v>0</v>
      </c>
      <c r="L38" s="169"/>
      <c r="M38" s="169">
        <f>SUM(M39:M43)</f>
        <v>0</v>
      </c>
      <c r="N38" s="163"/>
      <c r="O38" s="163">
        <f>SUM(O39:O43)</f>
        <v>0</v>
      </c>
      <c r="P38" s="163"/>
      <c r="Q38" s="163">
        <f>SUM(Q39:Q43)</f>
        <v>0</v>
      </c>
      <c r="R38" s="163"/>
      <c r="S38" s="163"/>
      <c r="T38" s="164"/>
      <c r="U38" s="163">
        <f>SUM(U39:U43)</f>
        <v>0</v>
      </c>
      <c r="AE38" t="s">
        <v>97</v>
      </c>
    </row>
    <row r="39" spans="1:60" outlineLevel="1" x14ac:dyDescent="0.2">
      <c r="A39" s="152">
        <v>25</v>
      </c>
      <c r="B39" s="159" t="s">
        <v>150</v>
      </c>
      <c r="C39" s="188" t="s">
        <v>151</v>
      </c>
      <c r="D39" s="161" t="s">
        <v>152</v>
      </c>
      <c r="E39" s="165">
        <v>1</v>
      </c>
      <c r="F39" s="167">
        <f>H39+J39</f>
        <v>0</v>
      </c>
      <c r="G39" s="168">
        <f>ROUND(E39*F39,2)</f>
        <v>0</v>
      </c>
      <c r="H39" s="168"/>
      <c r="I39" s="168">
        <f>ROUND(E39*H39,2)</f>
        <v>0</v>
      </c>
      <c r="J39" s="168"/>
      <c r="K39" s="168">
        <f>ROUND(E39*J39,2)</f>
        <v>0</v>
      </c>
      <c r="L39" s="168">
        <v>21</v>
      </c>
      <c r="M39" s="168">
        <f>G39*(1+L39/100)</f>
        <v>0</v>
      </c>
      <c r="N39" s="161">
        <v>0</v>
      </c>
      <c r="O39" s="161">
        <f>ROUND(E39*N39,5)</f>
        <v>0</v>
      </c>
      <c r="P39" s="161">
        <v>0</v>
      </c>
      <c r="Q39" s="161">
        <f>ROUND(E39*P39,5)</f>
        <v>0</v>
      </c>
      <c r="R39" s="161"/>
      <c r="S39" s="161"/>
      <c r="T39" s="162">
        <v>0</v>
      </c>
      <c r="U39" s="161">
        <f>ROUND(E39*T39,2)</f>
        <v>0</v>
      </c>
      <c r="V39" s="151"/>
      <c r="W39" s="151"/>
      <c r="X39" s="151"/>
      <c r="Y39" s="151"/>
      <c r="Z39" s="151"/>
      <c r="AA39" s="151"/>
      <c r="AB39" s="151"/>
      <c r="AC39" s="151"/>
      <c r="AD39" s="151"/>
      <c r="AE39" s="151" t="s">
        <v>101</v>
      </c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outlineLevel="1" x14ac:dyDescent="0.2">
      <c r="A40" s="152">
        <v>26</v>
      </c>
      <c r="B40" s="159" t="s">
        <v>153</v>
      </c>
      <c r="C40" s="188" t="s">
        <v>154</v>
      </c>
      <c r="D40" s="161" t="s">
        <v>152</v>
      </c>
      <c r="E40" s="165">
        <v>1</v>
      </c>
      <c r="F40" s="167">
        <f>H40+J40</f>
        <v>0</v>
      </c>
      <c r="G40" s="168">
        <f>ROUND(E40*F40,2)</f>
        <v>0</v>
      </c>
      <c r="H40" s="168"/>
      <c r="I40" s="168">
        <f>ROUND(E40*H40,2)</f>
        <v>0</v>
      </c>
      <c r="J40" s="168"/>
      <c r="K40" s="168">
        <f>ROUND(E40*J40,2)</f>
        <v>0</v>
      </c>
      <c r="L40" s="168">
        <v>21</v>
      </c>
      <c r="M40" s="168">
        <f>G40*(1+L40/100)</f>
        <v>0</v>
      </c>
      <c r="N40" s="161">
        <v>0</v>
      </c>
      <c r="O40" s="161">
        <f>ROUND(E40*N40,5)</f>
        <v>0</v>
      </c>
      <c r="P40" s="161">
        <v>0</v>
      </c>
      <c r="Q40" s="161">
        <f>ROUND(E40*P40,5)</f>
        <v>0</v>
      </c>
      <c r="R40" s="161"/>
      <c r="S40" s="161"/>
      <c r="T40" s="162">
        <v>0</v>
      </c>
      <c r="U40" s="161">
        <f>ROUND(E40*T40,2)</f>
        <v>0</v>
      </c>
      <c r="V40" s="151"/>
      <c r="W40" s="151"/>
      <c r="X40" s="151"/>
      <c r="Y40" s="151"/>
      <c r="Z40" s="151"/>
      <c r="AA40" s="151"/>
      <c r="AB40" s="151"/>
      <c r="AC40" s="151"/>
      <c r="AD40" s="151"/>
      <c r="AE40" s="151" t="s">
        <v>101</v>
      </c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outlineLevel="1" x14ac:dyDescent="0.2">
      <c r="A41" s="152">
        <v>27</v>
      </c>
      <c r="B41" s="159" t="s">
        <v>155</v>
      </c>
      <c r="C41" s="188" t="s">
        <v>156</v>
      </c>
      <c r="D41" s="161" t="s">
        <v>152</v>
      </c>
      <c r="E41" s="165">
        <v>1</v>
      </c>
      <c r="F41" s="167">
        <f>H41+J41</f>
        <v>0</v>
      </c>
      <c r="G41" s="168">
        <f>ROUND(E41*F41,2)</f>
        <v>0</v>
      </c>
      <c r="H41" s="168"/>
      <c r="I41" s="168">
        <f>ROUND(E41*H41,2)</f>
        <v>0</v>
      </c>
      <c r="J41" s="168"/>
      <c r="K41" s="168">
        <f>ROUND(E41*J41,2)</f>
        <v>0</v>
      </c>
      <c r="L41" s="168">
        <v>21</v>
      </c>
      <c r="M41" s="168">
        <f>G41*(1+L41/100)</f>
        <v>0</v>
      </c>
      <c r="N41" s="161">
        <v>0</v>
      </c>
      <c r="O41" s="161">
        <f>ROUND(E41*N41,5)</f>
        <v>0</v>
      </c>
      <c r="P41" s="161">
        <v>0</v>
      </c>
      <c r="Q41" s="161">
        <f>ROUND(E41*P41,5)</f>
        <v>0</v>
      </c>
      <c r="R41" s="161"/>
      <c r="S41" s="161"/>
      <c r="T41" s="162">
        <v>0</v>
      </c>
      <c r="U41" s="161">
        <f>ROUND(E41*T41,2)</f>
        <v>0</v>
      </c>
      <c r="V41" s="151"/>
      <c r="W41" s="151"/>
      <c r="X41" s="151"/>
      <c r="Y41" s="151"/>
      <c r="Z41" s="151"/>
      <c r="AA41" s="151"/>
      <c r="AB41" s="151"/>
      <c r="AC41" s="151"/>
      <c r="AD41" s="151"/>
      <c r="AE41" s="151" t="s">
        <v>101</v>
      </c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outlineLevel="1" x14ac:dyDescent="0.2">
      <c r="A42" s="152">
        <v>28</v>
      </c>
      <c r="B42" s="159" t="s">
        <v>157</v>
      </c>
      <c r="C42" s="188" t="s">
        <v>158</v>
      </c>
      <c r="D42" s="161" t="s">
        <v>152</v>
      </c>
      <c r="E42" s="165">
        <v>1</v>
      </c>
      <c r="F42" s="167">
        <f>H42+J42</f>
        <v>0</v>
      </c>
      <c r="G42" s="168">
        <f>ROUND(E42*F42,2)</f>
        <v>0</v>
      </c>
      <c r="H42" s="168"/>
      <c r="I42" s="168">
        <f>ROUND(E42*H42,2)</f>
        <v>0</v>
      </c>
      <c r="J42" s="168"/>
      <c r="K42" s="168">
        <f>ROUND(E42*J42,2)</f>
        <v>0</v>
      </c>
      <c r="L42" s="168">
        <v>21</v>
      </c>
      <c r="M42" s="168">
        <f>G42*(1+L42/100)</f>
        <v>0</v>
      </c>
      <c r="N42" s="161">
        <v>0</v>
      </c>
      <c r="O42" s="161">
        <f>ROUND(E42*N42,5)</f>
        <v>0</v>
      </c>
      <c r="P42" s="161">
        <v>0</v>
      </c>
      <c r="Q42" s="161">
        <f>ROUND(E42*P42,5)</f>
        <v>0</v>
      </c>
      <c r="R42" s="161"/>
      <c r="S42" s="161"/>
      <c r="T42" s="162">
        <v>0</v>
      </c>
      <c r="U42" s="161">
        <f>ROUND(E42*T42,2)</f>
        <v>0</v>
      </c>
      <c r="V42" s="151"/>
      <c r="W42" s="151"/>
      <c r="X42" s="151"/>
      <c r="Y42" s="151"/>
      <c r="Z42" s="151"/>
      <c r="AA42" s="151"/>
      <c r="AB42" s="151"/>
      <c r="AC42" s="151"/>
      <c r="AD42" s="151"/>
      <c r="AE42" s="151" t="s">
        <v>101</v>
      </c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outlineLevel="1" x14ac:dyDescent="0.2">
      <c r="A43" s="177">
        <v>29</v>
      </c>
      <c r="B43" s="178" t="s">
        <v>159</v>
      </c>
      <c r="C43" s="190" t="s">
        <v>160</v>
      </c>
      <c r="D43" s="179" t="s">
        <v>152</v>
      </c>
      <c r="E43" s="180">
        <v>1</v>
      </c>
      <c r="F43" s="181">
        <f>H43+J43</f>
        <v>0</v>
      </c>
      <c r="G43" s="182">
        <f>ROUND(E43*F43,2)</f>
        <v>0</v>
      </c>
      <c r="H43" s="182"/>
      <c r="I43" s="182">
        <f>ROUND(E43*H43,2)</f>
        <v>0</v>
      </c>
      <c r="J43" s="182"/>
      <c r="K43" s="182">
        <f>ROUND(E43*J43,2)</f>
        <v>0</v>
      </c>
      <c r="L43" s="182">
        <v>21</v>
      </c>
      <c r="M43" s="182">
        <f>G43*(1+L43/100)</f>
        <v>0</v>
      </c>
      <c r="N43" s="179">
        <v>0</v>
      </c>
      <c r="O43" s="179">
        <f>ROUND(E43*N43,5)</f>
        <v>0</v>
      </c>
      <c r="P43" s="179">
        <v>0</v>
      </c>
      <c r="Q43" s="179">
        <f>ROUND(E43*P43,5)</f>
        <v>0</v>
      </c>
      <c r="R43" s="179"/>
      <c r="S43" s="179"/>
      <c r="T43" s="183">
        <v>0</v>
      </c>
      <c r="U43" s="179">
        <f>ROUND(E43*T43,2)</f>
        <v>0</v>
      </c>
      <c r="V43" s="151"/>
      <c r="W43" s="151"/>
      <c r="X43" s="151"/>
      <c r="Y43" s="151"/>
      <c r="Z43" s="151"/>
      <c r="AA43" s="151"/>
      <c r="AB43" s="151"/>
      <c r="AC43" s="151"/>
      <c r="AD43" s="151"/>
      <c r="AE43" s="151" t="s">
        <v>101</v>
      </c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x14ac:dyDescent="0.2">
      <c r="A44" s="6"/>
      <c r="B44" s="7" t="s">
        <v>161</v>
      </c>
      <c r="C44" s="191" t="s">
        <v>161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AC44">
        <v>15</v>
      </c>
      <c r="AD44">
        <v>21</v>
      </c>
    </row>
    <row r="45" spans="1:60" x14ac:dyDescent="0.2">
      <c r="A45" s="184"/>
      <c r="B45" s="185" t="s">
        <v>28</v>
      </c>
      <c r="C45" s="192" t="s">
        <v>161</v>
      </c>
      <c r="D45" s="186"/>
      <c r="E45" s="186"/>
      <c r="F45" s="186"/>
      <c r="G45" s="187">
        <f>G8+G18+G25+G29+G32+G36+G38</f>
        <v>0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AC45">
        <f>SUMIF(L7:L43,AC44,G7:G43)</f>
        <v>0</v>
      </c>
      <c r="AD45">
        <f>SUMIF(L7:L43,AD44,G7:G43)</f>
        <v>0</v>
      </c>
      <c r="AE45" t="s">
        <v>162</v>
      </c>
    </row>
    <row r="46" spans="1:60" x14ac:dyDescent="0.2">
      <c r="A46" s="6"/>
      <c r="B46" s="7" t="s">
        <v>161</v>
      </c>
      <c r="C46" s="191" t="s">
        <v>161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60" x14ac:dyDescent="0.2">
      <c r="A47" s="6"/>
      <c r="B47" s="7" t="s">
        <v>161</v>
      </c>
      <c r="C47" s="191" t="s">
        <v>161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60" x14ac:dyDescent="0.2">
      <c r="A48" s="247" t="s">
        <v>163</v>
      </c>
      <c r="B48" s="247"/>
      <c r="C48" s="24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31" x14ac:dyDescent="0.2">
      <c r="A49" s="249" t="s">
        <v>167</v>
      </c>
      <c r="B49" s="250"/>
      <c r="C49" s="251"/>
      <c r="D49" s="250"/>
      <c r="E49" s="250"/>
      <c r="F49" s="250"/>
      <c r="G49" s="252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AE49" t="s">
        <v>164</v>
      </c>
    </row>
    <row r="50" spans="1:31" x14ac:dyDescent="0.2">
      <c r="A50" s="253"/>
      <c r="B50" s="254"/>
      <c r="C50" s="255"/>
      <c r="D50" s="254"/>
      <c r="E50" s="254"/>
      <c r="F50" s="254"/>
      <c r="G50" s="25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31" x14ac:dyDescent="0.2">
      <c r="A51" s="253"/>
      <c r="B51" s="254"/>
      <c r="C51" s="255"/>
      <c r="D51" s="254"/>
      <c r="E51" s="254"/>
      <c r="F51" s="254"/>
      <c r="G51" s="25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31" x14ac:dyDescent="0.2">
      <c r="A52" s="253"/>
      <c r="B52" s="254"/>
      <c r="C52" s="255"/>
      <c r="D52" s="254"/>
      <c r="E52" s="254"/>
      <c r="F52" s="254"/>
      <c r="G52" s="25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31" x14ac:dyDescent="0.2">
      <c r="A53" s="257"/>
      <c r="B53" s="258"/>
      <c r="C53" s="259"/>
      <c r="D53" s="258"/>
      <c r="E53" s="258"/>
      <c r="F53" s="258"/>
      <c r="G53" s="260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31" x14ac:dyDescent="0.2">
      <c r="A54" s="6"/>
      <c r="B54" s="7" t="s">
        <v>161</v>
      </c>
      <c r="C54" s="191" t="s">
        <v>161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31" x14ac:dyDescent="0.2">
      <c r="C55" s="193"/>
      <c r="AE55" t="s">
        <v>165</v>
      </c>
    </row>
  </sheetData>
  <mergeCells count="8">
    <mergeCell ref="A48:C48"/>
    <mergeCell ref="A49:G53"/>
    <mergeCell ref="A1:G1"/>
    <mergeCell ref="C2:G2"/>
    <mergeCell ref="C3:G3"/>
    <mergeCell ref="C4:G4"/>
    <mergeCell ref="C15:G15"/>
    <mergeCell ref="C20:G20"/>
  </mergeCells>
  <pageMargins left="0.39370078740157499" right="0.19685039370078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47</vt:i4>
      </vt:variant>
    </vt:vector>
  </HeadingPairs>
  <TitlesOfParts>
    <vt:vector size="51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Pavlasová Eva</cp:lastModifiedBy>
  <cp:lastPrinted>2014-02-28T09:52:57Z</cp:lastPrinted>
  <dcterms:created xsi:type="dcterms:W3CDTF">2009-04-08T07:15:50Z</dcterms:created>
  <dcterms:modified xsi:type="dcterms:W3CDTF">2022-08-29T11:03:00Z</dcterms:modified>
</cp:coreProperties>
</file>