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lasová\Desktop\VŘ - Úvalská\"/>
    </mc:Choice>
  </mc:AlternateContent>
  <bookViews>
    <workbookView xWindow="-120" yWindow="-120" windowWidth="38640" windowHeight="2136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Pol'!$A$1:$U$49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9" i="12" l="1"/>
  <c r="F39" i="1" s="1"/>
  <c r="F40" i="1" s="1"/>
  <c r="BA14" i="12"/>
  <c r="BA10" i="12"/>
  <c r="F9" i="12"/>
  <c r="G9" i="12" s="1"/>
  <c r="I9" i="12"/>
  <c r="I8" i="12" s="1"/>
  <c r="K9" i="12"/>
  <c r="O9" i="12"/>
  <c r="Q9" i="12"/>
  <c r="Q8" i="12" s="1"/>
  <c r="U9" i="12"/>
  <c r="U8" i="12" s="1"/>
  <c r="F11" i="12"/>
  <c r="G11" i="12" s="1"/>
  <c r="M11" i="12" s="1"/>
  <c r="I11" i="12"/>
  <c r="K11" i="12"/>
  <c r="O11" i="12"/>
  <c r="Q11" i="12"/>
  <c r="U11" i="12"/>
  <c r="F13" i="12"/>
  <c r="G13" i="12" s="1"/>
  <c r="I13" i="12"/>
  <c r="K13" i="12"/>
  <c r="O13" i="12"/>
  <c r="Q13" i="12"/>
  <c r="U13" i="12"/>
  <c r="F15" i="12"/>
  <c r="G15" i="12" s="1"/>
  <c r="M15" i="12" s="1"/>
  <c r="I15" i="12"/>
  <c r="K15" i="12"/>
  <c r="O15" i="12"/>
  <c r="Q15" i="12"/>
  <c r="U15" i="12"/>
  <c r="F16" i="12"/>
  <c r="G16" i="12"/>
  <c r="M16" i="12" s="1"/>
  <c r="I16" i="12"/>
  <c r="K16" i="12"/>
  <c r="O16" i="12"/>
  <c r="Q16" i="12"/>
  <c r="U16" i="12"/>
  <c r="F17" i="12"/>
  <c r="G17" i="12" s="1"/>
  <c r="M17" i="12" s="1"/>
  <c r="I17" i="12"/>
  <c r="K17" i="12"/>
  <c r="O17" i="12"/>
  <c r="Q17" i="12"/>
  <c r="U17" i="12"/>
  <c r="F19" i="12"/>
  <c r="G19" i="12" s="1"/>
  <c r="M19" i="12" s="1"/>
  <c r="I19" i="12"/>
  <c r="K19" i="12"/>
  <c r="K18" i="12" s="1"/>
  <c r="O19" i="12"/>
  <c r="Q19" i="12"/>
  <c r="U19" i="12"/>
  <c r="F20" i="12"/>
  <c r="G20" i="12"/>
  <c r="M20" i="12" s="1"/>
  <c r="I20" i="12"/>
  <c r="K20" i="12"/>
  <c r="O20" i="12"/>
  <c r="Q20" i="12"/>
  <c r="U20" i="12"/>
  <c r="F21" i="12"/>
  <c r="G21" i="12" s="1"/>
  <c r="M21" i="12" s="1"/>
  <c r="I21" i="12"/>
  <c r="K21" i="12"/>
  <c r="O21" i="12"/>
  <c r="Q21" i="12"/>
  <c r="U21" i="12"/>
  <c r="F23" i="12"/>
  <c r="G23" i="12" s="1"/>
  <c r="I23" i="12"/>
  <c r="I22" i="12" s="1"/>
  <c r="K23" i="12"/>
  <c r="K22" i="12" s="1"/>
  <c r="O23" i="12"/>
  <c r="O22" i="12" s="1"/>
  <c r="Q23" i="12"/>
  <c r="Q22" i="12" s="1"/>
  <c r="U23" i="12"/>
  <c r="U22" i="12" s="1"/>
  <c r="F25" i="12"/>
  <c r="G25" i="12" s="1"/>
  <c r="I25" i="12"/>
  <c r="I24" i="12" s="1"/>
  <c r="K25" i="12"/>
  <c r="K24" i="12" s="1"/>
  <c r="O25" i="12"/>
  <c r="O24" i="12" s="1"/>
  <c r="Q25" i="12"/>
  <c r="Q24" i="12" s="1"/>
  <c r="U25" i="12"/>
  <c r="U24" i="12" s="1"/>
  <c r="F27" i="12"/>
  <c r="G27" i="12" s="1"/>
  <c r="I27" i="12"/>
  <c r="K27" i="12"/>
  <c r="O27" i="12"/>
  <c r="Q27" i="12"/>
  <c r="U27" i="12"/>
  <c r="F28" i="12"/>
  <c r="G28" i="12" s="1"/>
  <c r="M28" i="12" s="1"/>
  <c r="I28" i="12"/>
  <c r="K28" i="12"/>
  <c r="O28" i="12"/>
  <c r="Q28" i="12"/>
  <c r="U28" i="12"/>
  <c r="F29" i="12"/>
  <c r="G29" i="12" s="1"/>
  <c r="M29" i="12" s="1"/>
  <c r="I29" i="12"/>
  <c r="K29" i="12"/>
  <c r="O29" i="12"/>
  <c r="Q29" i="12"/>
  <c r="U29" i="12"/>
  <c r="F31" i="12"/>
  <c r="G31" i="12" s="1"/>
  <c r="I31" i="12"/>
  <c r="I30" i="12" s="1"/>
  <c r="K31" i="12"/>
  <c r="K30" i="12" s="1"/>
  <c r="O31" i="12"/>
  <c r="O30" i="12" s="1"/>
  <c r="Q31" i="12"/>
  <c r="Q30" i="12" s="1"/>
  <c r="U31" i="12"/>
  <c r="U30" i="12" s="1"/>
  <c r="F33" i="12"/>
  <c r="G33" i="12" s="1"/>
  <c r="I33" i="12"/>
  <c r="K33" i="12"/>
  <c r="O33" i="12"/>
  <c r="Q33" i="12"/>
  <c r="U33" i="12"/>
  <c r="F34" i="12"/>
  <c r="G34" i="12" s="1"/>
  <c r="M34" i="12" s="1"/>
  <c r="I34" i="12"/>
  <c r="K34" i="12"/>
  <c r="O34" i="12"/>
  <c r="Q34" i="12"/>
  <c r="U34" i="12"/>
  <c r="F35" i="12"/>
  <c r="G35" i="12" s="1"/>
  <c r="M35" i="12" s="1"/>
  <c r="I35" i="12"/>
  <c r="K35" i="12"/>
  <c r="O35" i="12"/>
  <c r="Q35" i="12"/>
  <c r="U35" i="12"/>
  <c r="F36" i="12"/>
  <c r="G36" i="12" s="1"/>
  <c r="M36" i="12" s="1"/>
  <c r="I36" i="12"/>
  <c r="K36" i="12"/>
  <c r="O36" i="12"/>
  <c r="Q36" i="12"/>
  <c r="U36" i="12"/>
  <c r="F37" i="12"/>
  <c r="G37" i="12" s="1"/>
  <c r="M37" i="12" s="1"/>
  <c r="I37" i="12"/>
  <c r="K37" i="12"/>
  <c r="O37" i="12"/>
  <c r="Q37" i="12"/>
  <c r="U37" i="12"/>
  <c r="I20" i="1"/>
  <c r="I18" i="1"/>
  <c r="I17" i="1"/>
  <c r="G27" i="1"/>
  <c r="H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M33" i="12" l="1"/>
  <c r="M32" i="12" s="1"/>
  <c r="G32" i="12"/>
  <c r="I54" i="1" s="1"/>
  <c r="I19" i="1" s="1"/>
  <c r="M13" i="12"/>
  <c r="M12" i="12" s="1"/>
  <c r="G12" i="12"/>
  <c r="I48" i="1" s="1"/>
  <c r="AD39" i="12"/>
  <c r="G39" i="1" s="1"/>
  <c r="G26" i="12"/>
  <c r="I52" i="1" s="1"/>
  <c r="M27" i="12"/>
  <c r="M26" i="12" s="1"/>
  <c r="M23" i="12"/>
  <c r="M22" i="12" s="1"/>
  <c r="G22" i="12"/>
  <c r="I50" i="1" s="1"/>
  <c r="G30" i="12"/>
  <c r="I53" i="1" s="1"/>
  <c r="M31" i="12"/>
  <c r="M30" i="12" s="1"/>
  <c r="G24" i="12"/>
  <c r="I51" i="1" s="1"/>
  <c r="M25" i="12"/>
  <c r="M24" i="12" s="1"/>
  <c r="I26" i="12"/>
  <c r="K12" i="12"/>
  <c r="U18" i="12"/>
  <c r="I12" i="12"/>
  <c r="Q18" i="12"/>
  <c r="U32" i="12"/>
  <c r="Q32" i="12"/>
  <c r="U26" i="12"/>
  <c r="O18" i="12"/>
  <c r="O32" i="12"/>
  <c r="Q26" i="12"/>
  <c r="O26" i="12"/>
  <c r="I18" i="12"/>
  <c r="U12" i="12"/>
  <c r="O8" i="12"/>
  <c r="K32" i="12"/>
  <c r="Q12" i="12"/>
  <c r="K8" i="12"/>
  <c r="I32" i="12"/>
  <c r="K26" i="12"/>
  <c r="O12" i="12"/>
  <c r="G23" i="1"/>
  <c r="M18" i="12"/>
  <c r="G8" i="12"/>
  <c r="M9" i="12"/>
  <c r="M8" i="12" s="1"/>
  <c r="G18" i="12"/>
  <c r="I49" i="1" s="1"/>
  <c r="G39" i="12" l="1"/>
  <c r="I47" i="1"/>
  <c r="I39" i="1"/>
  <c r="I40" i="1" s="1"/>
  <c r="J39" i="1" s="1"/>
  <c r="J40" i="1" s="1"/>
  <c r="G40" i="1"/>
  <c r="G25" i="1" l="1"/>
  <c r="G29" i="1" s="1"/>
  <c r="G28" i="1"/>
  <c r="I16" i="1"/>
  <c r="I21" i="1" s="1"/>
  <c r="I55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<sst xmlns="http://schemas.openxmlformats.org/spreadsheetml/2006/main" count="263" uniqueCount="155">
  <si>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</si>
  <si>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</si>
  <si>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</si>
  <si>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</si>
  <si>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</si>
  <si>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</si>
  <si>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</si>
  <si>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</si>
  <si>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</si>
  <si>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</si>
  <si>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</si>
  <si>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</si>
  <si>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</si>
  <si>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</si>
  <si>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</si>
  <si>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</si>
  <si>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</si>
  <si>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</si>
  <si>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</si>
  <si>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</si>
  <si>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</si>
  <si>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</si>
  <si>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</si>
  <si>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</si>
  <si>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</si>
  <si>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</si>
  <si>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</si>
  <si>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</si>
  <si>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</si>
  <si>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</si>
  <si>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</si>
  <si>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</si>
  <si>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</si>
  <si>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</si>
  <si>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</si>
  <si>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</si>
  <si>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</si>
  <si>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</si>
  <si>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</si>
  <si>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</si>
  <si>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</si>
  <si>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</si>
  <si>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</si>
  <si>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Karlovy Vary, ul. Úvalská</t>
  </si>
  <si>
    <t>Rozpočet:</t>
  </si>
  <si>
    <t>Misto</t>
  </si>
  <si>
    <t>Karlovy Vary, ul. Úvalská, II.etapa - Oprava povrchu komunikace</t>
  </si>
  <si>
    <t>Statutární město Karlovy Vary</t>
  </si>
  <si>
    <t>Moskevská 2035/21</t>
  </si>
  <si>
    <t>Karlovy Vary</t>
  </si>
  <si>
    <t>36001</t>
  </si>
  <si>
    <t>00254657</t>
  </si>
  <si>
    <t>CZ00254657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</si>
  <si>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</si>
  <si>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</si>
  <si>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</si>
  <si>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</si>
  <si>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</si>
  <si>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</si>
  <si>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</si>
  <si>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</si>
  <si>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</si>
  <si>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</si>
  <si>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</si>
  <si>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</si>
  <si>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</si>
  <si>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</si>
  <si>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inž.staveb</t>
  </si>
  <si>
    <t>97</t>
  </si>
  <si>
    <t>Přesun suti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</si>
  <si>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</si>
  <si>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</si>
  <si>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</si>
  <si>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</si>
  <si>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</si>
  <si>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</si>
  <si>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</si>
  <si>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</si>
  <si>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</si>
  <si>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</si>
  <si>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</si>
  <si>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</si>
  <si>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</si>
  <si>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</si>
  <si>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</si>
  <si>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</si>
  <si>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</si>
  <si>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</si>
  <si>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</si>
  <si>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</si>
  <si>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</si>
  <si>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</si>
  <si>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</si>
  <si>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</si>
  <si>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</si>
  <si>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</si>
  <si>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</si>
  <si>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</si>
  <si>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</si>
  <si>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</si>
  <si>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</si>
  <si>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113108305R00</t>
  </si>
  <si>
    <t>Odstranění asfaltové vrstvy pl.do 50 m2, tl. 5 cm</t>
  </si>
  <si>
    <t>m2</t>
  </si>
  <si>
    <t>POL1_0</t>
  </si>
  <si>
    <t>sanace podkladní vrstvy komunikace, předpoklad 10% plochy (bude upřesněno při realizaci)</t>
  </si>
  <si>
    <t>POP</t>
  </si>
  <si>
    <t>113151314R00</t>
  </si>
  <si>
    <t>Fréz.živič.krytu nad 500 m2, s překážkami, tl.5 cm</t>
  </si>
  <si>
    <t>566904111R00</t>
  </si>
  <si>
    <t>Vyspravení podkladu kam.obal.asfaltem</t>
  </si>
  <si>
    <t>t</t>
  </si>
  <si>
    <t>599142111R00</t>
  </si>
  <si>
    <t>Úprava zálivky dil.spár hloubky do 4 cm š. do 4 cm</t>
  </si>
  <si>
    <t>m</t>
  </si>
  <si>
    <t>573231111R00</t>
  </si>
  <si>
    <t>Postřik živičný spojovací z emulze 0,5-0,7 kg/m2</t>
  </si>
  <si>
    <t>577142112R00</t>
  </si>
  <si>
    <t>Beton asfaltový ACO 11+ nad 3 m, tl.5 cm</t>
  </si>
  <si>
    <t>899231111R00</t>
  </si>
  <si>
    <t>Výšková úprava vstupu do 20 cm, zvýšení mříže</t>
  </si>
  <si>
    <t>kus</t>
  </si>
  <si>
    <t>899331111R00</t>
  </si>
  <si>
    <t>Výšková úprava vstupu do 20 cm, zvýšení poklopu</t>
  </si>
  <si>
    <t>899431111R00</t>
  </si>
  <si>
    <t>Výšková úprava do 20 cm, zvýšení krytu šoupěte</t>
  </si>
  <si>
    <t>919735111R00</t>
  </si>
  <si>
    <t>Řezání stávajícího živičného krytu tl. do 5 cm</t>
  </si>
  <si>
    <t>938909311R00</t>
  </si>
  <si>
    <t>Odstranění nánosu z povrchu živičného nebo beton.</t>
  </si>
  <si>
    <t>979082313R00</t>
  </si>
  <si>
    <t>Vodorovná doprava suti a hmot po suchu do 1000 m</t>
  </si>
  <si>
    <t>979082219R00</t>
  </si>
  <si>
    <t>Příplatek za dopravu suti po suchu za další 1 km</t>
  </si>
  <si>
    <t>979990112R00</t>
  </si>
  <si>
    <t>Poplatek za uložení suti - obal. kamenivo, asfalt</t>
  </si>
  <si>
    <t>998225311R00</t>
  </si>
  <si>
    <t>Přesun hmot, oprava komunikací, kryt živič. a bet.</t>
  </si>
  <si>
    <t>005111021R</t>
  </si>
  <si>
    <t>Vytyčení inženýrských sítí</t>
  </si>
  <si>
    <t>Soubor</t>
  </si>
  <si>
    <t>005121010R</t>
  </si>
  <si>
    <t>Vybudování zařízení staveniště</t>
  </si>
  <si>
    <t>005121030R</t>
  </si>
  <si>
    <t>Odstranění zařízení staveniště</t>
  </si>
  <si>
    <t>005211030R</t>
  </si>
  <si>
    <t xml:space="preserve">Dočasná dopravní opatření </t>
  </si>
  <si>
    <t>005241020R</t>
  </si>
  <si>
    <t xml:space="preserve">Geodetické zaměření skutečného provedení  </t>
  </si>
  <si>
    <t/>
  </si>
  <si>
    <t>SUM</t>
  </si>
  <si>
    <t>Poznámky uchazeče k zadání</t>
  </si>
  <si>
    <t>POPUZIV</t>
  </si>
  <si>
    <t>END</t>
  </si>
  <si>
    <t>Položka č.14 - neoceňovat, materiál bude odvezen na skládku města ( krokova ulice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</si>
</sst>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4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7" fillId="4" borderId="34" xfId="0" applyNumberFormat="1" applyFont="1" applyFill="1" applyBorder="1" applyAlignment="1" applyProtection="1">
      <alignment vertical="top" shrinkToFit="1"/>
      <protection locked="0"/>
    </xf>
    <xf numFmtId="4" fontId="17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8" xfId="0" applyNumberFormat="1" applyFont="1" applyBorder="1" applyAlignment="1">
      <alignment vertical="top" shrinkToFi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4" fontId="17" fillId="0" borderId="38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4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3" xfId="0" applyNumberFormat="1" applyFill="1" applyBorder="1"/>
    <xf numFmtId="3" fontId="0" fillId="5" borderId="12" xfId="0" applyNumberFormat="1" applyFill="1" applyBorder="1"/>
    <xf numFmtId="0" fontId="16" fillId="3" borderId="31" xfId="0" applyFont="1" applyFill="1" applyBorder="1" applyAlignment="1">
      <alignment horizontal="center" vertical="center" wrapText="1"/>
    </xf>
    <xf numFmtId="4" fontId="7" fillId="0" borderId="31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7" fillId="0" borderId="34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7" fillId="4" borderId="32" xfId="0" applyFont="1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5" xfId="0" applyNumberFormat="1" applyFont="1" applyBorder="1" applyAlignment="1">
      <alignment vertical="top" wrapText="1" shrinkToFit="1"/>
    </xf>
    <xf numFmtId="164" fontId="17" fillId="6" borderId="34" xfId="0" applyNumberFormat="1" applyFont="1" applyFill="1" applyBorder="1" applyAlignment="1">
      <alignment vertical="top" shrinkToFit="1"/>
    </xf>
    <xf numFmtId="4" fontId="17" fillId="6" borderId="34" xfId="0" applyNumberFormat="1" applyFont="1" applyFill="1" applyBorder="1" applyAlignment="1" applyProtection="1">
      <alignment vertical="top" shrinkToFit="1"/>
      <protection locked="0"/>
    </xf>
    <xf numFmtId="4" fontId="17" fillId="6" borderId="34" xfId="0" applyNumberFormat="1" applyFont="1" applyFill="1" applyBorder="1" applyAlignment="1">
      <alignment vertical="top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8"/>
  <sheetViews>
    <sheetView showGridLines="0" topLeftCell="B28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206" t="s">
        <v>42</v>
      </c>
      <c r="C1" s="207"/>
      <c r="D1" s="207"/>
      <c r="E1" s="207"/>
      <c r="F1" s="207"/>
      <c r="G1" s="207"/>
      <c r="H1" s="207"/>
      <c r="I1" s="207"/>
      <c r="J1" s="208"/>
    </row>
    <row r="2" spans="1:15" ht="23.25" customHeight="1" x14ac:dyDescent="0.2">
      <c r="A2" s="4"/>
      <c r="B2" s="79" t="s">
        <v>40</v>
      </c>
      <c r="C2" s="80"/>
      <c r="D2" s="199" t="s">
        <v>46</v>
      </c>
      <c r="E2" s="200"/>
      <c r="F2" s="200"/>
      <c r="G2" s="200"/>
      <c r="H2" s="200"/>
      <c r="I2" s="200"/>
      <c r="J2" s="201"/>
      <c r="O2" s="2"/>
    </row>
    <row r="3" spans="1:15" ht="23.25" customHeight="1" x14ac:dyDescent="0.2">
      <c r="A3" s="4"/>
      <c r="B3" s="81" t="s">
        <v>45</v>
      </c>
      <c r="C3" s="82"/>
      <c r="D3" s="221" t="s">
        <v>43</v>
      </c>
      <c r="E3" s="222"/>
      <c r="F3" s="222"/>
      <c r="G3" s="222"/>
      <c r="H3" s="222"/>
      <c r="I3" s="222"/>
      <c r="J3" s="223"/>
    </row>
    <row r="4" spans="1:15" ht="23.25" hidden="1" customHeight="1" x14ac:dyDescent="0.2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5" t="s">
        <v>21</v>
      </c>
      <c r="C5" s="5"/>
      <c r="D5" s="89" t="s">
        <v>47</v>
      </c>
      <c r="E5" s="25"/>
      <c r="F5" s="25"/>
      <c r="G5" s="25"/>
      <c r="H5" s="27" t="s">
        <v>33</v>
      </c>
      <c r="I5" s="89" t="s">
        <v>51</v>
      </c>
      <c r="J5" s="11"/>
    </row>
    <row r="6" spans="1:15" ht="15.75" customHeight="1" x14ac:dyDescent="0.2">
      <c r="A6" s="4"/>
      <c r="B6" s="39"/>
      <c r="C6" s="25"/>
      <c r="D6" s="89" t="s">
        <v>48</v>
      </c>
      <c r="E6" s="25"/>
      <c r="F6" s="25"/>
      <c r="G6" s="25"/>
      <c r="H6" s="27" t="s">
        <v>34</v>
      </c>
      <c r="I6" s="89" t="s">
        <v>52</v>
      </c>
      <c r="J6" s="11"/>
    </row>
    <row r="7" spans="1:15" ht="15.75" customHeight="1" x14ac:dyDescent="0.2">
      <c r="A7" s="4"/>
      <c r="B7" s="40"/>
      <c r="C7" s="90" t="s">
        <v>50</v>
      </c>
      <c r="D7" s="78" t="s">
        <v>49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217"/>
      <c r="E11" s="217"/>
      <c r="F11" s="217"/>
      <c r="G11" s="217"/>
      <c r="H11" s="27" t="s">
        <v>33</v>
      </c>
      <c r="I11" s="92"/>
      <c r="J11" s="11"/>
    </row>
    <row r="12" spans="1:15" ht="15.75" customHeight="1" x14ac:dyDescent="0.2">
      <c r="A12" s="4"/>
      <c r="B12" s="39"/>
      <c r="C12" s="25"/>
      <c r="D12" s="235"/>
      <c r="E12" s="235"/>
      <c r="F12" s="235"/>
      <c r="G12" s="235"/>
      <c r="H12" s="27" t="s">
        <v>34</v>
      </c>
      <c r="I12" s="92"/>
      <c r="J12" s="11"/>
    </row>
    <row r="13" spans="1:15" ht="15.75" customHeight="1" x14ac:dyDescent="0.2">
      <c r="A13" s="4"/>
      <c r="B13" s="40"/>
      <c r="C13" s="91"/>
      <c r="D13" s="236"/>
      <c r="E13" s="236"/>
      <c r="F13" s="236"/>
      <c r="G13" s="236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205"/>
      <c r="F15" s="205"/>
      <c r="G15" s="233"/>
      <c r="H15" s="233"/>
      <c r="I15" s="233" t="s">
        <v>28</v>
      </c>
      <c r="J15" s="234"/>
    </row>
    <row r="16" spans="1:15" ht="23.25" customHeight="1" x14ac:dyDescent="0.2">
      <c r="A16" s="142" t="s">
        <v>23</v>
      </c>
      <c r="B16" s="143" t="s">
        <v>23</v>
      </c>
      <c r="C16" s="56"/>
      <c r="D16" s="57"/>
      <c r="E16" s="202"/>
      <c r="F16" s="203"/>
      <c r="G16" s="202"/>
      <c r="H16" s="203"/>
      <c r="I16" s="202">
        <f>SUMIF(F47:F54,A16,I47:I54)+SUMIF(F47:F54,"PSU",I47:I54)</f>
        <v>0</v>
      </c>
      <c r="J16" s="204"/>
    </row>
    <row r="17" spans="1:10" ht="23.25" customHeight="1" x14ac:dyDescent="0.2">
      <c r="A17" s="142" t="s">
        <v>24</v>
      </c>
      <c r="B17" s="143" t="s">
        <v>24</v>
      </c>
      <c r="C17" s="56"/>
      <c r="D17" s="57"/>
      <c r="E17" s="202"/>
      <c r="F17" s="203"/>
      <c r="G17" s="202"/>
      <c r="H17" s="203"/>
      <c r="I17" s="202">
        <f>SUMIF(F47:F54,A17,I47:I54)</f>
        <v>0</v>
      </c>
      <c r="J17" s="204"/>
    </row>
    <row r="18" spans="1:10" ht="23.25" customHeight="1" x14ac:dyDescent="0.2">
      <c r="A18" s="142" t="s">
        <v>25</v>
      </c>
      <c r="B18" s="143" t="s">
        <v>25</v>
      </c>
      <c r="C18" s="56"/>
      <c r="D18" s="57"/>
      <c r="E18" s="202"/>
      <c r="F18" s="203"/>
      <c r="G18" s="202"/>
      <c r="H18" s="203"/>
      <c r="I18" s="202">
        <f>SUMIF(F47:F54,A18,I47:I54)</f>
        <v>0</v>
      </c>
      <c r="J18" s="204"/>
    </row>
    <row r="19" spans="1:10" ht="23.25" customHeight="1" x14ac:dyDescent="0.2">
      <c r="A19" s="142" t="s">
        <v>72</v>
      </c>
      <c r="B19" s="143" t="s">
        <v>26</v>
      </c>
      <c r="C19" s="56"/>
      <c r="D19" s="57"/>
      <c r="E19" s="202"/>
      <c r="F19" s="203"/>
      <c r="G19" s="202"/>
      <c r="H19" s="203"/>
      <c r="I19" s="202">
        <f>SUMIF(F47:F54,A19,I47:I54)</f>
        <v>0</v>
      </c>
      <c r="J19" s="204"/>
    </row>
    <row r="20" spans="1:10" ht="23.25" customHeight="1" x14ac:dyDescent="0.2">
      <c r="A20" s="142" t="s">
        <v>73</v>
      </c>
      <c r="B20" s="143" t="s">
        <v>27</v>
      </c>
      <c r="C20" s="56"/>
      <c r="D20" s="57"/>
      <c r="E20" s="202"/>
      <c r="F20" s="203"/>
      <c r="G20" s="202"/>
      <c r="H20" s="203"/>
      <c r="I20" s="202">
        <f>SUMIF(F47:F54,A20,I47:I54)</f>
        <v>0</v>
      </c>
      <c r="J20" s="204"/>
    </row>
    <row r="21" spans="1:10" ht="23.25" customHeight="1" x14ac:dyDescent="0.2">
      <c r="A21" s="4"/>
      <c r="B21" s="72" t="s">
        <v>28</v>
      </c>
      <c r="C21" s="73"/>
      <c r="D21" s="74"/>
      <c r="E21" s="215"/>
      <c r="F21" s="216"/>
      <c r="G21" s="215"/>
      <c r="H21" s="216"/>
      <c r="I21" s="215">
        <f>SUM(I16:J20)</f>
        <v>0</v>
      </c>
      <c r="J21" s="220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13">
        <f>ZakladDPHSniVypocet</f>
        <v>0</v>
      </c>
      <c r="H23" s="214"/>
      <c r="I23" s="214"/>
      <c r="J23" s="60" t="str">
        <f t="shared" ref="J23:J28" si="0">Mena</f>
        <v>CZK</v>
      </c>
    </row>
    <row r="24" spans="1:10" ht="23.25" hidden="1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18">
        <f>I23*E23/100</f>
        <v>0</v>
      </c>
      <c r="H24" s="219"/>
      <c r="I24" s="219"/>
      <c r="J24" s="60" t="str">
        <f t="shared" si="0"/>
        <v>CZK</v>
      </c>
    </row>
    <row r="25" spans="1:10" ht="23.25" customHeight="1" thickBot="1" x14ac:dyDescent="0.25">
      <c r="A25" s="4"/>
      <c r="B25" s="55" t="s">
        <v>13</v>
      </c>
      <c r="C25" s="56"/>
      <c r="D25" s="57"/>
      <c r="E25" s="58">
        <v>21</v>
      </c>
      <c r="F25" s="59" t="s">
        <v>0</v>
      </c>
      <c r="G25" s="213">
        <f>ZakladDPHZaklVypocet</f>
        <v>0</v>
      </c>
      <c r="H25" s="214"/>
      <c r="I25" s="214"/>
      <c r="J25" s="60" t="str">
        <f t="shared" si="0"/>
        <v>CZK</v>
      </c>
    </row>
    <row r="26" spans="1:10" ht="23.25" hidden="1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09">
        <f>I25*E25/100</f>
        <v>0</v>
      </c>
      <c r="H26" s="210"/>
      <c r="I26" s="210"/>
      <c r="J26" s="54" t="str">
        <f t="shared" si="0"/>
        <v>CZK</v>
      </c>
    </row>
    <row r="27" spans="1:10" ht="23.25" hidden="1" customHeight="1" thickBot="1" x14ac:dyDescent="0.25">
      <c r="A27" s="4"/>
      <c r="B27" s="46" t="s">
        <v>4</v>
      </c>
      <c r="C27" s="20"/>
      <c r="D27" s="23"/>
      <c r="E27" s="20"/>
      <c r="F27" s="21"/>
      <c r="G27" s="211">
        <f>0</f>
        <v>0</v>
      </c>
      <c r="H27" s="211"/>
      <c r="I27" s="211"/>
      <c r="J27" s="61" t="str">
        <f t="shared" si="0"/>
        <v>CZK</v>
      </c>
    </row>
    <row r="28" spans="1:10" ht="27.75" customHeight="1" thickBot="1" x14ac:dyDescent="0.25">
      <c r="A28" s="4"/>
      <c r="B28" s="114" t="s">
        <v>22</v>
      </c>
      <c r="C28" s="115"/>
      <c r="D28" s="115"/>
      <c r="E28" s="116"/>
      <c r="F28" s="117"/>
      <c r="G28" s="232">
        <f>ZakladDPHSniVypocet+ZakladDPHZaklVypocet</f>
        <v>0</v>
      </c>
      <c r="H28" s="232"/>
      <c r="I28" s="232"/>
      <c r="J28" s="118" t="str">
        <f t="shared" si="0"/>
        <v>CZK</v>
      </c>
    </row>
    <row r="29" spans="1:10" ht="27.75" hidden="1" customHeight="1" thickBot="1" x14ac:dyDescent="0.25">
      <c r="A29" s="4"/>
      <c r="B29" s="114" t="s">
        <v>35</v>
      </c>
      <c r="C29" s="119"/>
      <c r="D29" s="119"/>
      <c r="E29" s="119"/>
      <c r="F29" s="119"/>
      <c r="G29" s="212">
        <f>ZakladDPHSni+DPHSni+ZakladDPHZakl+DPHZakl+Zaokrouhleni</f>
        <v>0</v>
      </c>
      <c r="H29" s="212"/>
      <c r="I29" s="212"/>
      <c r="J29" s="120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44963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198"/>
      <c r="E34" s="198"/>
      <c r="F34" s="30"/>
      <c r="G34" s="198"/>
      <c r="H34" s="198"/>
      <c r="I34" s="198"/>
      <c r="J34" s="36"/>
    </row>
    <row r="35" spans="1:10" ht="12.75" customHeight="1" x14ac:dyDescent="0.2">
      <c r="A35" s="4"/>
      <c r="B35" s="4"/>
      <c r="C35" s="5"/>
      <c r="D35" s="237" t="s">
        <v>2</v>
      </c>
      <c r="E35" s="237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6" t="s">
        <v>1</v>
      </c>
      <c r="J38" s="100" t="s">
        <v>0</v>
      </c>
    </row>
    <row r="39" spans="1:10" ht="25.5" hidden="1" customHeight="1" x14ac:dyDescent="0.2">
      <c r="A39" s="95">
        <v>1</v>
      </c>
      <c r="B39" s="101" t="s">
        <v>53</v>
      </c>
      <c r="C39" s="224" t="s">
        <v>46</v>
      </c>
      <c r="D39" s="225"/>
      <c r="E39" s="225"/>
      <c r="F39" s="107">
        <f>'Rozpočet Pol'!AC39</f>
        <v>0</v>
      </c>
      <c r="G39" s="108">
        <f>'Rozpočet Pol'!AD39</f>
        <v>0</v>
      </c>
      <c r="H39" s="109"/>
      <c r="I39" s="110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95"/>
      <c r="B40" s="226" t="s">
        <v>54</v>
      </c>
      <c r="C40" s="227"/>
      <c r="D40" s="227"/>
      <c r="E40" s="227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3">
        <f>SUMIF(A39:A39,"=1",I39:I39)</f>
        <v>0</v>
      </c>
      <c r="J40" s="96">
        <f>SUMIF(A39:A39,"=1",J39:J39)</f>
        <v>0</v>
      </c>
    </row>
    <row r="44" spans="1:10" ht="15.75" x14ac:dyDescent="0.25">
      <c r="B44" s="121" t="s">
        <v>56</v>
      </c>
    </row>
    <row r="46" spans="1:10" ht="25.5" customHeight="1" x14ac:dyDescent="0.2">
      <c r="A46" s="122"/>
      <c r="B46" s="126" t="s">
        <v>16</v>
      </c>
      <c r="C46" s="126" t="s">
        <v>5</v>
      </c>
      <c r="D46" s="127"/>
      <c r="E46" s="127"/>
      <c r="F46" s="130" t="s">
        <v>57</v>
      </c>
      <c r="G46" s="130"/>
      <c r="H46" s="130"/>
      <c r="I46" s="228" t="s">
        <v>28</v>
      </c>
      <c r="J46" s="228"/>
    </row>
    <row r="47" spans="1:10" ht="25.5" customHeight="1" x14ac:dyDescent="0.2">
      <c r="A47" s="123"/>
      <c r="B47" s="131" t="s">
        <v>58</v>
      </c>
      <c r="C47" s="230" t="s">
        <v>59</v>
      </c>
      <c r="D47" s="231"/>
      <c r="E47" s="231"/>
      <c r="F47" s="133" t="s">
        <v>23</v>
      </c>
      <c r="G47" s="134"/>
      <c r="H47" s="134"/>
      <c r="I47" s="229">
        <f>'Rozpočet Pol'!G8</f>
        <v>0</v>
      </c>
      <c r="J47" s="229"/>
    </row>
    <row r="48" spans="1:10" ht="25.5" customHeight="1" x14ac:dyDescent="0.2">
      <c r="A48" s="123"/>
      <c r="B48" s="125" t="s">
        <v>60</v>
      </c>
      <c r="C48" s="239" t="s">
        <v>61</v>
      </c>
      <c r="D48" s="240"/>
      <c r="E48" s="240"/>
      <c r="F48" s="135" t="s">
        <v>23</v>
      </c>
      <c r="G48" s="136"/>
      <c r="H48" s="136"/>
      <c r="I48" s="238">
        <f>'Rozpočet Pol'!G12</f>
        <v>0</v>
      </c>
      <c r="J48" s="238"/>
    </row>
    <row r="49" spans="1:10" ht="25.5" customHeight="1" x14ac:dyDescent="0.2">
      <c r="A49" s="123"/>
      <c r="B49" s="125" t="s">
        <v>62</v>
      </c>
      <c r="C49" s="239" t="s">
        <v>63</v>
      </c>
      <c r="D49" s="240"/>
      <c r="E49" s="240"/>
      <c r="F49" s="135" t="s">
        <v>23</v>
      </c>
      <c r="G49" s="136"/>
      <c r="H49" s="136"/>
      <c r="I49" s="238">
        <f>'Rozpočet Pol'!G18</f>
        <v>0</v>
      </c>
      <c r="J49" s="238"/>
    </row>
    <row r="50" spans="1:10" ht="25.5" customHeight="1" x14ac:dyDescent="0.2">
      <c r="A50" s="123"/>
      <c r="B50" s="125" t="s">
        <v>64</v>
      </c>
      <c r="C50" s="239" t="s">
        <v>65</v>
      </c>
      <c r="D50" s="240"/>
      <c r="E50" s="240"/>
      <c r="F50" s="135" t="s">
        <v>23</v>
      </c>
      <c r="G50" s="136"/>
      <c r="H50" s="136"/>
      <c r="I50" s="238">
        <f>'Rozpočet Pol'!G22</f>
        <v>0</v>
      </c>
      <c r="J50" s="238"/>
    </row>
    <row r="51" spans="1:10" ht="25.5" customHeight="1" x14ac:dyDescent="0.2">
      <c r="A51" s="123"/>
      <c r="B51" s="125" t="s">
        <v>66</v>
      </c>
      <c r="C51" s="239" t="s">
        <v>67</v>
      </c>
      <c r="D51" s="240"/>
      <c r="E51" s="240"/>
      <c r="F51" s="135" t="s">
        <v>23</v>
      </c>
      <c r="G51" s="136"/>
      <c r="H51" s="136"/>
      <c r="I51" s="238">
        <f>'Rozpočet Pol'!G24</f>
        <v>0</v>
      </c>
      <c r="J51" s="238"/>
    </row>
    <row r="52" spans="1:10" ht="25.5" customHeight="1" x14ac:dyDescent="0.2">
      <c r="A52" s="123"/>
      <c r="B52" s="125" t="s">
        <v>68</v>
      </c>
      <c r="C52" s="239" t="s">
        <v>69</v>
      </c>
      <c r="D52" s="240"/>
      <c r="E52" s="240"/>
      <c r="F52" s="135" t="s">
        <v>23</v>
      </c>
      <c r="G52" s="136"/>
      <c r="H52" s="136"/>
      <c r="I52" s="238">
        <f>'Rozpočet Pol'!G26</f>
        <v>0</v>
      </c>
      <c r="J52" s="238"/>
    </row>
    <row r="53" spans="1:10" ht="25.5" customHeight="1" x14ac:dyDescent="0.2">
      <c r="A53" s="123"/>
      <c r="B53" s="125" t="s">
        <v>70</v>
      </c>
      <c r="C53" s="239" t="s">
        <v>71</v>
      </c>
      <c r="D53" s="240"/>
      <c r="E53" s="240"/>
      <c r="F53" s="135" t="s">
        <v>23</v>
      </c>
      <c r="G53" s="136"/>
      <c r="H53" s="136"/>
      <c r="I53" s="238">
        <f>'Rozpočet Pol'!G30</f>
        <v>0</v>
      </c>
      <c r="J53" s="238"/>
    </row>
    <row r="54" spans="1:10" ht="25.5" customHeight="1" x14ac:dyDescent="0.2">
      <c r="A54" s="123"/>
      <c r="B54" s="132" t="s">
        <v>72</v>
      </c>
      <c r="C54" s="242" t="s">
        <v>26</v>
      </c>
      <c r="D54" s="243"/>
      <c r="E54" s="243"/>
      <c r="F54" s="137" t="s">
        <v>72</v>
      </c>
      <c r="G54" s="138"/>
      <c r="H54" s="138"/>
      <c r="I54" s="241">
        <f>'Rozpočet Pol'!G32</f>
        <v>0</v>
      </c>
      <c r="J54" s="241"/>
    </row>
    <row r="55" spans="1:10" ht="25.5" customHeight="1" x14ac:dyDescent="0.2">
      <c r="A55" s="124"/>
      <c r="B55" s="128" t="s">
        <v>1</v>
      </c>
      <c r="C55" s="128"/>
      <c r="D55" s="129"/>
      <c r="E55" s="129"/>
      <c r="F55" s="139"/>
      <c r="G55" s="140"/>
      <c r="H55" s="140"/>
      <c r="I55" s="244">
        <f>SUM(I47:I54)</f>
        <v>0</v>
      </c>
      <c r="J55" s="244"/>
    </row>
    <row r="56" spans="1:10" x14ac:dyDescent="0.2">
      <c r="F56" s="141"/>
      <c r="G56" s="94"/>
      <c r="H56" s="141"/>
      <c r="I56" s="94"/>
      <c r="J56" s="94"/>
    </row>
    <row r="57" spans="1:10" x14ac:dyDescent="0.2">
      <c r="F57" s="141"/>
      <c r="G57" s="94"/>
      <c r="H57" s="141"/>
      <c r="I57" s="94"/>
      <c r="J57" s="94"/>
    </row>
    <row r="58" spans="1:10" x14ac:dyDescent="0.2">
      <c r="F58" s="141"/>
      <c r="G58" s="94"/>
      <c r="H58" s="141"/>
      <c r="I58" s="94"/>
      <c r="J58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I54:J54"/>
    <mergeCell ref="C54:E54"/>
    <mergeCell ref="I55:J55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D13:G13"/>
    <mergeCell ref="D34:E34"/>
    <mergeCell ref="D35:E35"/>
    <mergeCell ref="G19:H19"/>
    <mergeCell ref="G20:H20"/>
    <mergeCell ref="C39:E39"/>
    <mergeCell ref="B40:E40"/>
    <mergeCell ref="I46:J46"/>
    <mergeCell ref="I47:J47"/>
    <mergeCell ref="C47:E4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28:I28"/>
    <mergeCell ref="G15:H15"/>
    <mergeCell ref="I15:J15"/>
    <mergeCell ref="E16:F16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5" t="s">
        <v>6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77" t="s">
        <v>41</v>
      </c>
      <c r="B2" s="76"/>
      <c r="C2" s="247"/>
      <c r="D2" s="247"/>
      <c r="E2" s="247"/>
      <c r="F2" s="247"/>
      <c r="G2" s="248"/>
    </row>
    <row r="3" spans="1:7" ht="24.95" hidden="1" customHeight="1" x14ac:dyDescent="0.2">
      <c r="A3" s="77" t="s">
        <v>7</v>
      </c>
      <c r="B3" s="76"/>
      <c r="C3" s="247"/>
      <c r="D3" s="247"/>
      <c r="E3" s="247"/>
      <c r="F3" s="247"/>
      <c r="G3" s="248"/>
    </row>
    <row r="4" spans="1:7" ht="24.95" hidden="1" customHeight="1" x14ac:dyDescent="0.2">
      <c r="A4" s="77" t="s">
        <v>8</v>
      </c>
      <c r="B4" s="76"/>
      <c r="C4" s="247"/>
      <c r="D4" s="247"/>
      <c r="E4" s="247"/>
      <c r="F4" s="247"/>
      <c r="G4" s="248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"/>
  <sheetViews>
    <sheetView tabSelected="1" workbookViewId="0">
      <selection activeCell="E29" sqref="E29:G29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E1" t="s">
        <v>75</v>
      </c>
    </row>
    <row r="2" spans="1:60" ht="24.95" customHeight="1" x14ac:dyDescent="0.2">
      <c r="A2" s="146" t="s">
        <v>74</v>
      </c>
      <c r="B2" s="144"/>
      <c r="C2" s="264" t="s">
        <v>46</v>
      </c>
      <c r="D2" s="265"/>
      <c r="E2" s="265"/>
      <c r="F2" s="265"/>
      <c r="G2" s="266"/>
      <c r="AE2" t="s">
        <v>76</v>
      </c>
    </row>
    <row r="3" spans="1:60" ht="24.95" customHeight="1" x14ac:dyDescent="0.2">
      <c r="A3" s="147" t="s">
        <v>7</v>
      </c>
      <c r="B3" s="145"/>
      <c r="C3" s="267" t="s">
        <v>43</v>
      </c>
      <c r="D3" s="268"/>
      <c r="E3" s="268"/>
      <c r="F3" s="268"/>
      <c r="G3" s="269"/>
      <c r="AE3" t="s">
        <v>77</v>
      </c>
    </row>
    <row r="4" spans="1:60" ht="24.95" hidden="1" customHeight="1" x14ac:dyDescent="0.2">
      <c r="A4" s="147" t="s">
        <v>8</v>
      </c>
      <c r="B4" s="145"/>
      <c r="C4" s="267"/>
      <c r="D4" s="268"/>
      <c r="E4" s="268"/>
      <c r="F4" s="268"/>
      <c r="G4" s="269"/>
      <c r="AE4" t="s">
        <v>78</v>
      </c>
    </row>
    <row r="5" spans="1:60" hidden="1" x14ac:dyDescent="0.2">
      <c r="A5" s="148" t="s">
        <v>79</v>
      </c>
      <c r="B5" s="149"/>
      <c r="C5" s="150"/>
      <c r="D5" s="151"/>
      <c r="E5" s="151"/>
      <c r="F5" s="151"/>
      <c r="G5" s="152"/>
      <c r="AE5" t="s">
        <v>80</v>
      </c>
    </row>
    <row r="7" spans="1:60" ht="38.25" x14ac:dyDescent="0.2">
      <c r="A7" s="158" t="s">
        <v>81</v>
      </c>
      <c r="B7" s="159" t="s">
        <v>82</v>
      </c>
      <c r="C7" s="159" t="s">
        <v>83</v>
      </c>
      <c r="D7" s="158" t="s">
        <v>84</v>
      </c>
      <c r="E7" s="158" t="s">
        <v>85</v>
      </c>
      <c r="F7" s="153" t="s">
        <v>86</v>
      </c>
      <c r="G7" s="173" t="s">
        <v>28</v>
      </c>
      <c r="H7" s="174" t="s">
        <v>29</v>
      </c>
      <c r="I7" s="174" t="s">
        <v>87</v>
      </c>
      <c r="J7" s="174" t="s">
        <v>30</v>
      </c>
      <c r="K7" s="174" t="s">
        <v>88</v>
      </c>
      <c r="L7" s="174" t="s">
        <v>89</v>
      </c>
      <c r="M7" s="174" t="s">
        <v>90</v>
      </c>
      <c r="N7" s="174" t="s">
        <v>91</v>
      </c>
      <c r="O7" s="174" t="s">
        <v>92</v>
      </c>
      <c r="P7" s="174" t="s">
        <v>93</v>
      </c>
      <c r="Q7" s="174" t="s">
        <v>94</v>
      </c>
      <c r="R7" s="174" t="s">
        <v>95</v>
      </c>
      <c r="S7" s="174" t="s">
        <v>96</v>
      </c>
      <c r="T7" s="174" t="s">
        <v>97</v>
      </c>
      <c r="U7" s="161" t="s">
        <v>98</v>
      </c>
    </row>
    <row r="8" spans="1:60" x14ac:dyDescent="0.2">
      <c r="A8" s="175" t="s">
        <v>99</v>
      </c>
      <c r="B8" s="176" t="s">
        <v>58</v>
      </c>
      <c r="C8" s="177" t="s">
        <v>59</v>
      </c>
      <c r="D8" s="160"/>
      <c r="E8" s="178"/>
      <c r="F8" s="179"/>
      <c r="G8" s="179">
        <f>SUMIF(AE9:AE11,"&lt;&gt;NOR",G9:G11)</f>
        <v>0</v>
      </c>
      <c r="H8" s="179"/>
      <c r="I8" s="179">
        <f>SUM(I9:I11)</f>
        <v>0</v>
      </c>
      <c r="J8" s="179"/>
      <c r="K8" s="179">
        <f>SUM(K9:K11)</f>
        <v>0</v>
      </c>
      <c r="L8" s="179"/>
      <c r="M8" s="179">
        <f>SUM(M9:M11)</f>
        <v>0</v>
      </c>
      <c r="N8" s="160"/>
      <c r="O8" s="160">
        <f>SUM(O9:O11)</f>
        <v>0</v>
      </c>
      <c r="P8" s="160"/>
      <c r="Q8" s="160">
        <f>SUM(Q9:Q11)</f>
        <v>206.66800000000001</v>
      </c>
      <c r="R8" s="160"/>
      <c r="S8" s="160"/>
      <c r="T8" s="175"/>
      <c r="U8" s="160">
        <f>SUM(U9:U11)</f>
        <v>122.11999999999999</v>
      </c>
      <c r="AE8" t="s">
        <v>100</v>
      </c>
    </row>
    <row r="9" spans="1:60" outlineLevel="1" x14ac:dyDescent="0.2">
      <c r="A9" s="155">
        <v>1</v>
      </c>
      <c r="B9" s="162" t="s">
        <v>101</v>
      </c>
      <c r="C9" s="191" t="s">
        <v>102</v>
      </c>
      <c r="D9" s="164" t="s">
        <v>103</v>
      </c>
      <c r="E9" s="168">
        <v>170.8</v>
      </c>
      <c r="F9" s="170">
        <f>H9+J9</f>
        <v>0</v>
      </c>
      <c r="G9" s="171">
        <f>ROUND(E9*F9,2)</f>
        <v>0</v>
      </c>
      <c r="H9" s="171"/>
      <c r="I9" s="171">
        <f>ROUND(E9*H9,2)</f>
        <v>0</v>
      </c>
      <c r="J9" s="171"/>
      <c r="K9" s="171">
        <f>ROUND(E9*J9,2)</f>
        <v>0</v>
      </c>
      <c r="L9" s="171">
        <v>21</v>
      </c>
      <c r="M9" s="171">
        <f>G9*(1+L9/100)</f>
        <v>0</v>
      </c>
      <c r="N9" s="164">
        <v>0</v>
      </c>
      <c r="O9" s="164">
        <f>ROUND(E9*N9,5)</f>
        <v>0</v>
      </c>
      <c r="P9" s="164">
        <v>0.11</v>
      </c>
      <c r="Q9" s="164">
        <f>ROUND(E9*P9,5)</f>
        <v>18.788</v>
      </c>
      <c r="R9" s="164"/>
      <c r="S9" s="164"/>
      <c r="T9" s="165">
        <v>0.2</v>
      </c>
      <c r="U9" s="164">
        <f>ROUND(E9*T9,2)</f>
        <v>34.159999999999997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104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55"/>
      <c r="B10" s="162"/>
      <c r="C10" s="270" t="s">
        <v>105</v>
      </c>
      <c r="D10" s="271"/>
      <c r="E10" s="272"/>
      <c r="F10" s="273"/>
      <c r="G10" s="274"/>
      <c r="H10" s="171"/>
      <c r="I10" s="171"/>
      <c r="J10" s="171"/>
      <c r="K10" s="171"/>
      <c r="L10" s="171"/>
      <c r="M10" s="171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106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7" t="str">
        <f>C10</f>
        <v>sanace podkladní vrstvy komunikace, předpoklad 10% plochy (bude upřesněno při realizaci)</v>
      </c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55">
        <v>2</v>
      </c>
      <c r="B11" s="162" t="s">
        <v>107</v>
      </c>
      <c r="C11" s="191" t="s">
        <v>108</v>
      </c>
      <c r="D11" s="164" t="s">
        <v>103</v>
      </c>
      <c r="E11" s="168">
        <v>1708</v>
      </c>
      <c r="F11" s="170">
        <f>H11+J11</f>
        <v>0</v>
      </c>
      <c r="G11" s="171">
        <f>ROUND(E11*F11,2)</f>
        <v>0</v>
      </c>
      <c r="H11" s="171"/>
      <c r="I11" s="171">
        <f>ROUND(E11*H11,2)</f>
        <v>0</v>
      </c>
      <c r="J11" s="171"/>
      <c r="K11" s="171">
        <f>ROUND(E11*J11,2)</f>
        <v>0</v>
      </c>
      <c r="L11" s="171">
        <v>21</v>
      </c>
      <c r="M11" s="171">
        <f>G11*(1+L11/100)</f>
        <v>0</v>
      </c>
      <c r="N11" s="164">
        <v>0</v>
      </c>
      <c r="O11" s="164">
        <f>ROUND(E11*N11,5)</f>
        <v>0</v>
      </c>
      <c r="P11" s="164">
        <v>0.11</v>
      </c>
      <c r="Q11" s="164">
        <f>ROUND(E11*P11,5)</f>
        <v>187.88</v>
      </c>
      <c r="R11" s="164"/>
      <c r="S11" s="164"/>
      <c r="T11" s="165">
        <v>5.1499999999999997E-2</v>
      </c>
      <c r="U11" s="164">
        <f>ROUND(E11*T11,2)</f>
        <v>87.96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104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x14ac:dyDescent="0.2">
      <c r="A12" s="156" t="s">
        <v>99</v>
      </c>
      <c r="B12" s="163" t="s">
        <v>60</v>
      </c>
      <c r="C12" s="192" t="s">
        <v>61</v>
      </c>
      <c r="D12" s="166"/>
      <c r="E12" s="169"/>
      <c r="F12" s="172"/>
      <c r="G12" s="172">
        <f>SUMIF(AE13:AE17,"&lt;&gt;NOR",G13:G17)</f>
        <v>0</v>
      </c>
      <c r="H12" s="172"/>
      <c r="I12" s="172">
        <f>SUM(I13:I17)</f>
        <v>0</v>
      </c>
      <c r="J12" s="172"/>
      <c r="K12" s="172">
        <f>SUM(K13:K17)</f>
        <v>0</v>
      </c>
      <c r="L12" s="172"/>
      <c r="M12" s="172">
        <f>SUM(M13:M17)</f>
        <v>0</v>
      </c>
      <c r="N12" s="166"/>
      <c r="O12" s="166">
        <f>SUM(O13:O17)</f>
        <v>250.43340000000001</v>
      </c>
      <c r="P12" s="166"/>
      <c r="Q12" s="166">
        <f>SUM(Q13:Q17)</f>
        <v>0</v>
      </c>
      <c r="R12" s="166"/>
      <c r="S12" s="166"/>
      <c r="T12" s="167"/>
      <c r="U12" s="166">
        <f>SUM(U13:U17)</f>
        <v>54.099999999999994</v>
      </c>
      <c r="AE12" t="s">
        <v>100</v>
      </c>
    </row>
    <row r="13" spans="1:60" outlineLevel="1" x14ac:dyDescent="0.2">
      <c r="A13" s="155">
        <v>3</v>
      </c>
      <c r="B13" s="162" t="s">
        <v>109</v>
      </c>
      <c r="C13" s="191" t="s">
        <v>110</v>
      </c>
      <c r="D13" s="164" t="s">
        <v>111</v>
      </c>
      <c r="E13" s="168">
        <v>27.669599999999999</v>
      </c>
      <c r="F13" s="170">
        <f>H13+J13</f>
        <v>0</v>
      </c>
      <c r="G13" s="171">
        <f>ROUND(E13*F13,2)</f>
        <v>0</v>
      </c>
      <c r="H13" s="171"/>
      <c r="I13" s="171">
        <f>ROUND(E13*H13,2)</f>
        <v>0</v>
      </c>
      <c r="J13" s="171"/>
      <c r="K13" s="171">
        <f>ROUND(E13*J13,2)</f>
        <v>0</v>
      </c>
      <c r="L13" s="171">
        <v>21</v>
      </c>
      <c r="M13" s="171">
        <f>G13*(1+L13/100)</f>
        <v>0</v>
      </c>
      <c r="N13" s="164">
        <v>1</v>
      </c>
      <c r="O13" s="164">
        <f>ROUND(E13*N13,5)</f>
        <v>27.669599999999999</v>
      </c>
      <c r="P13" s="164">
        <v>0</v>
      </c>
      <c r="Q13" s="164">
        <f>ROUND(E13*P13,5)</f>
        <v>0</v>
      </c>
      <c r="R13" s="164"/>
      <c r="S13" s="164"/>
      <c r="T13" s="165">
        <v>0.40600000000000003</v>
      </c>
      <c r="U13" s="164">
        <f>ROUND(E13*T13,2)</f>
        <v>11.23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104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55"/>
      <c r="B14" s="162"/>
      <c r="C14" s="270" t="s">
        <v>105</v>
      </c>
      <c r="D14" s="271"/>
      <c r="E14" s="272"/>
      <c r="F14" s="273"/>
      <c r="G14" s="274"/>
      <c r="H14" s="171"/>
      <c r="I14" s="171"/>
      <c r="J14" s="171"/>
      <c r="K14" s="171"/>
      <c r="L14" s="171"/>
      <c r="M14" s="171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106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7" t="str">
        <f>C14</f>
        <v>sanace podkladní vrstvy komunikace, předpoklad 10% plochy (bude upřesněno při realizaci)</v>
      </c>
      <c r="BB14" s="154"/>
      <c r="BC14" s="154"/>
      <c r="BD14" s="154"/>
      <c r="BE14" s="154"/>
      <c r="BF14" s="154"/>
      <c r="BG14" s="154"/>
      <c r="BH14" s="154"/>
    </row>
    <row r="15" spans="1:60" outlineLevel="1" x14ac:dyDescent="0.2">
      <c r="A15" s="155">
        <v>4</v>
      </c>
      <c r="B15" s="162" t="s">
        <v>112</v>
      </c>
      <c r="C15" s="191" t="s">
        <v>113</v>
      </c>
      <c r="D15" s="164" t="s">
        <v>114</v>
      </c>
      <c r="E15" s="168">
        <v>41</v>
      </c>
      <c r="F15" s="170">
        <f>H15+J15</f>
        <v>0</v>
      </c>
      <c r="G15" s="171">
        <f>ROUND(E15*F15,2)</f>
        <v>0</v>
      </c>
      <c r="H15" s="171"/>
      <c r="I15" s="171">
        <f>ROUND(E15*H15,2)</f>
        <v>0</v>
      </c>
      <c r="J15" s="171"/>
      <c r="K15" s="171">
        <f>ROUND(E15*J15,2)</f>
        <v>0</v>
      </c>
      <c r="L15" s="171">
        <v>21</v>
      </c>
      <c r="M15" s="171">
        <f>G15*(1+L15/100)</f>
        <v>0</v>
      </c>
      <c r="N15" s="164">
        <v>2.2399999999999998E-3</v>
      </c>
      <c r="O15" s="164">
        <f>ROUND(E15*N15,5)</f>
        <v>9.1840000000000005E-2</v>
      </c>
      <c r="P15" s="164">
        <v>0</v>
      </c>
      <c r="Q15" s="164">
        <f>ROUND(E15*P15,5)</f>
        <v>0</v>
      </c>
      <c r="R15" s="164"/>
      <c r="S15" s="164"/>
      <c r="T15" s="165">
        <v>0.129</v>
      </c>
      <c r="U15" s="164">
        <f>ROUND(E15*T15,2)</f>
        <v>5.29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104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">
      <c r="A16" s="155">
        <v>5</v>
      </c>
      <c r="B16" s="162" t="s">
        <v>115</v>
      </c>
      <c r="C16" s="191" t="s">
        <v>116</v>
      </c>
      <c r="D16" s="164" t="s">
        <v>103</v>
      </c>
      <c r="E16" s="168">
        <v>1708</v>
      </c>
      <c r="F16" s="170">
        <f>H16+J16</f>
        <v>0</v>
      </c>
      <c r="G16" s="171">
        <f>ROUND(E16*F16,2)</f>
        <v>0</v>
      </c>
      <c r="H16" s="171"/>
      <c r="I16" s="171">
        <f>ROUND(E16*H16,2)</f>
        <v>0</v>
      </c>
      <c r="J16" s="171"/>
      <c r="K16" s="171">
        <f>ROUND(E16*J16,2)</f>
        <v>0</v>
      </c>
      <c r="L16" s="171">
        <v>21</v>
      </c>
      <c r="M16" s="171">
        <f>G16*(1+L16/100)</f>
        <v>0</v>
      </c>
      <c r="N16" s="164">
        <v>7.1000000000000002E-4</v>
      </c>
      <c r="O16" s="164">
        <f>ROUND(E16*N16,5)</f>
        <v>1.21268</v>
      </c>
      <c r="P16" s="164">
        <v>0</v>
      </c>
      <c r="Q16" s="164">
        <f>ROUND(E16*P16,5)</f>
        <v>0</v>
      </c>
      <c r="R16" s="164"/>
      <c r="S16" s="164"/>
      <c r="T16" s="165">
        <v>2E-3</v>
      </c>
      <c r="U16" s="164">
        <f>ROUND(E16*T16,2)</f>
        <v>3.42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104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55">
        <v>6</v>
      </c>
      <c r="B17" s="162" t="s">
        <v>117</v>
      </c>
      <c r="C17" s="191" t="s">
        <v>118</v>
      </c>
      <c r="D17" s="164" t="s">
        <v>103</v>
      </c>
      <c r="E17" s="168">
        <v>1708</v>
      </c>
      <c r="F17" s="170">
        <f>H17+J17</f>
        <v>0</v>
      </c>
      <c r="G17" s="171">
        <f>ROUND(E17*F17,2)</f>
        <v>0</v>
      </c>
      <c r="H17" s="171"/>
      <c r="I17" s="171">
        <f>ROUND(E17*H17,2)</f>
        <v>0</v>
      </c>
      <c r="J17" s="171"/>
      <c r="K17" s="171">
        <f>ROUND(E17*J17,2)</f>
        <v>0</v>
      </c>
      <c r="L17" s="171">
        <v>21</v>
      </c>
      <c r="M17" s="171">
        <f>G17*(1+L17/100)</f>
        <v>0</v>
      </c>
      <c r="N17" s="164">
        <v>0.12966</v>
      </c>
      <c r="O17" s="164">
        <f>ROUND(E17*N17,5)</f>
        <v>221.45928000000001</v>
      </c>
      <c r="P17" s="164">
        <v>0</v>
      </c>
      <c r="Q17" s="164">
        <f>ROUND(E17*P17,5)</f>
        <v>0</v>
      </c>
      <c r="R17" s="164"/>
      <c r="S17" s="164"/>
      <c r="T17" s="165">
        <v>0.02</v>
      </c>
      <c r="U17" s="164">
        <f>ROUND(E17*T17,2)</f>
        <v>34.159999999999997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104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x14ac:dyDescent="0.2">
      <c r="A18" s="156" t="s">
        <v>99</v>
      </c>
      <c r="B18" s="163" t="s">
        <v>62</v>
      </c>
      <c r="C18" s="192" t="s">
        <v>63</v>
      </c>
      <c r="D18" s="166"/>
      <c r="E18" s="169"/>
      <c r="F18" s="172"/>
      <c r="G18" s="172">
        <f>SUMIF(AE19:AE21,"&lt;&gt;NOR",G19:G21)</f>
        <v>0</v>
      </c>
      <c r="H18" s="172"/>
      <c r="I18" s="172">
        <f>SUM(I19:I21)</f>
        <v>0</v>
      </c>
      <c r="J18" s="172"/>
      <c r="K18" s="172">
        <f>SUM(K19:K21)</f>
        <v>0</v>
      </c>
      <c r="L18" s="172"/>
      <c r="M18" s="172">
        <f>SUM(M19:M21)</f>
        <v>0</v>
      </c>
      <c r="N18" s="166"/>
      <c r="O18" s="166">
        <f>SUM(O19:O21)</f>
        <v>5.4958200000000001</v>
      </c>
      <c r="P18" s="166"/>
      <c r="Q18" s="166">
        <f>SUM(Q19:Q21)</f>
        <v>0</v>
      </c>
      <c r="R18" s="166"/>
      <c r="S18" s="166"/>
      <c r="T18" s="167"/>
      <c r="U18" s="166">
        <f>SUM(U19:U21)</f>
        <v>47.42</v>
      </c>
      <c r="AE18" t="s">
        <v>100</v>
      </c>
    </row>
    <row r="19" spans="1:60" outlineLevel="1" x14ac:dyDescent="0.2">
      <c r="A19" s="155">
        <v>7</v>
      </c>
      <c r="B19" s="162" t="s">
        <v>119</v>
      </c>
      <c r="C19" s="191" t="s">
        <v>120</v>
      </c>
      <c r="D19" s="164" t="s">
        <v>121</v>
      </c>
      <c r="E19" s="168">
        <v>3</v>
      </c>
      <c r="F19" s="170">
        <f>H19+J19</f>
        <v>0</v>
      </c>
      <c r="G19" s="171">
        <f>ROUND(E19*F19,2)</f>
        <v>0</v>
      </c>
      <c r="H19" s="171"/>
      <c r="I19" s="171">
        <f>ROUND(E19*H19,2)</f>
        <v>0</v>
      </c>
      <c r="J19" s="171"/>
      <c r="K19" s="171">
        <f>ROUND(E19*J19,2)</f>
        <v>0</v>
      </c>
      <c r="L19" s="171">
        <v>21</v>
      </c>
      <c r="M19" s="171">
        <f>G19*(1+L19/100)</f>
        <v>0</v>
      </c>
      <c r="N19" s="164">
        <v>0.43381999999999998</v>
      </c>
      <c r="O19" s="164">
        <f>ROUND(E19*N19,5)</f>
        <v>1.3014600000000001</v>
      </c>
      <c r="P19" s="164">
        <v>0</v>
      </c>
      <c r="Q19" s="164">
        <f>ROUND(E19*P19,5)</f>
        <v>0</v>
      </c>
      <c r="R19" s="164"/>
      <c r="S19" s="164"/>
      <c r="T19" s="165">
        <v>3.839</v>
      </c>
      <c r="U19" s="164">
        <f>ROUND(E19*T19,2)</f>
        <v>11.52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104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">
      <c r="A20" s="155">
        <v>8</v>
      </c>
      <c r="B20" s="162" t="s">
        <v>122</v>
      </c>
      <c r="C20" s="191" t="s">
        <v>123</v>
      </c>
      <c r="D20" s="164" t="s">
        <v>121</v>
      </c>
      <c r="E20" s="168">
        <v>9</v>
      </c>
      <c r="F20" s="170">
        <f>H20+J20</f>
        <v>0</v>
      </c>
      <c r="G20" s="171">
        <f>ROUND(E20*F20,2)</f>
        <v>0</v>
      </c>
      <c r="H20" s="171"/>
      <c r="I20" s="171">
        <f>ROUND(E20*H20,2)</f>
        <v>0</v>
      </c>
      <c r="J20" s="171"/>
      <c r="K20" s="171">
        <f>ROUND(E20*J20,2)</f>
        <v>0</v>
      </c>
      <c r="L20" s="171">
        <v>21</v>
      </c>
      <c r="M20" s="171">
        <f>G20*(1+L20/100)</f>
        <v>0</v>
      </c>
      <c r="N20" s="164">
        <v>0.43093999999999999</v>
      </c>
      <c r="O20" s="164">
        <f>ROUND(E20*N20,5)</f>
        <v>3.87846</v>
      </c>
      <c r="P20" s="164">
        <v>0</v>
      </c>
      <c r="Q20" s="164">
        <f>ROUND(E20*P20,5)</f>
        <v>0</v>
      </c>
      <c r="R20" s="164"/>
      <c r="S20" s="164"/>
      <c r="T20" s="165">
        <v>3.8170000000000002</v>
      </c>
      <c r="U20" s="164">
        <f>ROUND(E20*T20,2)</f>
        <v>34.35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104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55">
        <v>9</v>
      </c>
      <c r="B21" s="162" t="s">
        <v>124</v>
      </c>
      <c r="C21" s="191" t="s">
        <v>125</v>
      </c>
      <c r="D21" s="164" t="s">
        <v>121</v>
      </c>
      <c r="E21" s="168">
        <v>1</v>
      </c>
      <c r="F21" s="170">
        <f>H21+J21</f>
        <v>0</v>
      </c>
      <c r="G21" s="171">
        <f>ROUND(E21*F21,2)</f>
        <v>0</v>
      </c>
      <c r="H21" s="171"/>
      <c r="I21" s="171">
        <f>ROUND(E21*H21,2)</f>
        <v>0</v>
      </c>
      <c r="J21" s="171"/>
      <c r="K21" s="171">
        <f>ROUND(E21*J21,2)</f>
        <v>0</v>
      </c>
      <c r="L21" s="171">
        <v>21</v>
      </c>
      <c r="M21" s="171">
        <f>G21*(1+L21/100)</f>
        <v>0</v>
      </c>
      <c r="N21" s="164">
        <v>0.31590000000000001</v>
      </c>
      <c r="O21" s="164">
        <f>ROUND(E21*N21,5)</f>
        <v>0.31590000000000001</v>
      </c>
      <c r="P21" s="164">
        <v>0</v>
      </c>
      <c r="Q21" s="164">
        <f>ROUND(E21*P21,5)</f>
        <v>0</v>
      </c>
      <c r="R21" s="164"/>
      <c r="S21" s="164"/>
      <c r="T21" s="165">
        <v>1.5509999999999999</v>
      </c>
      <c r="U21" s="164">
        <f>ROUND(E21*T21,2)</f>
        <v>1.55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104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x14ac:dyDescent="0.2">
      <c r="A22" s="156" t="s">
        <v>99</v>
      </c>
      <c r="B22" s="163" t="s">
        <v>64</v>
      </c>
      <c r="C22" s="192" t="s">
        <v>65</v>
      </c>
      <c r="D22" s="166"/>
      <c r="E22" s="169"/>
      <c r="F22" s="172"/>
      <c r="G22" s="172">
        <f>SUMIF(AE23:AE23,"&lt;&gt;NOR",G23:G23)</f>
        <v>0</v>
      </c>
      <c r="H22" s="172"/>
      <c r="I22" s="172">
        <f>SUM(I23:I23)</f>
        <v>0</v>
      </c>
      <c r="J22" s="172"/>
      <c r="K22" s="172">
        <f>SUM(K23:K23)</f>
        <v>0</v>
      </c>
      <c r="L22" s="172"/>
      <c r="M22" s="172">
        <f>SUM(M23:M23)</f>
        <v>0</v>
      </c>
      <c r="N22" s="166"/>
      <c r="O22" s="166">
        <f>SUM(O23:O23)</f>
        <v>0</v>
      </c>
      <c r="P22" s="166"/>
      <c r="Q22" s="166">
        <f>SUM(Q23:Q23)</f>
        <v>0</v>
      </c>
      <c r="R22" s="166"/>
      <c r="S22" s="166"/>
      <c r="T22" s="167"/>
      <c r="U22" s="166">
        <f>SUM(U23:U23)</f>
        <v>1.31</v>
      </c>
      <c r="AE22" t="s">
        <v>100</v>
      </c>
    </row>
    <row r="23" spans="1:60" outlineLevel="1" x14ac:dyDescent="0.2">
      <c r="A23" s="155">
        <v>10</v>
      </c>
      <c r="B23" s="162" t="s">
        <v>126</v>
      </c>
      <c r="C23" s="191" t="s">
        <v>127</v>
      </c>
      <c r="D23" s="164" t="s">
        <v>114</v>
      </c>
      <c r="E23" s="168">
        <v>41</v>
      </c>
      <c r="F23" s="170">
        <f>H23+J23</f>
        <v>0</v>
      </c>
      <c r="G23" s="171">
        <f>ROUND(E23*F23,2)</f>
        <v>0</v>
      </c>
      <c r="H23" s="171"/>
      <c r="I23" s="171">
        <f>ROUND(E23*H23,2)</f>
        <v>0</v>
      </c>
      <c r="J23" s="171"/>
      <c r="K23" s="171">
        <f>ROUND(E23*J23,2)</f>
        <v>0</v>
      </c>
      <c r="L23" s="171">
        <v>21</v>
      </c>
      <c r="M23" s="171">
        <f>G23*(1+L23/100)</f>
        <v>0</v>
      </c>
      <c r="N23" s="164">
        <v>0</v>
      </c>
      <c r="O23" s="164">
        <f>ROUND(E23*N23,5)</f>
        <v>0</v>
      </c>
      <c r="P23" s="164">
        <v>0</v>
      </c>
      <c r="Q23" s="164">
        <f>ROUND(E23*P23,5)</f>
        <v>0</v>
      </c>
      <c r="R23" s="164"/>
      <c r="S23" s="164"/>
      <c r="T23" s="165">
        <v>3.2000000000000001E-2</v>
      </c>
      <c r="U23" s="164">
        <f>ROUND(E23*T23,2)</f>
        <v>1.31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104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x14ac:dyDescent="0.2">
      <c r="A24" s="156" t="s">
        <v>99</v>
      </c>
      <c r="B24" s="163" t="s">
        <v>66</v>
      </c>
      <c r="C24" s="192" t="s">
        <v>67</v>
      </c>
      <c r="D24" s="166"/>
      <c r="E24" s="169"/>
      <c r="F24" s="172"/>
      <c r="G24" s="172">
        <f>SUMIF(AE25:AE25,"&lt;&gt;NOR",G25:G25)</f>
        <v>0</v>
      </c>
      <c r="H24" s="172"/>
      <c r="I24" s="172">
        <f>SUM(I25:I25)</f>
        <v>0</v>
      </c>
      <c r="J24" s="172"/>
      <c r="K24" s="172">
        <f>SUM(K25:K25)</f>
        <v>0</v>
      </c>
      <c r="L24" s="172"/>
      <c r="M24" s="172">
        <f>SUM(M25:M25)</f>
        <v>0</v>
      </c>
      <c r="N24" s="166"/>
      <c r="O24" s="166">
        <f>SUM(O25:O25)</f>
        <v>0</v>
      </c>
      <c r="P24" s="166"/>
      <c r="Q24" s="166">
        <f>SUM(Q25:Q25)</f>
        <v>0</v>
      </c>
      <c r="R24" s="166"/>
      <c r="S24" s="166"/>
      <c r="T24" s="167"/>
      <c r="U24" s="166">
        <f>SUM(U25:U25)</f>
        <v>3.42</v>
      </c>
      <c r="AE24" t="s">
        <v>100</v>
      </c>
    </row>
    <row r="25" spans="1:60" outlineLevel="1" x14ac:dyDescent="0.2">
      <c r="A25" s="155">
        <v>11</v>
      </c>
      <c r="B25" s="162" t="s">
        <v>128</v>
      </c>
      <c r="C25" s="191" t="s">
        <v>129</v>
      </c>
      <c r="D25" s="164" t="s">
        <v>103</v>
      </c>
      <c r="E25" s="168">
        <v>1708</v>
      </c>
      <c r="F25" s="170">
        <f>H25+J25</f>
        <v>0</v>
      </c>
      <c r="G25" s="171">
        <f>ROUND(E25*F25,2)</f>
        <v>0</v>
      </c>
      <c r="H25" s="171"/>
      <c r="I25" s="171">
        <f>ROUND(E25*H25,2)</f>
        <v>0</v>
      </c>
      <c r="J25" s="171"/>
      <c r="K25" s="171">
        <f>ROUND(E25*J25,2)</f>
        <v>0</v>
      </c>
      <c r="L25" s="171">
        <v>21</v>
      </c>
      <c r="M25" s="171">
        <f>G25*(1+L25/100)</f>
        <v>0</v>
      </c>
      <c r="N25" s="164">
        <v>0</v>
      </c>
      <c r="O25" s="164">
        <f>ROUND(E25*N25,5)</f>
        <v>0</v>
      </c>
      <c r="P25" s="164">
        <v>0</v>
      </c>
      <c r="Q25" s="164">
        <f>ROUND(E25*P25,5)</f>
        <v>0</v>
      </c>
      <c r="R25" s="164"/>
      <c r="S25" s="164"/>
      <c r="T25" s="165">
        <v>2E-3</v>
      </c>
      <c r="U25" s="164">
        <f>ROUND(E25*T25,2)</f>
        <v>3.42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104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x14ac:dyDescent="0.2">
      <c r="A26" s="156" t="s">
        <v>99</v>
      </c>
      <c r="B26" s="163" t="s">
        <v>68</v>
      </c>
      <c r="C26" s="192" t="s">
        <v>69</v>
      </c>
      <c r="D26" s="166"/>
      <c r="E26" s="169"/>
      <c r="F26" s="172"/>
      <c r="G26" s="172">
        <f>SUMIF(AE27:AE29,"&lt;&gt;NOR",G27:G29)</f>
        <v>0</v>
      </c>
      <c r="H26" s="172"/>
      <c r="I26" s="172">
        <f>SUM(I27:I29)</f>
        <v>0</v>
      </c>
      <c r="J26" s="172"/>
      <c r="K26" s="172">
        <f>SUM(K27:K29)</f>
        <v>0</v>
      </c>
      <c r="L26" s="172"/>
      <c r="M26" s="172">
        <f>SUM(M27:M29)</f>
        <v>0</v>
      </c>
      <c r="N26" s="166"/>
      <c r="O26" s="166">
        <f>SUM(O27:O29)</f>
        <v>0</v>
      </c>
      <c r="P26" s="166"/>
      <c r="Q26" s="166">
        <f>SUM(Q27:Q29)</f>
        <v>0</v>
      </c>
      <c r="R26" s="166"/>
      <c r="S26" s="166"/>
      <c r="T26" s="167"/>
      <c r="U26" s="166">
        <f>SUM(U27:U29)</f>
        <v>0</v>
      </c>
      <c r="AE26" t="s">
        <v>100</v>
      </c>
    </row>
    <row r="27" spans="1:60" outlineLevel="1" x14ac:dyDescent="0.2">
      <c r="A27" s="155">
        <v>12</v>
      </c>
      <c r="B27" s="162" t="s">
        <v>130</v>
      </c>
      <c r="C27" s="191" t="s">
        <v>131</v>
      </c>
      <c r="D27" s="164" t="s">
        <v>111</v>
      </c>
      <c r="E27" s="168">
        <v>206.66800000000001</v>
      </c>
      <c r="F27" s="170">
        <f>H27+J27</f>
        <v>0</v>
      </c>
      <c r="G27" s="171">
        <f>ROUND(E27*F27,2)</f>
        <v>0</v>
      </c>
      <c r="H27" s="171"/>
      <c r="I27" s="171">
        <f>ROUND(E27*H27,2)</f>
        <v>0</v>
      </c>
      <c r="J27" s="171"/>
      <c r="K27" s="171">
        <f>ROUND(E27*J27,2)</f>
        <v>0</v>
      </c>
      <c r="L27" s="171">
        <v>21</v>
      </c>
      <c r="M27" s="171">
        <f>G27*(1+L27/100)</f>
        <v>0</v>
      </c>
      <c r="N27" s="164">
        <v>0</v>
      </c>
      <c r="O27" s="164">
        <f>ROUND(E27*N27,5)</f>
        <v>0</v>
      </c>
      <c r="P27" s="164">
        <v>0</v>
      </c>
      <c r="Q27" s="164">
        <f>ROUND(E27*P27,5)</f>
        <v>0</v>
      </c>
      <c r="R27" s="164"/>
      <c r="S27" s="164"/>
      <c r="T27" s="165">
        <v>0</v>
      </c>
      <c r="U27" s="164">
        <f>ROUND(E27*T27,2)</f>
        <v>0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104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55">
        <v>13</v>
      </c>
      <c r="B28" s="162" t="s">
        <v>132</v>
      </c>
      <c r="C28" s="191" t="s">
        <v>133</v>
      </c>
      <c r="D28" s="164" t="s">
        <v>111</v>
      </c>
      <c r="E28" s="168">
        <v>2066.6799999999998</v>
      </c>
      <c r="F28" s="170">
        <f>H28+J28</f>
        <v>0</v>
      </c>
      <c r="G28" s="171">
        <f>ROUND(E28*F28,2)</f>
        <v>0</v>
      </c>
      <c r="H28" s="171"/>
      <c r="I28" s="171">
        <f>ROUND(E28*H28,2)</f>
        <v>0</v>
      </c>
      <c r="J28" s="171"/>
      <c r="K28" s="171">
        <f>ROUND(E28*J28,2)</f>
        <v>0</v>
      </c>
      <c r="L28" s="171">
        <v>21</v>
      </c>
      <c r="M28" s="171">
        <f>G28*(1+L28/100)</f>
        <v>0</v>
      </c>
      <c r="N28" s="164">
        <v>0</v>
      </c>
      <c r="O28" s="164">
        <f>ROUND(E28*N28,5)</f>
        <v>0</v>
      </c>
      <c r="P28" s="164">
        <v>0</v>
      </c>
      <c r="Q28" s="164">
        <f>ROUND(E28*P28,5)</f>
        <v>0</v>
      </c>
      <c r="R28" s="164"/>
      <c r="S28" s="164"/>
      <c r="T28" s="165">
        <v>0</v>
      </c>
      <c r="U28" s="164">
        <f>ROUND(E28*T28,2)</f>
        <v>0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104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55">
        <v>14</v>
      </c>
      <c r="B29" s="162" t="s">
        <v>134</v>
      </c>
      <c r="C29" s="191" t="s">
        <v>135</v>
      </c>
      <c r="D29" s="164" t="s">
        <v>111</v>
      </c>
      <c r="E29" s="275">
        <v>206.66800000000001</v>
      </c>
      <c r="F29" s="276">
        <f>H29+J29</f>
        <v>0</v>
      </c>
      <c r="G29" s="277">
        <f>ROUND(E29*F29,2)</f>
        <v>0</v>
      </c>
      <c r="H29" s="171"/>
      <c r="I29" s="171">
        <f>ROUND(E29*H29,2)</f>
        <v>0</v>
      </c>
      <c r="J29" s="171"/>
      <c r="K29" s="171">
        <f>ROUND(E29*J29,2)</f>
        <v>0</v>
      </c>
      <c r="L29" s="171">
        <v>21</v>
      </c>
      <c r="M29" s="171">
        <f>G29*(1+L29/100)</f>
        <v>0</v>
      </c>
      <c r="N29" s="164">
        <v>0</v>
      </c>
      <c r="O29" s="164">
        <f>ROUND(E29*N29,5)</f>
        <v>0</v>
      </c>
      <c r="P29" s="164">
        <v>0</v>
      </c>
      <c r="Q29" s="164">
        <f>ROUND(E29*P29,5)</f>
        <v>0</v>
      </c>
      <c r="R29" s="164"/>
      <c r="S29" s="164"/>
      <c r="T29" s="165">
        <v>0</v>
      </c>
      <c r="U29" s="164">
        <f>ROUND(E29*T29,2)</f>
        <v>0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104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x14ac:dyDescent="0.2">
      <c r="A30" s="156" t="s">
        <v>99</v>
      </c>
      <c r="B30" s="163" t="s">
        <v>70</v>
      </c>
      <c r="C30" s="192" t="s">
        <v>71</v>
      </c>
      <c r="D30" s="166"/>
      <c r="E30" s="169"/>
      <c r="F30" s="172"/>
      <c r="G30" s="172">
        <f>SUMIF(AE31:AE31,"&lt;&gt;NOR",G31:G31)</f>
        <v>0</v>
      </c>
      <c r="H30" s="172"/>
      <c r="I30" s="172">
        <f>SUM(I31:I31)</f>
        <v>0</v>
      </c>
      <c r="J30" s="172"/>
      <c r="K30" s="172">
        <f>SUM(K31:K31)</f>
        <v>0</v>
      </c>
      <c r="L30" s="172"/>
      <c r="M30" s="172">
        <f>SUM(M31:M31)</f>
        <v>0</v>
      </c>
      <c r="N30" s="166"/>
      <c r="O30" s="166">
        <f>SUM(O31:O31)</f>
        <v>0</v>
      </c>
      <c r="P30" s="166"/>
      <c r="Q30" s="166">
        <f>SUM(Q31:Q31)</f>
        <v>0</v>
      </c>
      <c r="R30" s="166"/>
      <c r="S30" s="166"/>
      <c r="T30" s="167"/>
      <c r="U30" s="166">
        <f>SUM(U31:U31)</f>
        <v>0</v>
      </c>
      <c r="AE30" t="s">
        <v>100</v>
      </c>
    </row>
    <row r="31" spans="1:60" outlineLevel="1" x14ac:dyDescent="0.2">
      <c r="A31" s="155">
        <v>15</v>
      </c>
      <c r="B31" s="162" t="s">
        <v>136</v>
      </c>
      <c r="C31" s="191" t="s">
        <v>137</v>
      </c>
      <c r="D31" s="164" t="s">
        <v>111</v>
      </c>
      <c r="E31" s="168">
        <v>255.92921999999999</v>
      </c>
      <c r="F31" s="170">
        <f>H31+J31</f>
        <v>0</v>
      </c>
      <c r="G31" s="171">
        <f>ROUND(E31*F31,2)</f>
        <v>0</v>
      </c>
      <c r="H31" s="171"/>
      <c r="I31" s="171">
        <f>ROUND(E31*H31,2)</f>
        <v>0</v>
      </c>
      <c r="J31" s="171"/>
      <c r="K31" s="171">
        <f>ROUND(E31*J31,2)</f>
        <v>0</v>
      </c>
      <c r="L31" s="171">
        <v>21</v>
      </c>
      <c r="M31" s="171">
        <f>G31*(1+L31/100)</f>
        <v>0</v>
      </c>
      <c r="N31" s="164">
        <v>0</v>
      </c>
      <c r="O31" s="164">
        <f>ROUND(E31*N31,5)</f>
        <v>0</v>
      </c>
      <c r="P31" s="164">
        <v>0</v>
      </c>
      <c r="Q31" s="164">
        <f>ROUND(E31*P31,5)</f>
        <v>0</v>
      </c>
      <c r="R31" s="164"/>
      <c r="S31" s="164"/>
      <c r="T31" s="165">
        <v>0</v>
      </c>
      <c r="U31" s="164">
        <f>ROUND(E31*T31,2)</f>
        <v>0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104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x14ac:dyDescent="0.2">
      <c r="A32" s="156" t="s">
        <v>99</v>
      </c>
      <c r="B32" s="163" t="s">
        <v>72</v>
      </c>
      <c r="C32" s="192" t="s">
        <v>26</v>
      </c>
      <c r="D32" s="166"/>
      <c r="E32" s="169"/>
      <c r="F32" s="172"/>
      <c r="G32" s="172">
        <f>SUMIF(AE33:AE37,"&lt;&gt;NOR",G33:G37)</f>
        <v>0</v>
      </c>
      <c r="H32" s="172"/>
      <c r="I32" s="172">
        <f>SUM(I33:I37)</f>
        <v>0</v>
      </c>
      <c r="J32" s="172"/>
      <c r="K32" s="172">
        <f>SUM(K33:K37)</f>
        <v>0</v>
      </c>
      <c r="L32" s="172"/>
      <c r="M32" s="172">
        <f>SUM(M33:M37)</f>
        <v>0</v>
      </c>
      <c r="N32" s="166"/>
      <c r="O32" s="166">
        <f>SUM(O33:O37)</f>
        <v>0</v>
      </c>
      <c r="P32" s="166"/>
      <c r="Q32" s="166">
        <f>SUM(Q33:Q37)</f>
        <v>0</v>
      </c>
      <c r="R32" s="166"/>
      <c r="S32" s="166"/>
      <c r="T32" s="167"/>
      <c r="U32" s="166">
        <f>SUM(U33:U37)</f>
        <v>0</v>
      </c>
      <c r="AE32" t="s">
        <v>100</v>
      </c>
    </row>
    <row r="33" spans="1:60" outlineLevel="1" x14ac:dyDescent="0.2">
      <c r="A33" s="155">
        <v>16</v>
      </c>
      <c r="B33" s="162" t="s">
        <v>138</v>
      </c>
      <c r="C33" s="191" t="s">
        <v>139</v>
      </c>
      <c r="D33" s="164" t="s">
        <v>140</v>
      </c>
      <c r="E33" s="168">
        <v>1</v>
      </c>
      <c r="F33" s="170">
        <f>H33+J33</f>
        <v>0</v>
      </c>
      <c r="G33" s="171">
        <f>ROUND(E33*F33,2)</f>
        <v>0</v>
      </c>
      <c r="H33" s="171"/>
      <c r="I33" s="171">
        <f>ROUND(E33*H33,2)</f>
        <v>0</v>
      </c>
      <c r="J33" s="171"/>
      <c r="K33" s="171">
        <f>ROUND(E33*J33,2)</f>
        <v>0</v>
      </c>
      <c r="L33" s="171">
        <v>21</v>
      </c>
      <c r="M33" s="171">
        <f>G33*(1+L33/100)</f>
        <v>0</v>
      </c>
      <c r="N33" s="164">
        <v>0</v>
      </c>
      <c r="O33" s="164">
        <f>ROUND(E33*N33,5)</f>
        <v>0</v>
      </c>
      <c r="P33" s="164">
        <v>0</v>
      </c>
      <c r="Q33" s="164">
        <f>ROUND(E33*P33,5)</f>
        <v>0</v>
      </c>
      <c r="R33" s="164"/>
      <c r="S33" s="164"/>
      <c r="T33" s="165">
        <v>0</v>
      </c>
      <c r="U33" s="164">
        <f>ROUND(E33*T33,2)</f>
        <v>0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104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">
      <c r="A34" s="155">
        <v>17</v>
      </c>
      <c r="B34" s="162" t="s">
        <v>141</v>
      </c>
      <c r="C34" s="191" t="s">
        <v>142</v>
      </c>
      <c r="D34" s="164" t="s">
        <v>140</v>
      </c>
      <c r="E34" s="168">
        <v>1</v>
      </c>
      <c r="F34" s="170">
        <f>H34+J34</f>
        <v>0</v>
      </c>
      <c r="G34" s="171">
        <f>ROUND(E34*F34,2)</f>
        <v>0</v>
      </c>
      <c r="H34" s="171"/>
      <c r="I34" s="171">
        <f>ROUND(E34*H34,2)</f>
        <v>0</v>
      </c>
      <c r="J34" s="171"/>
      <c r="K34" s="171">
        <f>ROUND(E34*J34,2)</f>
        <v>0</v>
      </c>
      <c r="L34" s="171">
        <v>21</v>
      </c>
      <c r="M34" s="171">
        <f>G34*(1+L34/100)</f>
        <v>0</v>
      </c>
      <c r="N34" s="164">
        <v>0</v>
      </c>
      <c r="O34" s="164">
        <f>ROUND(E34*N34,5)</f>
        <v>0</v>
      </c>
      <c r="P34" s="164">
        <v>0</v>
      </c>
      <c r="Q34" s="164">
        <f>ROUND(E34*P34,5)</f>
        <v>0</v>
      </c>
      <c r="R34" s="164"/>
      <c r="S34" s="164"/>
      <c r="T34" s="165">
        <v>0</v>
      </c>
      <c r="U34" s="164">
        <f>ROUND(E34*T34,2)</f>
        <v>0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104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55">
        <v>18</v>
      </c>
      <c r="B35" s="162" t="s">
        <v>143</v>
      </c>
      <c r="C35" s="191" t="s">
        <v>144</v>
      </c>
      <c r="D35" s="164" t="s">
        <v>140</v>
      </c>
      <c r="E35" s="168">
        <v>1</v>
      </c>
      <c r="F35" s="170">
        <f>H35+J35</f>
        <v>0</v>
      </c>
      <c r="G35" s="171">
        <f>ROUND(E35*F35,2)</f>
        <v>0</v>
      </c>
      <c r="H35" s="171"/>
      <c r="I35" s="171">
        <f>ROUND(E35*H35,2)</f>
        <v>0</v>
      </c>
      <c r="J35" s="171"/>
      <c r="K35" s="171">
        <f>ROUND(E35*J35,2)</f>
        <v>0</v>
      </c>
      <c r="L35" s="171">
        <v>21</v>
      </c>
      <c r="M35" s="171">
        <f>G35*(1+L35/100)</f>
        <v>0</v>
      </c>
      <c r="N35" s="164">
        <v>0</v>
      </c>
      <c r="O35" s="164">
        <f>ROUND(E35*N35,5)</f>
        <v>0</v>
      </c>
      <c r="P35" s="164">
        <v>0</v>
      </c>
      <c r="Q35" s="164">
        <f>ROUND(E35*P35,5)</f>
        <v>0</v>
      </c>
      <c r="R35" s="164"/>
      <c r="S35" s="164"/>
      <c r="T35" s="165">
        <v>0</v>
      </c>
      <c r="U35" s="164">
        <f>ROUND(E35*T35,2)</f>
        <v>0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104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">
      <c r="A36" s="155">
        <v>19</v>
      </c>
      <c r="B36" s="162" t="s">
        <v>145</v>
      </c>
      <c r="C36" s="191" t="s">
        <v>146</v>
      </c>
      <c r="D36" s="164" t="s">
        <v>140</v>
      </c>
      <c r="E36" s="168">
        <v>1</v>
      </c>
      <c r="F36" s="170">
        <f>H36+J36</f>
        <v>0</v>
      </c>
      <c r="G36" s="171">
        <f>ROUND(E36*F36,2)</f>
        <v>0</v>
      </c>
      <c r="H36" s="171"/>
      <c r="I36" s="171">
        <f>ROUND(E36*H36,2)</f>
        <v>0</v>
      </c>
      <c r="J36" s="171"/>
      <c r="K36" s="171">
        <f>ROUND(E36*J36,2)</f>
        <v>0</v>
      </c>
      <c r="L36" s="171">
        <v>21</v>
      </c>
      <c r="M36" s="171">
        <f>G36*(1+L36/100)</f>
        <v>0</v>
      </c>
      <c r="N36" s="164">
        <v>0</v>
      </c>
      <c r="O36" s="164">
        <f>ROUND(E36*N36,5)</f>
        <v>0</v>
      </c>
      <c r="P36" s="164">
        <v>0</v>
      </c>
      <c r="Q36" s="164">
        <f>ROUND(E36*P36,5)</f>
        <v>0</v>
      </c>
      <c r="R36" s="164"/>
      <c r="S36" s="164"/>
      <c r="T36" s="165">
        <v>0</v>
      </c>
      <c r="U36" s="164">
        <f>ROUND(E36*T36,2)</f>
        <v>0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104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80">
        <v>20</v>
      </c>
      <c r="B37" s="181" t="s">
        <v>147</v>
      </c>
      <c r="C37" s="193" t="s">
        <v>148</v>
      </c>
      <c r="D37" s="182" t="s">
        <v>140</v>
      </c>
      <c r="E37" s="183">
        <v>1</v>
      </c>
      <c r="F37" s="184">
        <f>H37+J37</f>
        <v>0</v>
      </c>
      <c r="G37" s="185">
        <f>ROUND(E37*F37,2)</f>
        <v>0</v>
      </c>
      <c r="H37" s="185"/>
      <c r="I37" s="185">
        <f>ROUND(E37*H37,2)</f>
        <v>0</v>
      </c>
      <c r="J37" s="185"/>
      <c r="K37" s="185">
        <f>ROUND(E37*J37,2)</f>
        <v>0</v>
      </c>
      <c r="L37" s="185">
        <v>21</v>
      </c>
      <c r="M37" s="185">
        <f>G37*(1+L37/100)</f>
        <v>0</v>
      </c>
      <c r="N37" s="182">
        <v>0</v>
      </c>
      <c r="O37" s="182">
        <f>ROUND(E37*N37,5)</f>
        <v>0</v>
      </c>
      <c r="P37" s="182">
        <v>0</v>
      </c>
      <c r="Q37" s="182">
        <f>ROUND(E37*P37,5)</f>
        <v>0</v>
      </c>
      <c r="R37" s="182"/>
      <c r="S37" s="182"/>
      <c r="T37" s="186">
        <v>0</v>
      </c>
      <c r="U37" s="182">
        <f>ROUND(E37*T37,2)</f>
        <v>0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104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x14ac:dyDescent="0.2">
      <c r="A38" s="6"/>
      <c r="B38" s="7" t="s">
        <v>149</v>
      </c>
      <c r="C38" s="194" t="s">
        <v>149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AC38">
        <v>15</v>
      </c>
      <c r="AD38">
        <v>21</v>
      </c>
    </row>
    <row r="39" spans="1:60" x14ac:dyDescent="0.2">
      <c r="A39" s="187"/>
      <c r="B39" s="188" t="s">
        <v>28</v>
      </c>
      <c r="C39" s="195" t="s">
        <v>149</v>
      </c>
      <c r="D39" s="189"/>
      <c r="E39" s="189"/>
      <c r="F39" s="189"/>
      <c r="G39" s="190">
        <f>G8+G12+G18+G22+G24+G26+G30+G32</f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AC39">
        <f>SUMIF(L7:L37,AC38,G7:G37)</f>
        <v>0</v>
      </c>
      <c r="AD39">
        <f>SUMIF(L7:L37,AD38,G7:G37)</f>
        <v>0</v>
      </c>
      <c r="AE39" t="s">
        <v>150</v>
      </c>
    </row>
    <row r="40" spans="1:60" x14ac:dyDescent="0.2">
      <c r="A40" s="6"/>
      <c r="B40" s="7" t="s">
        <v>149</v>
      </c>
      <c r="C40" s="194" t="s">
        <v>149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60" x14ac:dyDescent="0.2">
      <c r="A41" s="6"/>
      <c r="B41" s="7" t="s">
        <v>149</v>
      </c>
      <c r="C41" s="194" t="s">
        <v>149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60" x14ac:dyDescent="0.2">
      <c r="A42" s="249" t="s">
        <v>151</v>
      </c>
      <c r="B42" s="249"/>
      <c r="C42" s="25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60" x14ac:dyDescent="0.2">
      <c r="A43" s="251" t="s">
        <v>154</v>
      </c>
      <c r="B43" s="252"/>
      <c r="C43" s="253"/>
      <c r="D43" s="252"/>
      <c r="E43" s="252"/>
      <c r="F43" s="252"/>
      <c r="G43" s="25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AE43" t="s">
        <v>152</v>
      </c>
    </row>
    <row r="44" spans="1:60" x14ac:dyDescent="0.2">
      <c r="A44" s="255"/>
      <c r="B44" s="256"/>
      <c r="C44" s="257"/>
      <c r="D44" s="256"/>
      <c r="E44" s="256"/>
      <c r="F44" s="256"/>
      <c r="G44" s="25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60" x14ac:dyDescent="0.2">
      <c r="A45" s="255"/>
      <c r="B45" s="256"/>
      <c r="C45" s="257"/>
      <c r="D45" s="256"/>
      <c r="E45" s="256"/>
      <c r="F45" s="256"/>
      <c r="G45" s="25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60" x14ac:dyDescent="0.2">
      <c r="A46" s="255"/>
      <c r="B46" s="256"/>
      <c r="C46" s="257"/>
      <c r="D46" s="256"/>
      <c r="E46" s="256"/>
      <c r="F46" s="256"/>
      <c r="G46" s="25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60" x14ac:dyDescent="0.2">
      <c r="A47" s="259"/>
      <c r="B47" s="260"/>
      <c r="C47" s="261"/>
      <c r="D47" s="260"/>
      <c r="E47" s="260"/>
      <c r="F47" s="260"/>
      <c r="G47" s="26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">
      <c r="A48" s="6"/>
      <c r="B48" s="7" t="s">
        <v>149</v>
      </c>
      <c r="C48" s="194" t="s">
        <v>149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31" x14ac:dyDescent="0.2">
      <c r="C49" s="196"/>
      <c r="AE49" t="s">
        <v>153</v>
      </c>
    </row>
  </sheetData>
  <mergeCells count="8">
    <mergeCell ref="A42:C42"/>
    <mergeCell ref="A43:G47"/>
    <mergeCell ref="A1:G1"/>
    <mergeCell ref="C2:G2"/>
    <mergeCell ref="C3:G3"/>
    <mergeCell ref="C4:G4"/>
    <mergeCell ref="C10:G10"/>
    <mergeCell ref="C14:G14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Pavlasová Eva</cp:lastModifiedBy>
  <cp:lastPrinted>2014-02-28T09:52:57Z</cp:lastPrinted>
  <dcterms:created xsi:type="dcterms:W3CDTF">2009-04-08T07:15:50Z</dcterms:created>
  <dcterms:modified xsi:type="dcterms:W3CDTF">2023-02-06T14:34:40Z</dcterms:modified>
</cp:coreProperties>
</file>