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325 - Karlovy Vary, ZŠ J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'0325 - Karlovy Vary, ZŠ J...'!$C$128:$K$309</definedName>
    <definedName name="_xlnm.Print_Area" localSheetId="1">'0325 - Karlovy Vary, ZŠ J...'!$C$4:$J$37,'0325 - Karlovy Vary, ZŠ J...'!$C$50:$J$76,'0325 - Karlovy Vary, ZŠ J...'!$C$82:$J$112,'0325 - Karlovy Vary, ZŠ J...'!$C$118:$J$309</definedName>
    <definedName name="_xlnm.Print_Titles" localSheetId="1">'0325 - Karlovy Vary, ZŠ J...'!$128:$128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309"/>
  <c r="BH309"/>
  <c r="BG309"/>
  <c r="BF309"/>
  <c r="T309"/>
  <c r="T308"/>
  <c r="R309"/>
  <c r="R308"/>
  <c r="P309"/>
  <c r="P308"/>
  <c r="BI307"/>
  <c r="BH307"/>
  <c r="BG307"/>
  <c r="BF307"/>
  <c r="T307"/>
  <c r="T306"/>
  <c r="T305"/>
  <c r="R307"/>
  <c r="R306"/>
  <c r="R305"/>
  <c r="P307"/>
  <c r="P306"/>
  <c r="P305"/>
  <c r="BI304"/>
  <c r="BH304"/>
  <c r="BG304"/>
  <c r="BF304"/>
  <c r="T304"/>
  <c r="R304"/>
  <c r="P304"/>
  <c r="BI300"/>
  <c r="BH300"/>
  <c r="BG300"/>
  <c r="BF300"/>
  <c r="T300"/>
  <c r="R300"/>
  <c r="P300"/>
  <c r="BI295"/>
  <c r="BH295"/>
  <c r="BG295"/>
  <c r="BF295"/>
  <c r="T295"/>
  <c r="R295"/>
  <c r="P295"/>
  <c r="BI293"/>
  <c r="BH293"/>
  <c r="BG293"/>
  <c r="BF293"/>
  <c r="T293"/>
  <c r="R293"/>
  <c r="P293"/>
  <c r="BI292"/>
  <c r="BH292"/>
  <c r="BG292"/>
  <c r="BF292"/>
  <c r="T292"/>
  <c r="R292"/>
  <c r="P292"/>
  <c r="BI291"/>
  <c r="BH291"/>
  <c r="BG291"/>
  <c r="BF291"/>
  <c r="T291"/>
  <c r="R291"/>
  <c r="P291"/>
  <c r="BI288"/>
  <c r="BH288"/>
  <c r="BG288"/>
  <c r="BF288"/>
  <c r="T288"/>
  <c r="T287"/>
  <c r="R288"/>
  <c r="R287"/>
  <c r="P288"/>
  <c r="P287"/>
  <c r="BI285"/>
  <c r="BH285"/>
  <c r="BG285"/>
  <c r="BF285"/>
  <c r="T285"/>
  <c r="R285"/>
  <c r="P285"/>
  <c r="BI283"/>
  <c r="BH283"/>
  <c r="BG283"/>
  <c r="BF283"/>
  <c r="T283"/>
  <c r="R283"/>
  <c r="P283"/>
  <c r="BI281"/>
  <c r="BH281"/>
  <c r="BG281"/>
  <c r="BF281"/>
  <c r="T281"/>
  <c r="R281"/>
  <c r="P281"/>
  <c r="BI279"/>
  <c r="BH279"/>
  <c r="BG279"/>
  <c r="BF279"/>
  <c r="T279"/>
  <c r="R279"/>
  <c r="P279"/>
  <c r="BI275"/>
  <c r="BH275"/>
  <c r="BG275"/>
  <c r="BF275"/>
  <c r="T275"/>
  <c r="R275"/>
  <c r="P275"/>
  <c r="BI273"/>
  <c r="BH273"/>
  <c r="BG273"/>
  <c r="BF273"/>
  <c r="T273"/>
  <c r="R273"/>
  <c r="P273"/>
  <c r="BI271"/>
  <c r="BH271"/>
  <c r="BG271"/>
  <c r="BF271"/>
  <c r="T271"/>
  <c r="R271"/>
  <c r="P271"/>
  <c r="BI268"/>
  <c r="BH268"/>
  <c r="BG268"/>
  <c r="BF268"/>
  <c r="T268"/>
  <c r="R268"/>
  <c r="P268"/>
  <c r="BI266"/>
  <c r="BH266"/>
  <c r="BG266"/>
  <c r="BF266"/>
  <c r="T266"/>
  <c r="R266"/>
  <c r="P266"/>
  <c r="BI265"/>
  <c r="BH265"/>
  <c r="BG265"/>
  <c r="BF265"/>
  <c r="T265"/>
  <c r="R265"/>
  <c r="P265"/>
  <c r="BI263"/>
  <c r="BH263"/>
  <c r="BG263"/>
  <c r="BF263"/>
  <c r="T263"/>
  <c r="R263"/>
  <c r="P263"/>
  <c r="BI258"/>
  <c r="BH258"/>
  <c r="BG258"/>
  <c r="BF258"/>
  <c r="T258"/>
  <c r="R258"/>
  <c r="P258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6"/>
  <c r="BH246"/>
  <c r="BG246"/>
  <c r="BF246"/>
  <c r="T246"/>
  <c r="R246"/>
  <c r="P246"/>
  <c r="BI244"/>
  <c r="BH244"/>
  <c r="BG244"/>
  <c r="BF244"/>
  <c r="T244"/>
  <c r="T243"/>
  <c r="R244"/>
  <c r="R243"/>
  <c r="P244"/>
  <c r="P243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28"/>
  <c r="BH228"/>
  <c r="BG228"/>
  <c r="BF228"/>
  <c r="T228"/>
  <c r="R228"/>
  <c r="P228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5"/>
  <c r="BH205"/>
  <c r="BG205"/>
  <c r="BF205"/>
  <c r="T205"/>
  <c r="T204"/>
  <c r="R205"/>
  <c r="R204"/>
  <c r="P205"/>
  <c r="P204"/>
  <c r="BI202"/>
  <c r="BH202"/>
  <c r="BG202"/>
  <c r="BF202"/>
  <c r="T202"/>
  <c r="R202"/>
  <c r="P202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0"/>
  <c r="BH190"/>
  <c r="BG190"/>
  <c r="BF190"/>
  <c r="T190"/>
  <c r="R190"/>
  <c r="P190"/>
  <c r="BI188"/>
  <c r="BH188"/>
  <c r="BG188"/>
  <c r="BF188"/>
  <c r="T188"/>
  <c r="R188"/>
  <c r="P188"/>
  <c r="BI187"/>
  <c r="BH187"/>
  <c r="BG187"/>
  <c r="BF187"/>
  <c r="T187"/>
  <c r="R187"/>
  <c r="P187"/>
  <c r="BI181"/>
  <c r="BH181"/>
  <c r="BG181"/>
  <c r="BF181"/>
  <c r="T181"/>
  <c r="R181"/>
  <c r="P181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1"/>
  <c r="BH171"/>
  <c r="BG171"/>
  <c r="BF171"/>
  <c r="T171"/>
  <c r="R171"/>
  <c r="P171"/>
  <c r="BI165"/>
  <c r="BH165"/>
  <c r="BG165"/>
  <c r="BF165"/>
  <c r="T165"/>
  <c r="R165"/>
  <c r="P165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3"/>
  <c r="BH133"/>
  <c r="BG133"/>
  <c r="BF133"/>
  <c r="T133"/>
  <c r="R133"/>
  <c r="P133"/>
  <c r="BI132"/>
  <c r="BH132"/>
  <c r="BG132"/>
  <c r="BF132"/>
  <c r="T132"/>
  <c r="R132"/>
  <c r="P132"/>
  <c r="J126"/>
  <c r="J125"/>
  <c r="F125"/>
  <c r="F123"/>
  <c r="E121"/>
  <c r="J90"/>
  <c r="J89"/>
  <c r="F89"/>
  <c r="F87"/>
  <c r="E85"/>
  <c r="J16"/>
  <c r="E16"/>
  <c r="F126"/>
  <c r="J15"/>
  <c r="J10"/>
  <c r="J87"/>
  <c i="1" r="L90"/>
  <c r="AM90"/>
  <c r="AM89"/>
  <c r="L89"/>
  <c r="AM87"/>
  <c r="L87"/>
  <c r="L85"/>
  <c r="L84"/>
  <c i="2" r="BK307"/>
  <c r="J300"/>
  <c r="BK293"/>
  <c r="J291"/>
  <c r="J285"/>
  <c r="BK281"/>
  <c r="BK275"/>
  <c r="J271"/>
  <c r="BK266"/>
  <c r="J263"/>
  <c r="BK256"/>
  <c r="BK254"/>
  <c r="BK250"/>
  <c r="J244"/>
  <c r="BK239"/>
  <c r="J235"/>
  <c r="BK228"/>
  <c r="BK223"/>
  <c r="BK219"/>
  <c r="BK215"/>
  <c r="J210"/>
  <c r="J202"/>
  <c r="BK199"/>
  <c r="J197"/>
  <c r="J190"/>
  <c r="BK181"/>
  <c r="BK178"/>
  <c r="BK165"/>
  <c r="J158"/>
  <c r="BK156"/>
  <c r="J153"/>
  <c r="J151"/>
  <c r="BK148"/>
  <c r="J143"/>
  <c r="BK139"/>
  <c r="BK137"/>
  <c r="J132"/>
  <c i="1" r="AS94"/>
  <c i="2" r="J307"/>
  <c r="J295"/>
  <c r="BK292"/>
  <c r="BK291"/>
  <c r="BK285"/>
  <c r="J281"/>
  <c r="J275"/>
  <c r="BK268"/>
  <c r="J265"/>
  <c r="BK263"/>
  <c r="J256"/>
  <c r="J254"/>
  <c r="J250"/>
  <c r="BK244"/>
  <c r="BK237"/>
  <c r="BK233"/>
  <c r="J228"/>
  <c r="J223"/>
  <c r="J219"/>
  <c r="J215"/>
  <c r="J208"/>
  <c r="BK202"/>
  <c r="J201"/>
  <c r="BK197"/>
  <c r="BK190"/>
  <c r="BK187"/>
  <c r="J180"/>
  <c r="BK171"/>
  <c r="J160"/>
  <c r="BK158"/>
  <c r="J155"/>
  <c r="BK152"/>
  <c r="BK149"/>
  <c r="J147"/>
  <c r="J139"/>
  <c r="J137"/>
  <c r="J133"/>
  <c r="BK309"/>
  <c r="BK304"/>
  <c r="BK295"/>
  <c r="J292"/>
  <c r="J288"/>
  <c r="J283"/>
  <c r="J279"/>
  <c r="BK273"/>
  <c r="J268"/>
  <c r="BK265"/>
  <c r="J258"/>
  <c r="J255"/>
  <c r="J252"/>
  <c r="J246"/>
  <c r="J241"/>
  <c r="J237"/>
  <c r="J233"/>
  <c r="BK225"/>
  <c r="J221"/>
  <c r="BK217"/>
  <c r="BK212"/>
  <c r="BK208"/>
  <c r="J205"/>
  <c r="BK201"/>
  <c r="J195"/>
  <c r="BK188"/>
  <c r="J187"/>
  <c r="BK180"/>
  <c r="J176"/>
  <c r="J171"/>
  <c r="BK160"/>
  <c r="BK155"/>
  <c r="J152"/>
  <c r="J149"/>
  <c r="BK147"/>
  <c r="BK141"/>
  <c r="BK138"/>
  <c r="BK133"/>
  <c r="J309"/>
  <c r="J304"/>
  <c r="BK300"/>
  <c r="J293"/>
  <c r="BK288"/>
  <c r="BK283"/>
  <c r="BK279"/>
  <c r="J273"/>
  <c r="BK271"/>
  <c r="J266"/>
  <c r="BK258"/>
  <c r="BK255"/>
  <c r="BK252"/>
  <c r="BK246"/>
  <c r="BK241"/>
  <c r="J239"/>
  <c r="BK235"/>
  <c r="J225"/>
  <c r="BK221"/>
  <c r="J217"/>
  <c r="J212"/>
  <c r="BK210"/>
  <c r="BK205"/>
  <c r="J199"/>
  <c r="BK195"/>
  <c r="J188"/>
  <c r="J181"/>
  <c r="J178"/>
  <c r="BK176"/>
  <c r="J165"/>
  <c r="J156"/>
  <c r="BK153"/>
  <c r="BK151"/>
  <c r="J148"/>
  <c r="BK143"/>
  <c r="J141"/>
  <c r="J138"/>
  <c r="BK132"/>
  <c l="1" r="BK131"/>
  <c r="J131"/>
  <c r="J96"/>
  <c r="P131"/>
  <c r="R131"/>
  <c r="T131"/>
  <c r="BK164"/>
  <c r="J164"/>
  <c r="J97"/>
  <c r="P164"/>
  <c r="R164"/>
  <c r="T164"/>
  <c r="BK207"/>
  <c r="J207"/>
  <c r="J99"/>
  <c r="P207"/>
  <c r="R207"/>
  <c r="T207"/>
  <c r="BK214"/>
  <c r="J214"/>
  <c r="J100"/>
  <c r="P214"/>
  <c r="R214"/>
  <c r="T214"/>
  <c r="BK232"/>
  <c r="J232"/>
  <c r="J101"/>
  <c r="P232"/>
  <c r="R232"/>
  <c r="T232"/>
  <c r="BK245"/>
  <c r="J245"/>
  <c r="J103"/>
  <c r="P245"/>
  <c r="R245"/>
  <c r="T245"/>
  <c r="BK270"/>
  <c r="J270"/>
  <c r="J104"/>
  <c r="P270"/>
  <c r="R270"/>
  <c r="T270"/>
  <c r="BK290"/>
  <c r="J290"/>
  <c r="J107"/>
  <c r="P290"/>
  <c r="R290"/>
  <c r="T290"/>
  <c r="BK294"/>
  <c r="J294"/>
  <c r="J108"/>
  <c r="P294"/>
  <c r="R294"/>
  <c r="T294"/>
  <c r="BK204"/>
  <c r="J204"/>
  <c r="J98"/>
  <c r="BK243"/>
  <c r="J243"/>
  <c r="J102"/>
  <c r="BK287"/>
  <c r="J287"/>
  <c r="J105"/>
  <c r="BK306"/>
  <c r="J306"/>
  <c r="J110"/>
  <c r="BK308"/>
  <c r="J308"/>
  <c r="J111"/>
  <c r="F90"/>
  <c r="J123"/>
  <c r="BE133"/>
  <c r="BE138"/>
  <c r="BE147"/>
  <c r="BE149"/>
  <c r="BE151"/>
  <c r="BE152"/>
  <c r="BE165"/>
  <c r="BE176"/>
  <c r="BE178"/>
  <c r="BE181"/>
  <c r="BE195"/>
  <c r="BE197"/>
  <c r="BE201"/>
  <c r="BE205"/>
  <c r="BE210"/>
  <c r="BE215"/>
  <c r="BE219"/>
  <c r="BE225"/>
  <c r="BE235"/>
  <c r="BE241"/>
  <c r="BE250"/>
  <c r="BE252"/>
  <c r="BE254"/>
  <c r="BE256"/>
  <c r="BE258"/>
  <c r="BE266"/>
  <c r="BE273"/>
  <c r="BE279"/>
  <c r="BE281"/>
  <c r="BE293"/>
  <c r="BE295"/>
  <c r="BE304"/>
  <c r="BE132"/>
  <c r="BE137"/>
  <c r="BE139"/>
  <c r="BE141"/>
  <c r="BE143"/>
  <c r="BE148"/>
  <c r="BE153"/>
  <c r="BE155"/>
  <c r="BE156"/>
  <c r="BE158"/>
  <c r="BE160"/>
  <c r="BE171"/>
  <c r="BE180"/>
  <c r="BE187"/>
  <c r="BE188"/>
  <c r="BE190"/>
  <c r="BE199"/>
  <c r="BE202"/>
  <c r="BE208"/>
  <c r="BE212"/>
  <c r="BE217"/>
  <c r="BE221"/>
  <c r="BE223"/>
  <c r="BE228"/>
  <c r="BE233"/>
  <c r="BE237"/>
  <c r="BE239"/>
  <c r="BE244"/>
  <c r="BE246"/>
  <c r="BE255"/>
  <c r="BE263"/>
  <c r="BE265"/>
  <c r="BE268"/>
  <c r="BE271"/>
  <c r="BE275"/>
  <c r="BE283"/>
  <c r="BE285"/>
  <c r="BE288"/>
  <c r="BE291"/>
  <c r="BE292"/>
  <c r="BE300"/>
  <c r="BE307"/>
  <c r="BE309"/>
  <c r="F35"/>
  <c i="1" r="BD95"/>
  <c r="BD94"/>
  <c r="W33"/>
  <c i="2" r="F33"/>
  <c i="1" r="BB95"/>
  <c r="BB94"/>
  <c r="W31"/>
  <c i="2" r="J32"/>
  <c i="1" r="AW95"/>
  <c i="2" r="F34"/>
  <c i="1" r="BC95"/>
  <c r="BC94"/>
  <c r="AY94"/>
  <c i="2" r="F32"/>
  <c i="1" r="BA95"/>
  <c r="BA94"/>
  <c r="W30"/>
  <c i="2" l="1" r="T289"/>
  <c r="P289"/>
  <c r="R289"/>
  <c r="T130"/>
  <c r="T129"/>
  <c r="R130"/>
  <c r="R129"/>
  <c r="P130"/>
  <c r="P129"/>
  <c i="1" r="AU95"/>
  <c i="2" r="BK130"/>
  <c r="J130"/>
  <c r="J95"/>
  <c r="BK289"/>
  <c r="J289"/>
  <c r="J106"/>
  <c r="BK305"/>
  <c r="J305"/>
  <c r="J109"/>
  <c i="1" r="AU94"/>
  <c r="AX94"/>
  <c r="W32"/>
  <c r="AW94"/>
  <c r="AK30"/>
  <c i="2" r="F31"/>
  <c i="1" r="AZ95"/>
  <c r="AZ94"/>
  <c r="W29"/>
  <c i="2" r="J31"/>
  <c i="1" r="AV95"/>
  <c r="AT95"/>
  <c i="2" l="1" r="BK129"/>
  <c r="J129"/>
  <c r="J94"/>
  <c i="1" r="AV94"/>
  <c r="AK29"/>
  <c i="2" l="1" r="J28"/>
  <c i="1" r="AG95"/>
  <c r="AG94"/>
  <c r="AK26"/>
  <c r="AT94"/>
  <c r="AN94"/>
  <c i="2" l="1" r="J37"/>
  <c i="1"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<sst xmlns="http://schemas.openxmlformats.org/spreadsheetml/2006/main">
  <si>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</si>
  <si>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</si>
  <si>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</si>
  <si>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</si>
  <si>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{36f1ab00-9887-4940-adbd-9add54cb44ae}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</si>
  <si>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</si>
  <si>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</si>
  <si>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</si>
  <si>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</si>
  <si>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</si>
  <si>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</si>
  <si>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</si>
  <si>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</si>
  <si>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</si>
  <si>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0325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</si>
  <si>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</si>
  <si>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</si>
  <si>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Karlovy Vary, ZŠ J.A.Komenského, Kollárova 19 -Úprava venkovního schodiště</t>
  </si>
  <si>
    <t>KSO:</t>
  </si>
  <si>
    <t>CC-CZ:</t>
  </si>
  <si>
    <t>Místo:</t>
  </si>
  <si>
    <t xml:space="preserve"> </t>
  </si>
  <si>
    <t>Datum:</t>
  </si>
  <si>
    <t>17. 3. 2025</t>
  </si>
  <si>
    <t>Zadavatel:</t>
  </si>
  <si>
    <t>IČ:</t>
  </si>
  <si>
    <t>Statutární město K.Vary</t>
  </si>
  <si>
    <t>DIČ:</t>
  </si>
  <si>
    <t>Uchazeč:</t>
  </si>
  <si>
    <t>Vyplň údaj</t>
  </si>
  <si>
    <t>Projektant:</t>
  </si>
  <si>
    <t>Ivan Křesina, K.Vary</t>
  </si>
  <si>
    <t>True</t>
  </si>
  <si>
    <t>Zpracovatel:</t>
  </si>
  <si>
    <t>Šimková Dita, K.Vary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</si>
  <si>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</si>
  <si>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</si>
  <si>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</si>
  <si>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</si>
  <si>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</si>
  <si>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</si>
  <si>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</si>
  <si>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</si>
  <si>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</si>
  <si>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</si>
  <si>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</si>
  <si>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</si>
  <si>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</si>
  <si>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</si>
  <si>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</si>
  <si>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</si>
  <si>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</si>
  <si>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</si>
  <si>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</si>
  <si>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</si>
  <si>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</si>
  <si>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</si>
  <si>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</si>
  <si>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</si>
  <si>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</si>
  <si>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</si>
  <si>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</si>
  <si>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</si>
  <si>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</si>
  <si>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</si>
  <si>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</si>
  <si>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</si>
  <si>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</si>
  <si>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</si>
  <si>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</si>
  <si>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</si>
  <si>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</si>
  <si>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</si>
  <si>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</si>
  <si>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</si>
  <si>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</si>
  <si>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</si>
  <si>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</si>
  <si>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</si>
  <si>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</si>
  <si>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</si>
  <si>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</si>
  <si>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</si>
  <si>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</si>
  <si>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</si>
  <si>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</si>
  <si>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</si>
  <si>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</si>
  <si>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</si>
  <si>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</si>
  <si>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</si>
  <si>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</si>
  <si>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</si>
  <si>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</si>
  <si>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</si>
  <si>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</si>
  <si>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</si>
  <si>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8 - Vedení trubní dálková a přípojná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</si>
  <si>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</si>
  <si>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</si>
  <si>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</si>
  <si>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</si>
  <si>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721 - Zdravotechnika - vnitřní kanalizace</t>
  </si>
  <si>
    <t xml:space="preserve">    767 - Konstrukce zámečnické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</si>
  <si>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</si>
  <si>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</si>
  <si>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</si>
  <si>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</si>
  <si>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</si>
  <si>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</si>
  <si>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</si>
  <si>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</si>
  <si>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</si>
  <si>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</si>
  <si>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</si>
  <si>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</si>
  <si>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</si>
  <si>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</si>
  <si>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</si>
  <si>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</si>
  <si>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</si>
  <si>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</si>
  <si>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</si>
  <si>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</si>
  <si>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</si>
  <si>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111251101</t>
  </si>
  <si>
    <t>Odstranění křovin a stromů průměru kmene do 100 mm i s kořeny sklonu terénu do 1:5 z celkové plochy do 100 m2 strojně</t>
  </si>
  <si>
    <t>m2</t>
  </si>
  <si>
    <t>4</t>
  </si>
  <si>
    <t>1970518376</t>
  </si>
  <si>
    <t>113106144</t>
  </si>
  <si>
    <t>Rozebrání dlažeb ze zámkových dlaždic komunikací pro pěší strojně pl přes 50 m2</t>
  </si>
  <si>
    <t>279685839</t>
  </si>
  <si>
    <t>VV</t>
  </si>
  <si>
    <t>193,51 "vstup</t>
  </si>
  <si>
    <t>113,1 "pův.schodiště</t>
  </si>
  <si>
    <t>Součet</t>
  </si>
  <si>
    <t>3</t>
  </si>
  <si>
    <t>113107211</t>
  </si>
  <si>
    <t>Odstranění podkladu z kameniva těženého tl do 100 mm strojně pl přes 200 m2</t>
  </si>
  <si>
    <t>-2043110066</t>
  </si>
  <si>
    <t>113107222</t>
  </si>
  <si>
    <t>Odstranění podkladu z kameniva drceného tl přes 100 do 200 mm strojně pl přes 200 m2</t>
  </si>
  <si>
    <t>-1999445827</t>
  </si>
  <si>
    <t>5</t>
  </si>
  <si>
    <t>113201111</t>
  </si>
  <si>
    <t>Vytrhání obrub chodníkových ležatých</t>
  </si>
  <si>
    <t>m</t>
  </si>
  <si>
    <t>-747613241</t>
  </si>
  <si>
    <t>120,2 "obrubníky</t>
  </si>
  <si>
    <t>6</t>
  </si>
  <si>
    <t>113201112</t>
  </si>
  <si>
    <t>Vytrhání obrub silničních ležatých</t>
  </si>
  <si>
    <t>1264233126</t>
  </si>
  <si>
    <t>117 "silniční obrubník A+B</t>
  </si>
  <si>
    <t>7</t>
  </si>
  <si>
    <t>122251101</t>
  </si>
  <si>
    <t>Odkopávky a prokopávky nezapažené v hornině třídy těžitelnosti I skupiny 3 objem do 20 m3 strojně</t>
  </si>
  <si>
    <t>m3</t>
  </si>
  <si>
    <t>-81686338</t>
  </si>
  <si>
    <t>3*1,3*0,3*15 "pro nové schody</t>
  </si>
  <si>
    <t>12*0,15+7,5*2*0,4*0,1 "rampa</t>
  </si>
  <si>
    <t>8</t>
  </si>
  <si>
    <t>16230150R</t>
  </si>
  <si>
    <t>Likvidace křovin do 5 km D kmene do 100 mm</t>
  </si>
  <si>
    <t>-649139291</t>
  </si>
  <si>
    <t>9</t>
  </si>
  <si>
    <t>162751117</t>
  </si>
  <si>
    <t>Vodorovné přemístění přes 9 000 do 10000 m výkopku/sypaniny z horniny třídy těžitelnosti I skupiny 1 až 3</t>
  </si>
  <si>
    <t>172273649</t>
  </si>
  <si>
    <t>10</t>
  </si>
  <si>
    <t>171201231</t>
  </si>
  <si>
    <t>Poplatek za uložení zeminy a kamení na recyklační skládce (skládkovné) kód odpadu 17 05 04</t>
  </si>
  <si>
    <t>t</t>
  </si>
  <si>
    <t>-1000779653</t>
  </si>
  <si>
    <t>19,95*1,8</t>
  </si>
  <si>
    <t>11</t>
  </si>
  <si>
    <t>171251201</t>
  </si>
  <si>
    <t>Uložení sypaniny na skládky nebo meziskládky</t>
  </si>
  <si>
    <t>527051589</t>
  </si>
  <si>
    <t>181351103</t>
  </si>
  <si>
    <t>Rozprostření ornice tl vrstvy do 200 mm pl přes 100 do 500 m2 v rovině nebo ve svahu do 1:5 strojně</t>
  </si>
  <si>
    <t>-34282867</t>
  </si>
  <si>
    <t>13</t>
  </si>
  <si>
    <t>M</t>
  </si>
  <si>
    <t>10364101</t>
  </si>
  <si>
    <t>zemina pro terénní úpravy - ornice</t>
  </si>
  <si>
    <t>-1965979737</t>
  </si>
  <si>
    <t>120*0,15*1,8</t>
  </si>
  <si>
    <t>14</t>
  </si>
  <si>
    <t>181411131</t>
  </si>
  <si>
    <t>Založení parkového trávníku výsevem pl do 1000 m2 v rovině a ve svahu do 1:5</t>
  </si>
  <si>
    <t>-327279846</t>
  </si>
  <si>
    <t>15</t>
  </si>
  <si>
    <t>00572410</t>
  </si>
  <si>
    <t>osivo směs travní parková</t>
  </si>
  <si>
    <t>kg</t>
  </si>
  <si>
    <t>-1527231181</t>
  </si>
  <si>
    <t>120*0,02 'Přepočtené koeficientem množství</t>
  </si>
  <si>
    <t>16</t>
  </si>
  <si>
    <t>181951111</t>
  </si>
  <si>
    <t>Úprava pláně v hornině třídy těžitelnosti I skupiny 1 až 3 bez zhutnění strojně</t>
  </si>
  <si>
    <t>404856563</t>
  </si>
  <si>
    <t>120 "zatravnění</t>
  </si>
  <si>
    <t>17</t>
  </si>
  <si>
    <t>181951112</t>
  </si>
  <si>
    <t>Úprava pláně v hornině třídy těžitelnosti I skupiny 1 až 3 se zhutněním strojně</t>
  </si>
  <si>
    <t>590992212</t>
  </si>
  <si>
    <t>205 "vstup</t>
  </si>
  <si>
    <t>50 "podesty A+B</t>
  </si>
  <si>
    <t>Zakládání</t>
  </si>
  <si>
    <t>18</t>
  </si>
  <si>
    <t>271532212</t>
  </si>
  <si>
    <t>Podsyp pod základové konstrukce se zhutněním z hrubého kameniva frakce 16 až 32 mm</t>
  </si>
  <si>
    <t>1807512854</t>
  </si>
  <si>
    <t>6,077 "schodiště mezi základy A</t>
  </si>
  <si>
    <t>5,137 "schodiště mezi základy B</t>
  </si>
  <si>
    <t>205*0,12 "vstup</t>
  </si>
  <si>
    <t>7,5*1,1*0,15 "rampa</t>
  </si>
  <si>
    <t>19</t>
  </si>
  <si>
    <t>271532213</t>
  </si>
  <si>
    <t>Podsyp pod základové konstrukce se zhutněním z hrubého kameniva frakce 8 až 16 mm</t>
  </si>
  <si>
    <t>239626627</t>
  </si>
  <si>
    <t>3,75 " podesty A+B</t>
  </si>
  <si>
    <t>205*0,08 "vstup</t>
  </si>
  <si>
    <t>7,5*1,1*0,1 "rampa</t>
  </si>
  <si>
    <t>20</t>
  </si>
  <si>
    <t>273313611</t>
  </si>
  <si>
    <t>Základové desky z betonu tř. C 16/20</t>
  </si>
  <si>
    <t>1102409168</t>
  </si>
  <si>
    <t>3*1,3*0,1*15 "podkl.beton schodiště A+B</t>
  </si>
  <si>
    <t>273321411</t>
  </si>
  <si>
    <t>Základové desky ze ŽB bez zvýšených nároků na prostředí tř. C 20/25</t>
  </si>
  <si>
    <t>-1580233032</t>
  </si>
  <si>
    <t>12*0,16+1,8*1,5*0,16/2 "rampa</t>
  </si>
  <si>
    <t>22</t>
  </si>
  <si>
    <t>27335001R</t>
  </si>
  <si>
    <t>Úprava povrchu žb desky rampy -protiskluzná úprava se vsypem</t>
  </si>
  <si>
    <t>-1572133432</t>
  </si>
  <si>
    <t>23</t>
  </si>
  <si>
    <t>273351121</t>
  </si>
  <si>
    <t>Zřízení bednění základových desek</t>
  </si>
  <si>
    <t>-1393555582</t>
  </si>
  <si>
    <t>21,96 "schodiště -žulové stupně</t>
  </si>
  <si>
    <t>12 "podkl.beton schodiště A+B</t>
  </si>
  <si>
    <t>54 "základ schodiště A+B</t>
  </si>
  <si>
    <t>15,65*0,2+3,5*0,2/2 "rampa</t>
  </si>
  <si>
    <t>24</t>
  </si>
  <si>
    <t>273351122</t>
  </si>
  <si>
    <t>Odstranění bednění základových desek</t>
  </si>
  <si>
    <t>-1359866250</t>
  </si>
  <si>
    <t>25</t>
  </si>
  <si>
    <t>273362021</t>
  </si>
  <si>
    <t>Výztuž základových desek svařovanými sítěmi Kari</t>
  </si>
  <si>
    <t>-510195667</t>
  </si>
  <si>
    <t>12*2*0,005*1,08 "rampa</t>
  </si>
  <si>
    <t>26</t>
  </si>
  <si>
    <t>274313711</t>
  </si>
  <si>
    <t>Základové pasy z betonu tř. C 20/25</t>
  </si>
  <si>
    <t>-241846744</t>
  </si>
  <si>
    <t>3,324 "schodiště -žulové stupně</t>
  </si>
  <si>
    <t>3*1*0,45*15 "schodiště A+B</t>
  </si>
  <si>
    <t>7,5*2*0,4*0,1 "rampa -podkl.beton</t>
  </si>
  <si>
    <t>27</t>
  </si>
  <si>
    <t>279113142</t>
  </si>
  <si>
    <t>Základová zeď tl přes 150 do 200 mm z tvárnic ztraceného bednění včetně výplně z betonu tř. C 20/25</t>
  </si>
  <si>
    <t>953369885</t>
  </si>
  <si>
    <t>7,5*2*0,25 "rampa</t>
  </si>
  <si>
    <t>28</t>
  </si>
  <si>
    <t>279361821</t>
  </si>
  <si>
    <t>Výztuž základových zdí nosných betonářskou ocelí 10 505</t>
  </si>
  <si>
    <t>-418273024</t>
  </si>
  <si>
    <t>3,75*0,2/2*0,1 "do ZB</t>
  </si>
  <si>
    <t>29</t>
  </si>
  <si>
    <t>434351141</t>
  </si>
  <si>
    <t>Zřízení bednění stupňů přímočarých schodišť</t>
  </si>
  <si>
    <t>412049944</t>
  </si>
  <si>
    <t>13,5 "schodiště -betonové stupně</t>
  </si>
  <si>
    <t>30</t>
  </si>
  <si>
    <t>434351142</t>
  </si>
  <si>
    <t>Odstranění bednění stupňů přímočarých schodišť</t>
  </si>
  <si>
    <t>-884106332</t>
  </si>
  <si>
    <t>31</t>
  </si>
  <si>
    <t>451579779</t>
  </si>
  <si>
    <t>Příplatek za sklon nad 1:5 podkladu nebo lože z kameniva těženého, štěrkopísku nebo prohozené zeminy</t>
  </si>
  <si>
    <t>1969057307</t>
  </si>
  <si>
    <t>29+21 "podesty A+B</t>
  </si>
  <si>
    <t>Svislé a kompletní konstrukce</t>
  </si>
  <si>
    <t>32</t>
  </si>
  <si>
    <t>316911112</t>
  </si>
  <si>
    <t>Osazení kamenných krycích desek tl přes 180 do 300 mm</t>
  </si>
  <si>
    <t>91066053</t>
  </si>
  <si>
    <t>22 "koruna opěrné zídky -pův.žulové desky tl.20cm</t>
  </si>
  <si>
    <t>Vodorovné konstrukce</t>
  </si>
  <si>
    <t>33</t>
  </si>
  <si>
    <t>434121426</t>
  </si>
  <si>
    <t>Osazení ŽB schodišťových stupňů na desku drsných</t>
  </si>
  <si>
    <t>1345744843</t>
  </si>
  <si>
    <t>3*15*3 "schodiště -betonové stupně</t>
  </si>
  <si>
    <t>34</t>
  </si>
  <si>
    <t>5937300R</t>
  </si>
  <si>
    <t>stupeň schodišťový z betonu tryskaný š 350mm, v 150mm</t>
  </si>
  <si>
    <t>-2120919754</t>
  </si>
  <si>
    <t>135*1,02 'Přepočtené koeficientem množství</t>
  </si>
  <si>
    <t>35</t>
  </si>
  <si>
    <t>434191421</t>
  </si>
  <si>
    <t>Osazení schodišťových stupňů kamenných broušených nebo leštěných na desku</t>
  </si>
  <si>
    <t>-1247377745</t>
  </si>
  <si>
    <t>3*2,8+2*10+3*4,4 "pův.schodišťové stupně žulové</t>
  </si>
  <si>
    <t>Komunikace pozemní</t>
  </si>
  <si>
    <t>36</t>
  </si>
  <si>
    <t>571907114</t>
  </si>
  <si>
    <t>Posyp krytu kamenivem drceným nebo těženým přes 45 do 50 kg/m2</t>
  </si>
  <si>
    <t>-669840113</t>
  </si>
  <si>
    <t>5,49 "doplnění živice</t>
  </si>
  <si>
    <t>37</t>
  </si>
  <si>
    <t>573211112</t>
  </si>
  <si>
    <t>Postřik živičný spojovací z asfaltu v množství 0,70 kg/m2</t>
  </si>
  <si>
    <t>735904747</t>
  </si>
  <si>
    <t>38</t>
  </si>
  <si>
    <t>577154111</t>
  </si>
  <si>
    <t>Asfaltový beton vrstva obrusná ACO 11+ (ABS) tř. I tl 60 mm š do 3 m z nemodifikovaného asfaltu</t>
  </si>
  <si>
    <t>-1763464600</t>
  </si>
  <si>
    <t>39</t>
  </si>
  <si>
    <t>596811220</t>
  </si>
  <si>
    <t>Kladení betonové dlažby komunikací pro pěší do lože z kameniva velikosti přes 0,09 do 0,25 m2 pl do 50 m2</t>
  </si>
  <si>
    <t>78135645</t>
  </si>
  <si>
    <t>40</t>
  </si>
  <si>
    <t>596811222</t>
  </si>
  <si>
    <t>Kladení betonové dlažby komunikací pro pěší do lože z kameniva velikosti přes 0,09 do 0,25 m2 pl přes 100 do 300 m2</t>
  </si>
  <si>
    <t>-1961420336</t>
  </si>
  <si>
    <t>205-12 "vstup</t>
  </si>
  <si>
    <t>41</t>
  </si>
  <si>
    <t>59246041</t>
  </si>
  <si>
    <t>dlažba skladebná betonová z více formátů o rozměrech 600x400mm tl 80mm barevná</t>
  </si>
  <si>
    <t>1162444933</t>
  </si>
  <si>
    <t>50+193</t>
  </si>
  <si>
    <t>243*1,02 'Přepočtené koeficientem množství</t>
  </si>
  <si>
    <t>42</t>
  </si>
  <si>
    <t>599432111</t>
  </si>
  <si>
    <t>Vyplnění spár dlažby z lomového kamene drobným kamenivem</t>
  </si>
  <si>
    <t>795596920</t>
  </si>
  <si>
    <t>Úpravy povrchů, podlahy a osazování výplní</t>
  </si>
  <si>
    <t>43</t>
  </si>
  <si>
    <t>622151001</t>
  </si>
  <si>
    <t>Penetrační akrylátový nátěr vnějších pastovitých tenkovrstvých omítek stěn</t>
  </si>
  <si>
    <t>-751615769</t>
  </si>
  <si>
    <t>29,88 "opěrné zídky</t>
  </si>
  <si>
    <t>44</t>
  </si>
  <si>
    <t>622335103</t>
  </si>
  <si>
    <t>Oprava cementové hladké omítky vnějších stěn v rozsahu přes 30 do 50 %</t>
  </si>
  <si>
    <t>-1076021425</t>
  </si>
  <si>
    <t>45</t>
  </si>
  <si>
    <t>622511122</t>
  </si>
  <si>
    <t>Tenkovrstvá akrylátová mozaiková hrubozrnná omítka vnějších stěn</t>
  </si>
  <si>
    <t>573236077</t>
  </si>
  <si>
    <t>46</t>
  </si>
  <si>
    <t>632450122</t>
  </si>
  <si>
    <t>Vyrovnávací cementový potěr tl přes 20 do 30 mm ze suchých směsí provedený v pásu</t>
  </si>
  <si>
    <t>-156730887</t>
  </si>
  <si>
    <t>22 "koruna opěrné zídky</t>
  </si>
  <si>
    <t>47</t>
  </si>
  <si>
    <t>632450124</t>
  </si>
  <si>
    <t>Vyrovnávací cementový potěr tl přes 40 do 50 mm ze suchých směsí provedený v pásu</t>
  </si>
  <si>
    <t>2030750113</t>
  </si>
  <si>
    <t>12,48 "schodišťové stupně žulové</t>
  </si>
  <si>
    <t>Vedení trubní dálková a přípojná</t>
  </si>
  <si>
    <t>48</t>
  </si>
  <si>
    <t>899133211</t>
  </si>
  <si>
    <t>Výšková úprava vtokové mříže uliční vpusti s použitím betonových vyrovnávacích prvků</t>
  </si>
  <si>
    <t>kus</t>
  </si>
  <si>
    <t>-791332489</t>
  </si>
  <si>
    <t>Ostatní konstrukce a práce, bourání</t>
  </si>
  <si>
    <t>49</t>
  </si>
  <si>
    <t>114203202</t>
  </si>
  <si>
    <t>Očištění lomového kamene nebo betonových tvárnic od malty</t>
  </si>
  <si>
    <t>-423124545</t>
  </si>
  <si>
    <t>1,872 "žulové schod. stupně</t>
  </si>
  <si>
    <t>0,44 "koruna opěrné zídky -pův.žulové desky tl.20cm</t>
  </si>
  <si>
    <t>50</t>
  </si>
  <si>
    <t>916331112</t>
  </si>
  <si>
    <t>Osazení zahradního obrubníku betonového do lože z betonu s boční opěrou</t>
  </si>
  <si>
    <t>-1792881287</t>
  </si>
  <si>
    <t>51</t>
  </si>
  <si>
    <t>59217012</t>
  </si>
  <si>
    <t>obrubník zahradní betonový 500x80x250mm</t>
  </si>
  <si>
    <t>792848613</t>
  </si>
  <si>
    <t>120,2*1,01 'Přepočtené koeficientem množství</t>
  </si>
  <si>
    <t>52</t>
  </si>
  <si>
    <t>935932116</t>
  </si>
  <si>
    <t>Odvodňovací žlab pro zatížení A15 vnitřní š 100 mm s roštem mřížkovým z Pz oceli</t>
  </si>
  <si>
    <t>1920766634</t>
  </si>
  <si>
    <t>53</t>
  </si>
  <si>
    <t>93595001R</t>
  </si>
  <si>
    <t>Napojení odvodňovacího žlabu na dešťovou kanalizaci</t>
  </si>
  <si>
    <t>kpl</t>
  </si>
  <si>
    <t>-791756350</t>
  </si>
  <si>
    <t>54</t>
  </si>
  <si>
    <t>938902122</t>
  </si>
  <si>
    <t>Čištění ploch betonových konstrukcí tlakovou vodou</t>
  </si>
  <si>
    <t>1176514357</t>
  </si>
  <si>
    <t>55</t>
  </si>
  <si>
    <t>961044111</t>
  </si>
  <si>
    <t>Bourání základů z betonu prostého</t>
  </si>
  <si>
    <t>-221202364</t>
  </si>
  <si>
    <t>2,633 "podkl.beton schodiště</t>
  </si>
  <si>
    <t>3,744 "podkl.beton žulové schodiště</t>
  </si>
  <si>
    <t>22*0,05 "podkl.beton opěrné zídka</t>
  </si>
  <si>
    <t>56</t>
  </si>
  <si>
    <t>963022819</t>
  </si>
  <si>
    <t>Bourání kamenných schodišťových stupňů zhotovených na místě</t>
  </si>
  <si>
    <t>300374220</t>
  </si>
  <si>
    <t xml:space="preserve">41,6 "žulové scho.stupně (ke zpětnému použití) </t>
  </si>
  <si>
    <t>57</t>
  </si>
  <si>
    <t>966008221</t>
  </si>
  <si>
    <t>Bourání betonového nebo polymerbetonového odvodňovacího žlabu š do 200 mm s krycím roštem</t>
  </si>
  <si>
    <t>-218160124</t>
  </si>
  <si>
    <t>58</t>
  </si>
  <si>
    <t>976027331</t>
  </si>
  <si>
    <t>Vybourání krycích desek kamenných tl přes 100 mm</t>
  </si>
  <si>
    <t>1267994443</t>
  </si>
  <si>
    <t>22 "koruna opěrné zídky -žulové desky tl.20cm (ke zpětnému použití)</t>
  </si>
  <si>
    <t>59</t>
  </si>
  <si>
    <t>978015361</t>
  </si>
  <si>
    <t>Otlučení (osekání) vnější vápenné nebo vápenocementové omítky stupně členitosti 1 a 2 v rozsahu přes 40 do 50 %</t>
  </si>
  <si>
    <t>-1472226765</t>
  </si>
  <si>
    <t>997</t>
  </si>
  <si>
    <t>Doprava suti a vybouraných hmot</t>
  </si>
  <si>
    <t>60</t>
  </si>
  <si>
    <t>997221551</t>
  </si>
  <si>
    <t>Vodorovná doprava suti ze sypkých materiálů do 1 km</t>
  </si>
  <si>
    <t>-1117805403</t>
  </si>
  <si>
    <t>88,917+55,19 "kamenivo</t>
  </si>
  <si>
    <t>61</t>
  </si>
  <si>
    <t>997221559</t>
  </si>
  <si>
    <t>Příplatek ZKD 1 km u vodorovné dopravy suti ze sypkých materiálů</t>
  </si>
  <si>
    <t>-1983956622</t>
  </si>
  <si>
    <t>144,107*9 "celkem do 10km</t>
  </si>
  <si>
    <t>62</t>
  </si>
  <si>
    <t>997221561</t>
  </si>
  <si>
    <t>Vodorovná doprava suti z kusových materiálů do 1 km</t>
  </si>
  <si>
    <t>-248836518</t>
  </si>
  <si>
    <t>79,719+27,646+33,93+14,954 "zámková dlažba a obrubníky, beton</t>
  </si>
  <si>
    <t>2,966 "ostatní</t>
  </si>
  <si>
    <t>63</t>
  </si>
  <si>
    <t>997221569</t>
  </si>
  <si>
    <t>Příplatek ZKD 1 km u vodorovné dopravy suti z kusových materiálů</t>
  </si>
  <si>
    <t>9112338</t>
  </si>
  <si>
    <t>159,215*9 "celkem do 10km</t>
  </si>
  <si>
    <t>64</t>
  </si>
  <si>
    <t>997221861</t>
  </si>
  <si>
    <t>Poplatek za uložení na recyklační skládce (skládkovné) stavebního odpadu z prostého betonu pod kódem 17 01 01</t>
  </si>
  <si>
    <t>-530527312</t>
  </si>
  <si>
    <t>14,954+79,719+27,646+33,93</t>
  </si>
  <si>
    <t>65</t>
  </si>
  <si>
    <t>997221873</t>
  </si>
  <si>
    <t>Poplatek za uložení na recyklační skládce (skládkovné) stavebního odpadu zeminy a kamení zatříděného do Katalogu odpadů pod kódem 17 05 04</t>
  </si>
  <si>
    <t>840449550</t>
  </si>
  <si>
    <t>55,19+88,917</t>
  </si>
  <si>
    <t>66</t>
  </si>
  <si>
    <t>997013631</t>
  </si>
  <si>
    <t>Poplatek za uložení na skládce (skládkovné) stavebního odpadu směsného kód odpadu 17 09 04</t>
  </si>
  <si>
    <t>980497586</t>
  </si>
  <si>
    <t>303,322-156,249-144,107</t>
  </si>
  <si>
    <t>998</t>
  </si>
  <si>
    <t>Přesun hmot</t>
  </si>
  <si>
    <t>67</t>
  </si>
  <si>
    <t>998223011</t>
  </si>
  <si>
    <t>Přesun hmot pro pozemní komunikace s krytem dlážděným</t>
  </si>
  <si>
    <t>-1471889934</t>
  </si>
  <si>
    <t>PSV</t>
  </si>
  <si>
    <t>Práce a dodávky PSV</t>
  </si>
  <si>
    <t>721</t>
  </si>
  <si>
    <t>Zdravotechnika - vnitřní kanalizace</t>
  </si>
  <si>
    <t>68</t>
  </si>
  <si>
    <t>72121081R</t>
  </si>
  <si>
    <t>Demontáž vpustí dvorních DN 100</t>
  </si>
  <si>
    <t>120575072</t>
  </si>
  <si>
    <t>69</t>
  </si>
  <si>
    <t>721211621</t>
  </si>
  <si>
    <t>Vtok dvorní se svislým odtokem a izolační přírubou DN 110/160 mříž litina 226x226</t>
  </si>
  <si>
    <t>1529860657</t>
  </si>
  <si>
    <t>70</t>
  </si>
  <si>
    <t>998721201</t>
  </si>
  <si>
    <t>Přesun hmot procentní pro vnitřní kanalizaci v objektech v do 6 m</t>
  </si>
  <si>
    <t>%</t>
  </si>
  <si>
    <t>2093952265</t>
  </si>
  <si>
    <t>767</t>
  </si>
  <si>
    <t>Konstrukce zámečnické</t>
  </si>
  <si>
    <t>71</t>
  </si>
  <si>
    <t>767995102</t>
  </si>
  <si>
    <t>Montáž a výroba atypických zámečnických konstrukcí hmotnosti přes 1 do 3 kg</t>
  </si>
  <si>
    <t>1448266876</t>
  </si>
  <si>
    <t>zábradlí z nerez trubky pr.40/3</t>
  </si>
  <si>
    <t>(19+0,9*16+17+0,9*14)*2,74 "schodiště A+B</t>
  </si>
  <si>
    <t>(8,5*2*3+1,05*12)*2,74 "rampa</t>
  </si>
  <si>
    <t>72</t>
  </si>
  <si>
    <t>5526130R</t>
  </si>
  <si>
    <t>trubka z ušlechtilé oceli nerez D 40/3mm</t>
  </si>
  <si>
    <t>2004582333</t>
  </si>
  <si>
    <t>19+0,9*16+17+0,9*14 "schodiště A+B</t>
  </si>
  <si>
    <t>8,5*2*3+1,05*12 "rampa</t>
  </si>
  <si>
    <t>73</t>
  </si>
  <si>
    <t>998767201</t>
  </si>
  <si>
    <t>Přesun hmot procentní pro zámečnické konstrukce v objektech v do 6 m</t>
  </si>
  <si>
    <t>-732451401</t>
  </si>
  <si>
    <t>VRN</t>
  </si>
  <si>
    <t>Vedlejší rozpočtové náklady</t>
  </si>
  <si>
    <t>VRN1</t>
  </si>
  <si>
    <t>Průzkumné, zeměměřičské a projektové práce</t>
  </si>
  <si>
    <t>74</t>
  </si>
  <si>
    <t>012002000</t>
  </si>
  <si>
    <t xml:space="preserve">Geodetické práce vč. vytyčení sítí (kanalizace, VO, slaboproud, štola) </t>
  </si>
  <si>
    <t>Kč</t>
  </si>
  <si>
    <t>1024</t>
  </si>
  <si>
    <t>1522634701</t>
  </si>
  <si>
    <t>VRN3</t>
  </si>
  <si>
    <t>Zařízení staveniště</t>
  </si>
  <si>
    <t>75</t>
  </si>
  <si>
    <t>030001000</t>
  </si>
  <si>
    <t>-442826131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</si>
</sst>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2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167" fontId="22" fillId="3" borderId="22" xfId="0" applyNumberFormat="1" applyFont="1" applyFill="1" applyBorder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851563" style="1" customWidth="1"/>
    <col min="2" max="2" width="1.710938" style="1" customWidth="1"/>
    <col min="3" max="3" width="4.421875" style="1" customWidth="1"/>
    <col min="4" max="4" width="2.851563" style="1" customWidth="1"/>
    <col min="5" max="5" width="2.851563" style="1" customWidth="1"/>
    <col min="6" max="6" width="2.851563" style="1" customWidth="1"/>
    <col min="7" max="7" width="2.851563" style="1" customWidth="1"/>
    <col min="8" max="8" width="2.851563" style="1" customWidth="1"/>
    <col min="9" max="9" width="2.851563" style="1" customWidth="1"/>
    <col min="10" max="10" width="2.851563" style="1" customWidth="1"/>
    <col min="11" max="11" width="2.851563" style="1" customWidth="1"/>
    <col min="12" max="12" width="2.851563" style="1" customWidth="1"/>
    <col min="13" max="13" width="2.851563" style="1" customWidth="1"/>
    <col min="14" max="14" width="2.851563" style="1" customWidth="1"/>
    <col min="15" max="15" width="2.851563" style="1" customWidth="1"/>
    <col min="16" max="16" width="2.851563" style="1" customWidth="1"/>
    <col min="17" max="17" width="2.851563" style="1" customWidth="1"/>
    <col min="18" max="18" width="2.851563" style="1" customWidth="1"/>
    <col min="19" max="19" width="2.851563" style="1" customWidth="1"/>
    <col min="20" max="20" width="2.851563" style="1" customWidth="1"/>
    <col min="21" max="21" width="2.851563" style="1" customWidth="1"/>
    <col min="22" max="22" width="2.851563" style="1" customWidth="1"/>
    <col min="23" max="23" width="2.851563" style="1" customWidth="1"/>
    <col min="24" max="24" width="2.851563" style="1" customWidth="1"/>
    <col min="25" max="25" width="2.851563" style="1" customWidth="1"/>
    <col min="26" max="26" width="2.851563" style="1" customWidth="1"/>
    <col min="27" max="27" width="2.851563" style="1" customWidth="1"/>
    <col min="28" max="28" width="2.851563" style="1" customWidth="1"/>
    <col min="29" max="29" width="2.851563" style="1" customWidth="1"/>
    <col min="30" max="30" width="2.851563" style="1" customWidth="1"/>
    <col min="31" max="31" width="2.851563" style="1" customWidth="1"/>
    <col min="32" max="32" width="2.851563" style="1" customWidth="1"/>
    <col min="33" max="33" width="2.851563" style="1" customWidth="1"/>
    <col min="34" max="34" width="3.574219" style="1" customWidth="1"/>
    <col min="35" max="35" width="42.28125" style="1" customWidth="1"/>
    <col min="36" max="36" width="2.574219" style="1" customWidth="1"/>
    <col min="37" max="37" width="2.574219" style="1" customWidth="1"/>
    <col min="38" max="38" width="8.851563" style="1" customWidth="1"/>
    <col min="39" max="39" width="3.574219" style="1" customWidth="1"/>
    <col min="40" max="40" width="14.28125" style="1" customWidth="1"/>
    <col min="41" max="41" width="8.003906" style="1" customWidth="1"/>
    <col min="42" max="42" width="4.421875" style="1" customWidth="1"/>
    <col min="43" max="43" width="16.71094" style="1" hidden="1" customWidth="1"/>
    <col min="44" max="44" width="14.57422" style="1" customWidth="1"/>
    <col min="45" max="45" width="27.71094" style="1" hidden="1" customWidth="1"/>
    <col min="46" max="46" width="27.71094" style="1" hidden="1" customWidth="1"/>
    <col min="47" max="47" width="27.71094" style="1" hidden="1" customWidth="1"/>
    <col min="48" max="48" width="23.14063" style="1" hidden="1" customWidth="1"/>
    <col min="49" max="49" width="23.14063" style="1" hidden="1" customWidth="1"/>
    <col min="50" max="50" width="26.71094" style="1" hidden="1" customWidth="1"/>
    <col min="51" max="51" width="26.71094" style="1" hidden="1" customWidth="1"/>
    <col min="52" max="52" width="23.14063" style="1" hidden="1" customWidth="1"/>
    <col min="53" max="53" width="20.57422" style="1" hidden="1" customWidth="1"/>
    <col min="54" max="54" width="26.71094" style="1" hidden="1" customWidth="1"/>
    <col min="55" max="55" width="23.14063" style="1" hidden="1" customWidth="1"/>
    <col min="56" max="56" width="20.57422" style="1" hidden="1" customWidth="1"/>
    <col min="57" max="57" width="71.14063" style="1" customWidth="1"/>
    <col min="71" max="71" width="9.140625" style="1" hidden="1"/>
    <col min="72" max="72" width="9.140625" style="1" hidden="1"/>
    <col min="73" max="73" width="9.140625" style="1" hidden="1"/>
    <col min="74" max="74" width="9.140625" style="1" hidden="1"/>
    <col min="75" max="75" width="9.140625" style="1" hidden="1"/>
    <col min="76" max="76" width="9.140625" style="1" hidden="1"/>
    <col min="77" max="77" width="9.140625" style="1" hidden="1"/>
    <col min="78" max="78" width="9.140625" style="1" hidden="1"/>
    <col min="79" max="79" width="9.140625" style="1" hidden="1"/>
    <col min="80" max="80" width="9.140625" style="1" hidden="1"/>
    <col min="81" max="81" width="9.140625" style="1" hidden="1"/>
    <col min="82" max="82" width="9.140625" style="1" hidden="1"/>
    <col min="83" max="83" width="9.140625" style="1" hidden="1"/>
    <col min="84" max="84" width="9.140625" style="1" hidden="1"/>
    <col min="85" max="85" width="9.140625" style="1" hidden="1"/>
    <col min="86" max="86" width="9.140625" style="1" hidden="1"/>
    <col min="87" max="87" width="9.140625" style="1" hidden="1"/>
    <col min="88" max="88" width="9.140625" style="1" hidden="1"/>
    <col min="89" max="89" width="9.140625" style="1" hidden="1"/>
    <col min="90" max="90" width="9.140625" style="1" hidden="1"/>
    <col min="91" max="91" width="9.140625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="1" customFormat="1" ht="36.96" customHeight="1">
      <c r="AR2" s="17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="1" customFormat="1" ht="12" customHeight="1">
      <c r="B5" s="21"/>
      <c r="D5" s="25" t="s">
        <v>13</v>
      </c>
      <c r="K5" s="26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R5" s="21"/>
      <c r="BE5" s="27" t="s">
        <v>15</v>
      </c>
      <c r="BS5" s="18" t="s">
        <v>6</v>
      </c>
    </row>
    <row r="6" s="1" customFormat="1" ht="36.96" customHeight="1">
      <c r="B6" s="21"/>
      <c r="D6" s="28" t="s">
        <v>16</v>
      </c>
      <c r="K6" s="29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R6" s="21"/>
      <c r="BE6" s="30"/>
      <c r="BS6" s="18" t="s">
        <v>6</v>
      </c>
    </row>
    <row r="7" s="1" customFormat="1" ht="12" customHeight="1">
      <c r="B7" s="21"/>
      <c r="D7" s="31" t="s">
        <v>18</v>
      </c>
      <c r="K7" s="26" t="s">
        <v>1</v>
      </c>
      <c r="AK7" s="31" t="s">
        <v>19</v>
      </c>
      <c r="AN7" s="26" t="s">
        <v>1</v>
      </c>
      <c r="AR7" s="21"/>
      <c r="BE7" s="30"/>
      <c r="BS7" s="18" t="s">
        <v>6</v>
      </c>
    </row>
    <row r="8" s="1" customFormat="1" ht="12" customHeight="1">
      <c r="B8" s="21"/>
      <c r="D8" s="31" t="s">
        <v>20</v>
      </c>
      <c r="K8" s="26" t="s">
        <v>21</v>
      </c>
      <c r="AK8" s="31" t="s">
        <v>22</v>
      </c>
      <c r="AN8" s="32" t="s">
        <v>23</v>
      </c>
      <c r="AR8" s="21"/>
      <c r="BE8" s="30"/>
      <c r="BS8" s="18" t="s">
        <v>6</v>
      </c>
    </row>
    <row r="9" s="1" customFormat="1" ht="14.4" customHeight="1">
      <c r="B9" s="21"/>
      <c r="AR9" s="21"/>
      <c r="BE9" s="30"/>
      <c r="BS9" s="18" t="s">
        <v>6</v>
      </c>
    </row>
    <row r="10" s="1" customFormat="1" ht="12" customHeight="1">
      <c r="B10" s="21"/>
      <c r="D10" s="31" t="s">
        <v>24</v>
      </c>
      <c r="AK10" s="31" t="s">
        <v>25</v>
      </c>
      <c r="AN10" s="26" t="s">
        <v>1</v>
      </c>
      <c r="AR10" s="21"/>
      <c r="BE10" s="30"/>
      <c r="BS10" s="18" t="s">
        <v>6</v>
      </c>
    </row>
    <row r="11" s="1" customFormat="1" ht="18.48" customHeight="1">
      <c r="B11" s="21"/>
      <c r="E11" s="26" t="s">
        <v>26</v>
      </c>
      <c r="AK11" s="31" t="s">
        <v>27</v>
      </c>
      <c r="AN11" s="26" t="s">
        <v>1</v>
      </c>
      <c r="AR11" s="21"/>
      <c r="BE11" s="30"/>
      <c r="BS11" s="18" t="s">
        <v>6</v>
      </c>
    </row>
    <row r="12" s="1" customFormat="1" ht="6.96" customHeight="1">
      <c r="B12" s="21"/>
      <c r="AR12" s="21"/>
      <c r="BE12" s="30"/>
      <c r="BS12" s="18" t="s">
        <v>6</v>
      </c>
    </row>
    <row r="13" s="1" customFormat="1" ht="12" customHeight="1">
      <c r="B13" s="21"/>
      <c r="D13" s="31" t="s">
        <v>28</v>
      </c>
      <c r="AK13" s="31" t="s">
        <v>25</v>
      </c>
      <c r="AN13" s="33" t="s">
        <v>29</v>
      </c>
      <c r="AR13" s="21"/>
      <c r="BE13" s="30"/>
      <c r="BS13" s="18" t="s">
        <v>6</v>
      </c>
    </row>
    <row r="14">
      <c r="B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N14" s="33" t="s">
        <v>29</v>
      </c>
      <c r="AR14" s="21"/>
      <c r="BE14" s="30"/>
      <c r="BS14" s="18" t="s">
        <v>6</v>
      </c>
    </row>
    <row r="15" s="1" customFormat="1" ht="6.96" customHeight="1">
      <c r="B15" s="21"/>
      <c r="AR15" s="21"/>
      <c r="BE15" s="30"/>
      <c r="BS15" s="18" t="s">
        <v>3</v>
      </c>
    </row>
    <row r="16" s="1" customFormat="1" ht="12" customHeight="1">
      <c r="B16" s="21"/>
      <c r="D16" s="31" t="s">
        <v>30</v>
      </c>
      <c r="AK16" s="31" t="s">
        <v>25</v>
      </c>
      <c r="AN16" s="26" t="s">
        <v>1</v>
      </c>
      <c r="AR16" s="21"/>
      <c r="BE16" s="30"/>
      <c r="BS16" s="18" t="s">
        <v>3</v>
      </c>
    </row>
    <row r="17" s="1" customFormat="1" ht="18.48" customHeight="1">
      <c r="B17" s="21"/>
      <c r="E17" s="26" t="s">
        <v>31</v>
      </c>
      <c r="AK17" s="31" t="s">
        <v>27</v>
      </c>
      <c r="AN17" s="26" t="s">
        <v>1</v>
      </c>
      <c r="AR17" s="21"/>
      <c r="BE17" s="30"/>
      <c r="BS17" s="18" t="s">
        <v>32</v>
      </c>
    </row>
    <row r="18" s="1" customFormat="1" ht="6.96" customHeight="1">
      <c r="B18" s="21"/>
      <c r="AR18" s="21"/>
      <c r="BE18" s="30"/>
      <c r="BS18" s="18" t="s">
        <v>6</v>
      </c>
    </row>
    <row r="19" s="1" customFormat="1" ht="12" customHeight="1">
      <c r="B19" s="21"/>
      <c r="D19" s="31" t="s">
        <v>33</v>
      </c>
      <c r="AK19" s="31" t="s">
        <v>25</v>
      </c>
      <c r="AN19" s="26" t="s">
        <v>1</v>
      </c>
      <c r="AR19" s="21"/>
      <c r="BE19" s="30"/>
      <c r="BS19" s="18" t="s">
        <v>6</v>
      </c>
    </row>
    <row r="20" s="1" customFormat="1" ht="18.48" customHeight="1">
      <c r="B20" s="21"/>
      <c r="E20" s="26" t="s">
        <v>34</v>
      </c>
      <c r="AK20" s="31" t="s">
        <v>27</v>
      </c>
      <c r="AN20" s="26" t="s">
        <v>1</v>
      </c>
      <c r="AR20" s="21"/>
      <c r="BE20" s="30"/>
      <c r="BS20" s="18" t="s">
        <v>32</v>
      </c>
    </row>
    <row r="21" s="1" customFormat="1" ht="6.96" customHeight="1">
      <c r="B21" s="21"/>
      <c r="AR21" s="21"/>
      <c r="BE21" s="30"/>
    </row>
    <row r="22" s="1" customFormat="1" ht="12" customHeight="1">
      <c r="B22" s="21"/>
      <c r="D22" s="31" t="s">
        <v>35</v>
      </c>
      <c r="AR22" s="21"/>
      <c r="BE22" s="30"/>
    </row>
    <row r="23" s="1" customFormat="1" ht="14.4" customHeight="1">
      <c r="B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R23" s="21"/>
      <c r="BE23" s="30"/>
    </row>
    <row r="24" s="1" customFormat="1" ht="6.96" customHeight="1">
      <c r="B24" s="21"/>
      <c r="AR24" s="21"/>
      <c r="BE24" s="30"/>
    </row>
    <row r="25" s="1" customFormat="1" ht="6.96" customHeight="1">
      <c r="B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R25" s="21"/>
      <c r="BE25" s="30"/>
    </row>
    <row r="26" s="2" customFormat="1" ht="25.92" customHeight="1">
      <c r="A26" s="37"/>
      <c r="B26" s="38"/>
      <c r="C26" s="37"/>
      <c r="D26" s="39" t="s">
        <v>36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7"/>
      <c r="AQ26" s="37"/>
      <c r="AR26" s="38"/>
      <c r="BE26" s="30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8"/>
      <c r="BE27" s="30"/>
    </row>
    <row r="28" s="2" customForma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37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38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39</v>
      </c>
      <c r="AL28" s="42"/>
      <c r="AM28" s="42"/>
      <c r="AN28" s="42"/>
      <c r="AO28" s="42"/>
      <c r="AP28" s="37"/>
      <c r="AQ28" s="37"/>
      <c r="AR28" s="38"/>
      <c r="BE28" s="30"/>
    </row>
    <row r="29" s="3" customFormat="1" ht="14.4" customHeight="1">
      <c r="A29" s="3"/>
      <c r="B29" s="43"/>
      <c r="C29" s="3"/>
      <c r="D29" s="31" t="s">
        <v>40</v>
      </c>
      <c r="E29" s="3"/>
      <c r="F29" s="31" t="s">
        <v>41</v>
      </c>
      <c r="G29" s="3"/>
      <c r="H29" s="3"/>
      <c r="I29" s="3"/>
      <c r="J29" s="3"/>
      <c r="K29" s="3"/>
      <c r="L29" s="44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5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5">
        <f>ROUND(AV94, 2)</f>
        <v>0</v>
      </c>
      <c r="AL29" s="3"/>
      <c r="AM29" s="3"/>
      <c r="AN29" s="3"/>
      <c r="AO29" s="3"/>
      <c r="AP29" s="3"/>
      <c r="AQ29" s="3"/>
      <c r="AR29" s="43"/>
      <c r="BE29" s="46"/>
    </row>
    <row r="30" s="3" customFormat="1" ht="14.4" customHeight="1">
      <c r="A30" s="3"/>
      <c r="B30" s="43"/>
      <c r="C30" s="3"/>
      <c r="D30" s="3"/>
      <c r="E30" s="3"/>
      <c r="F30" s="31" t="s">
        <v>42</v>
      </c>
      <c r="G30" s="3"/>
      <c r="H30" s="3"/>
      <c r="I30" s="3"/>
      <c r="J30" s="3"/>
      <c r="K30" s="3"/>
      <c r="L30" s="44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5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5">
        <f>ROUND(AW94, 2)</f>
        <v>0</v>
      </c>
      <c r="AL30" s="3"/>
      <c r="AM30" s="3"/>
      <c r="AN30" s="3"/>
      <c r="AO30" s="3"/>
      <c r="AP30" s="3"/>
      <c r="AQ30" s="3"/>
      <c r="AR30" s="43"/>
      <c r="BE30" s="46"/>
    </row>
    <row r="31" hidden="1" s="3" customFormat="1" ht="14.4" customHeight="1">
      <c r="A31" s="3"/>
      <c r="B31" s="43"/>
      <c r="C31" s="3"/>
      <c r="D31" s="3"/>
      <c r="E31" s="3"/>
      <c r="F31" s="31" t="s">
        <v>43</v>
      </c>
      <c r="G31" s="3"/>
      <c r="H31" s="3"/>
      <c r="I31" s="3"/>
      <c r="J31" s="3"/>
      <c r="K31" s="3"/>
      <c r="L31" s="44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5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5">
        <v>0</v>
      </c>
      <c r="AL31" s="3"/>
      <c r="AM31" s="3"/>
      <c r="AN31" s="3"/>
      <c r="AO31" s="3"/>
      <c r="AP31" s="3"/>
      <c r="AQ31" s="3"/>
      <c r="AR31" s="43"/>
      <c r="BE31" s="46"/>
    </row>
    <row r="32" hidden="1" s="3" customFormat="1" ht="14.4" customHeight="1">
      <c r="A32" s="3"/>
      <c r="B32" s="43"/>
      <c r="C32" s="3"/>
      <c r="D32" s="3"/>
      <c r="E32" s="3"/>
      <c r="F32" s="31" t="s">
        <v>44</v>
      </c>
      <c r="G32" s="3"/>
      <c r="H32" s="3"/>
      <c r="I32" s="3"/>
      <c r="J32" s="3"/>
      <c r="K32" s="3"/>
      <c r="L32" s="44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5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5">
        <v>0</v>
      </c>
      <c r="AL32" s="3"/>
      <c r="AM32" s="3"/>
      <c r="AN32" s="3"/>
      <c r="AO32" s="3"/>
      <c r="AP32" s="3"/>
      <c r="AQ32" s="3"/>
      <c r="AR32" s="43"/>
      <c r="BE32" s="46"/>
    </row>
    <row r="33" hidden="1" s="3" customFormat="1" ht="14.4" customHeight="1">
      <c r="A33" s="3"/>
      <c r="B33" s="43"/>
      <c r="C33" s="3"/>
      <c r="D33" s="3"/>
      <c r="E33" s="3"/>
      <c r="F33" s="31" t="s">
        <v>45</v>
      </c>
      <c r="G33" s="3"/>
      <c r="H33" s="3"/>
      <c r="I33" s="3"/>
      <c r="J33" s="3"/>
      <c r="K33" s="3"/>
      <c r="L33" s="44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5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5">
        <v>0</v>
      </c>
      <c r="AL33" s="3"/>
      <c r="AM33" s="3"/>
      <c r="AN33" s="3"/>
      <c r="AO33" s="3"/>
      <c r="AP33" s="3"/>
      <c r="AQ33" s="3"/>
      <c r="AR33" s="43"/>
      <c r="BE33" s="46"/>
    </row>
    <row r="34" s="2" customFormat="1" ht="6.96" customHeight="1">
      <c r="A34" s="37"/>
      <c r="B34" s="3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8"/>
      <c r="BE34" s="30"/>
    </row>
    <row r="35" s="2" customFormat="1" ht="25.92" customHeight="1">
      <c r="A35" s="37"/>
      <c r="B35" s="38"/>
      <c r="C35" s="47"/>
      <c r="D35" s="48" t="s">
        <v>46</v>
      </c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0" t="s">
        <v>47</v>
      </c>
      <c r="U35" s="49"/>
      <c r="V35" s="49"/>
      <c r="W35" s="49"/>
      <c r="X35" s="51" t="s">
        <v>48</v>
      </c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52">
        <f>SUM(AK26:AK33)</f>
        <v>0</v>
      </c>
      <c r="AL35" s="49"/>
      <c r="AM35" s="49"/>
      <c r="AN35" s="49"/>
      <c r="AO35" s="53"/>
      <c r="AP35" s="47"/>
      <c r="AQ35" s="47"/>
      <c r="AR35" s="38"/>
      <c r="BE35" s="37"/>
    </row>
    <row r="36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8"/>
      <c r="BE36" s="37"/>
    </row>
    <row r="37" s="2" customFormat="1" ht="14.4" customHeight="1">
      <c r="A37" s="37"/>
      <c r="B37" s="3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8"/>
      <c r="BE37" s="37"/>
    </row>
    <row r="38" s="1" customFormat="1" ht="14.4" customHeight="1">
      <c r="B38" s="21"/>
      <c r="AR38" s="21"/>
    </row>
    <row r="39" s="1" customFormat="1" ht="14.4" customHeight="1">
      <c r="B39" s="21"/>
      <c r="AR39" s="21"/>
    </row>
    <row r="40" s="1" customFormat="1" ht="14.4" customHeight="1">
      <c r="B40" s="21"/>
      <c r="AR40" s="21"/>
    </row>
    <row r="41" s="1" customFormat="1" ht="14.4" customHeight="1">
      <c r="B41" s="21"/>
      <c r="AR41" s="21"/>
    </row>
    <row r="42" s="1" customFormat="1" ht="14.4" customHeight="1">
      <c r="B42" s="21"/>
      <c r="AR42" s="21"/>
    </row>
    <row r="43" s="1" customFormat="1" ht="14.4" customHeight="1">
      <c r="B43" s="21"/>
      <c r="AR43" s="21"/>
    </row>
    <row r="44" s="1" customFormat="1" ht="14.4" customHeight="1">
      <c r="B44" s="21"/>
      <c r="AR44" s="21"/>
    </row>
    <row r="45" s="1" customFormat="1" ht="14.4" customHeight="1">
      <c r="B45" s="21"/>
      <c r="AR45" s="21"/>
    </row>
    <row r="46" s="1" customFormat="1" ht="14.4" customHeight="1">
      <c r="B46" s="21"/>
      <c r="AR46" s="21"/>
    </row>
    <row r="47" s="1" customFormat="1" ht="14.4" customHeight="1">
      <c r="B47" s="21"/>
      <c r="AR47" s="21"/>
    </row>
    <row r="48" s="1" customFormat="1" ht="14.4" customHeight="1">
      <c r="B48" s="21"/>
      <c r="AR48" s="21"/>
    </row>
    <row r="49" s="2" customFormat="1" ht="14.4" customHeight="1">
      <c r="B49" s="54"/>
      <c r="D49" s="55" t="s">
        <v>49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5" t="s">
        <v>50</v>
      </c>
      <c r="AI49" s="56"/>
      <c r="AJ49" s="56"/>
      <c r="AK49" s="56"/>
      <c r="AL49" s="56"/>
      <c r="AM49" s="56"/>
      <c r="AN49" s="56"/>
      <c r="AO49" s="56"/>
      <c r="AR49" s="54"/>
    </row>
    <row r="50">
      <c r="B50" s="21"/>
      <c r="AR50" s="21"/>
    </row>
    <row r="51">
      <c r="B51" s="21"/>
      <c r="AR51" s="21"/>
    </row>
    <row r="52">
      <c r="B52" s="21"/>
      <c r="AR52" s="21"/>
    </row>
    <row r="53">
      <c r="B53" s="21"/>
      <c r="AR53" s="21"/>
    </row>
    <row r="54">
      <c r="B54" s="21"/>
      <c r="AR54" s="21"/>
    </row>
    <row r="55">
      <c r="B55" s="21"/>
      <c r="AR55" s="21"/>
    </row>
    <row r="56">
      <c r="B56" s="21"/>
      <c r="AR56" s="21"/>
    </row>
    <row r="57">
      <c r="B57" s="21"/>
      <c r="AR57" s="21"/>
    </row>
    <row r="58">
      <c r="B58" s="21"/>
      <c r="AR58" s="21"/>
    </row>
    <row r="59">
      <c r="B59" s="21"/>
      <c r="AR59" s="21"/>
    </row>
    <row r="60" s="2" customFormat="1">
      <c r="A60" s="37"/>
      <c r="B60" s="38"/>
      <c r="C60" s="37"/>
      <c r="D60" s="57" t="s">
        <v>51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57" t="s">
        <v>52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57" t="s">
        <v>51</v>
      </c>
      <c r="AI60" s="40"/>
      <c r="AJ60" s="40"/>
      <c r="AK60" s="40"/>
      <c r="AL60" s="40"/>
      <c r="AM60" s="57" t="s">
        <v>52</v>
      </c>
      <c r="AN60" s="40"/>
      <c r="AO60" s="40"/>
      <c r="AP60" s="37"/>
      <c r="AQ60" s="37"/>
      <c r="AR60" s="38"/>
      <c r="BE60" s="37"/>
    </row>
    <row r="61">
      <c r="B61" s="21"/>
      <c r="AR61" s="21"/>
    </row>
    <row r="62">
      <c r="B62" s="21"/>
      <c r="AR62" s="21"/>
    </row>
    <row r="63">
      <c r="B63" s="21"/>
      <c r="AR63" s="21"/>
    </row>
    <row r="64" s="2" customFormat="1">
      <c r="A64" s="37"/>
      <c r="B64" s="38"/>
      <c r="C64" s="37"/>
      <c r="D64" s="55" t="s">
        <v>53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5" t="s">
        <v>54</v>
      </c>
      <c r="AI64" s="58"/>
      <c r="AJ64" s="58"/>
      <c r="AK64" s="58"/>
      <c r="AL64" s="58"/>
      <c r="AM64" s="58"/>
      <c r="AN64" s="58"/>
      <c r="AO64" s="58"/>
      <c r="AP64" s="37"/>
      <c r="AQ64" s="37"/>
      <c r="AR64" s="38"/>
      <c r="BE64" s="37"/>
    </row>
    <row r="65">
      <c r="B65" s="21"/>
      <c r="AR65" s="21"/>
    </row>
    <row r="66">
      <c r="B66" s="21"/>
      <c r="AR66" s="21"/>
    </row>
    <row r="67">
      <c r="B67" s="21"/>
      <c r="AR67" s="21"/>
    </row>
    <row r="68">
      <c r="B68" s="21"/>
      <c r="AR68" s="21"/>
    </row>
    <row r="69">
      <c r="B69" s="21"/>
      <c r="AR69" s="21"/>
    </row>
    <row r="70">
      <c r="B70" s="21"/>
      <c r="AR70" s="21"/>
    </row>
    <row r="71">
      <c r="B71" s="21"/>
      <c r="AR71" s="21"/>
    </row>
    <row r="72">
      <c r="B72" s="21"/>
      <c r="AR72" s="21"/>
    </row>
    <row r="73">
      <c r="B73" s="21"/>
      <c r="AR73" s="21"/>
    </row>
    <row r="74">
      <c r="B74" s="21"/>
      <c r="AR74" s="21"/>
    </row>
    <row r="75" s="2" customFormat="1">
      <c r="A75" s="37"/>
      <c r="B75" s="38"/>
      <c r="C75" s="37"/>
      <c r="D75" s="57" t="s">
        <v>51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57" t="s">
        <v>52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57" t="s">
        <v>51</v>
      </c>
      <c r="AI75" s="40"/>
      <c r="AJ75" s="40"/>
      <c r="AK75" s="40"/>
      <c r="AL75" s="40"/>
      <c r="AM75" s="57" t="s">
        <v>52</v>
      </c>
      <c r="AN75" s="40"/>
      <c r="AO75" s="40"/>
      <c r="AP75" s="37"/>
      <c r="AQ75" s="37"/>
      <c r="AR75" s="38"/>
      <c r="BE75" s="37"/>
    </row>
    <row r="76" s="2" customFormat="1">
      <c r="A76" s="37"/>
      <c r="B76" s="38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8"/>
      <c r="BE76" s="37"/>
    </row>
    <row r="77" s="2" customFormat="1" ht="6.96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38"/>
      <c r="B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38"/>
      <c r="BE81" s="37"/>
    </row>
    <row r="82" s="2" customFormat="1" ht="24.96" customHeight="1">
      <c r="A82" s="37"/>
      <c r="B82" s="38"/>
      <c r="C82" s="22" t="s">
        <v>55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8"/>
      <c r="B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8"/>
      <c r="BE83" s="37"/>
    </row>
    <row r="84" s="4" customFormat="1" ht="12" customHeight="1">
      <c r="A84" s="4"/>
      <c r="B84" s="63"/>
      <c r="C84" s="31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0325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3"/>
      <c r="BE84" s="4"/>
    </row>
    <row r="85" s="5" customFormat="1" ht="36.96" customHeight="1">
      <c r="A85" s="5"/>
      <c r="B85" s="64"/>
      <c r="C85" s="65" t="s">
        <v>16</v>
      </c>
      <c r="D85" s="5"/>
      <c r="E85" s="5"/>
      <c r="F85" s="5"/>
      <c r="G85" s="5"/>
      <c r="H85" s="5"/>
      <c r="I85" s="5"/>
      <c r="J85" s="5"/>
      <c r="K85" s="5"/>
      <c r="L85" s="66" t="str">
        <f>K6</f>
        <v>Karlovy Vary, ZŠ J.A.Komenského, Kollárova 19 -Úprava venkovního schodiště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4"/>
      <c r="BE85" s="5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8"/>
      <c r="BE86" s="37"/>
    </row>
    <row r="87" s="2" customFormat="1" ht="12" customHeight="1">
      <c r="A87" s="37"/>
      <c r="B87" s="38"/>
      <c r="C87" s="31" t="s">
        <v>20</v>
      </c>
      <c r="D87" s="37"/>
      <c r="E87" s="37"/>
      <c r="F87" s="37"/>
      <c r="G87" s="37"/>
      <c r="H87" s="37"/>
      <c r="I87" s="37"/>
      <c r="J87" s="37"/>
      <c r="K87" s="37"/>
      <c r="L87" s="67" t="str">
        <f>IF(K8="","",K8)</f>
        <v xml:space="preserve"> 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1" t="s">
        <v>22</v>
      </c>
      <c r="AJ87" s="37"/>
      <c r="AK87" s="37"/>
      <c r="AL87" s="37"/>
      <c r="AM87" s="68" t="str">
        <f>IF(AN8= "","",AN8)</f>
        <v>17. 3. 2025</v>
      </c>
      <c r="AN87" s="68"/>
      <c r="AO87" s="37"/>
      <c r="AP87" s="37"/>
      <c r="AQ87" s="37"/>
      <c r="AR87" s="38"/>
      <c r="B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8"/>
      <c r="BE88" s="37"/>
    </row>
    <row r="89" s="2" customFormat="1" ht="15.6" customHeight="1">
      <c r="A89" s="37"/>
      <c r="B89" s="38"/>
      <c r="C89" s="31" t="s">
        <v>24</v>
      </c>
      <c r="D89" s="37"/>
      <c r="E89" s="37"/>
      <c r="F89" s="37"/>
      <c r="G89" s="37"/>
      <c r="H89" s="37"/>
      <c r="I89" s="37"/>
      <c r="J89" s="37"/>
      <c r="K89" s="37"/>
      <c r="L89" s="4" t="str">
        <f>IF(E11= "","",E11)</f>
        <v>Statutární město K.Vary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1" t="s">
        <v>30</v>
      </c>
      <c r="AJ89" s="37"/>
      <c r="AK89" s="37"/>
      <c r="AL89" s="37"/>
      <c r="AM89" s="69" t="str">
        <f>IF(E17="","",E17)</f>
        <v>Ivan Křesina, K.Vary</v>
      </c>
      <c r="AN89" s="4"/>
      <c r="AO89" s="4"/>
      <c r="AP89" s="4"/>
      <c r="AQ89" s="37"/>
      <c r="AR89" s="38"/>
      <c r="AS89" s="70" t="s">
        <v>56</v>
      </c>
      <c r="AT89" s="71"/>
      <c r="AU89" s="72"/>
      <c r="AV89" s="72"/>
      <c r="AW89" s="72"/>
      <c r="AX89" s="72"/>
      <c r="AY89" s="72"/>
      <c r="AZ89" s="72"/>
      <c r="BA89" s="72"/>
      <c r="BB89" s="72"/>
      <c r="BC89" s="72"/>
      <c r="BD89" s="73"/>
      <c r="BE89" s="37"/>
    </row>
    <row r="90" s="2" customFormat="1" ht="15.6" customHeight="1">
      <c r="A90" s="37"/>
      <c r="B90" s="38"/>
      <c r="C90" s="31" t="s">
        <v>28</v>
      </c>
      <c r="D90" s="37"/>
      <c r="E90" s="37"/>
      <c r="F90" s="37"/>
      <c r="G90" s="37"/>
      <c r="H90" s="37"/>
      <c r="I90" s="37"/>
      <c r="J90" s="37"/>
      <c r="K90" s="37"/>
      <c r="L90" s="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1" t="s">
        <v>33</v>
      </c>
      <c r="AJ90" s="37"/>
      <c r="AK90" s="37"/>
      <c r="AL90" s="37"/>
      <c r="AM90" s="69" t="str">
        <f>IF(E20="","",E20)</f>
        <v>Šimková Dita, K.Vary</v>
      </c>
      <c r="AN90" s="4"/>
      <c r="AO90" s="4"/>
      <c r="AP90" s="4"/>
      <c r="AQ90" s="37"/>
      <c r="AR90" s="38"/>
      <c r="AS90" s="74"/>
      <c r="AT90" s="75"/>
      <c r="AU90" s="76"/>
      <c r="AV90" s="76"/>
      <c r="AW90" s="76"/>
      <c r="AX90" s="76"/>
      <c r="AY90" s="76"/>
      <c r="AZ90" s="76"/>
      <c r="BA90" s="76"/>
      <c r="BB90" s="76"/>
      <c r="BC90" s="76"/>
      <c r="BD90" s="77"/>
      <c r="BE90" s="37"/>
    </row>
    <row r="91" s="2" customFormat="1" ht="10.8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8"/>
      <c r="AS91" s="74"/>
      <c r="AT91" s="75"/>
      <c r="AU91" s="76"/>
      <c r="AV91" s="76"/>
      <c r="AW91" s="76"/>
      <c r="AX91" s="76"/>
      <c r="AY91" s="76"/>
      <c r="AZ91" s="76"/>
      <c r="BA91" s="76"/>
      <c r="BB91" s="76"/>
      <c r="BC91" s="76"/>
      <c r="BD91" s="77"/>
      <c r="BE91" s="37"/>
    </row>
    <row r="92" s="2" customFormat="1" ht="29.28" customHeight="1">
      <c r="A92" s="37"/>
      <c r="B92" s="38"/>
      <c r="C92" s="78" t="s">
        <v>57</v>
      </c>
      <c r="D92" s="79"/>
      <c r="E92" s="79"/>
      <c r="F92" s="79"/>
      <c r="G92" s="79"/>
      <c r="H92" s="80"/>
      <c r="I92" s="81" t="s">
        <v>58</v>
      </c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82" t="s">
        <v>59</v>
      </c>
      <c r="AH92" s="79"/>
      <c r="AI92" s="79"/>
      <c r="AJ92" s="79"/>
      <c r="AK92" s="79"/>
      <c r="AL92" s="79"/>
      <c r="AM92" s="79"/>
      <c r="AN92" s="81" t="s">
        <v>60</v>
      </c>
      <c r="AO92" s="79"/>
      <c r="AP92" s="83"/>
      <c r="AQ92" s="84" t="s">
        <v>61</v>
      </c>
      <c r="AR92" s="38"/>
      <c r="AS92" s="85" t="s">
        <v>62</v>
      </c>
      <c r="AT92" s="86" t="s">
        <v>63</v>
      </c>
      <c r="AU92" s="86" t="s">
        <v>64</v>
      </c>
      <c r="AV92" s="86" t="s">
        <v>65</v>
      </c>
      <c r="AW92" s="86" t="s">
        <v>66</v>
      </c>
      <c r="AX92" s="86" t="s">
        <v>67</v>
      </c>
      <c r="AY92" s="86" t="s">
        <v>68</v>
      </c>
      <c r="AZ92" s="86" t="s">
        <v>69</v>
      </c>
      <c r="BA92" s="86" t="s">
        <v>70</v>
      </c>
      <c r="BB92" s="86" t="s">
        <v>71</v>
      </c>
      <c r="BC92" s="86" t="s">
        <v>72</v>
      </c>
      <c r="BD92" s="87" t="s">
        <v>73</v>
      </c>
      <c r="BE92" s="37"/>
    </row>
    <row r="93" s="2" customFormat="1" ht="10.8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8"/>
      <c r="AS93" s="88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90"/>
      <c r="BE93" s="37"/>
    </row>
    <row r="94" s="6" customFormat="1" ht="32.4" customHeight="1">
      <c r="A94" s="6"/>
      <c r="B94" s="91"/>
      <c r="C94" s="92" t="s">
        <v>74</v>
      </c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4">
        <f>ROUND(AG95,2)</f>
        <v>0</v>
      </c>
      <c r="AH94" s="94"/>
      <c r="AI94" s="94"/>
      <c r="AJ94" s="94"/>
      <c r="AK94" s="94"/>
      <c r="AL94" s="94"/>
      <c r="AM94" s="94"/>
      <c r="AN94" s="95">
        <f>SUM(AG94,AT94)</f>
        <v>0</v>
      </c>
      <c r="AO94" s="95"/>
      <c r="AP94" s="95"/>
      <c r="AQ94" s="96" t="s">
        <v>1</v>
      </c>
      <c r="AR94" s="91"/>
      <c r="AS94" s="97">
        <f>ROUND(AS95,2)</f>
        <v>0</v>
      </c>
      <c r="AT94" s="98">
        <f>ROUND(SUM(AV94:AW94),2)</f>
        <v>0</v>
      </c>
      <c r="AU94" s="99">
        <f>ROUND(AU95,5)</f>
        <v>0</v>
      </c>
      <c r="AV94" s="98">
        <f>ROUND(AZ94*L29,2)</f>
        <v>0</v>
      </c>
      <c r="AW94" s="98">
        <f>ROUND(BA94*L30,2)</f>
        <v>0</v>
      </c>
      <c r="AX94" s="98">
        <f>ROUND(BB94*L29,2)</f>
        <v>0</v>
      </c>
      <c r="AY94" s="98">
        <f>ROUND(BC94*L30,2)</f>
        <v>0</v>
      </c>
      <c r="AZ94" s="98">
        <f>ROUND(AZ95,2)</f>
        <v>0</v>
      </c>
      <c r="BA94" s="98">
        <f>ROUND(BA95,2)</f>
        <v>0</v>
      </c>
      <c r="BB94" s="98">
        <f>ROUND(BB95,2)</f>
        <v>0</v>
      </c>
      <c r="BC94" s="98">
        <f>ROUND(BC95,2)</f>
        <v>0</v>
      </c>
      <c r="BD94" s="100">
        <f>ROUND(BD95,2)</f>
        <v>0</v>
      </c>
      <c r="BE94" s="6"/>
      <c r="BS94" s="101" t="s">
        <v>75</v>
      </c>
      <c r="BT94" s="101" t="s">
        <v>76</v>
      </c>
      <c r="BV94" s="101" t="s">
        <v>77</v>
      </c>
      <c r="BW94" s="101" t="s">
        <v>4</v>
      </c>
      <c r="BX94" s="101" t="s">
        <v>78</v>
      </c>
      <c r="CL94" s="101" t="s">
        <v>1</v>
      </c>
    </row>
    <row r="95" s="7" customFormat="1" ht="37.2" customHeight="1">
      <c r="A95" s="102" t="s">
        <v>79</v>
      </c>
      <c r="B95" s="103"/>
      <c r="C95" s="104"/>
      <c r="D95" s="105" t="s">
        <v>14</v>
      </c>
      <c r="E95" s="105"/>
      <c r="F95" s="105"/>
      <c r="G95" s="105"/>
      <c r="H95" s="105"/>
      <c r="I95" s="106"/>
      <c r="J95" s="105" t="s">
        <v>17</v>
      </c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7">
        <f>'0325 - Karlovy Vary, ZŠ J...'!J28</f>
        <v>0</v>
      </c>
      <c r="AH95" s="106"/>
      <c r="AI95" s="106"/>
      <c r="AJ95" s="106"/>
      <c r="AK95" s="106"/>
      <c r="AL95" s="106"/>
      <c r="AM95" s="106"/>
      <c r="AN95" s="107">
        <f>SUM(AG95,AT95)</f>
        <v>0</v>
      </c>
      <c r="AO95" s="106"/>
      <c r="AP95" s="106"/>
      <c r="AQ95" s="108" t="s">
        <v>80</v>
      </c>
      <c r="AR95" s="103"/>
      <c r="AS95" s="109">
        <v>0</v>
      </c>
      <c r="AT95" s="110">
        <f>ROUND(SUM(AV95:AW95),2)</f>
        <v>0</v>
      </c>
      <c r="AU95" s="111">
        <f>'0325 - Karlovy Vary, ZŠ J...'!P129</f>
        <v>0</v>
      </c>
      <c r="AV95" s="110">
        <f>'0325 - Karlovy Vary, ZŠ J...'!J31</f>
        <v>0</v>
      </c>
      <c r="AW95" s="110">
        <f>'0325 - Karlovy Vary, ZŠ J...'!J32</f>
        <v>0</v>
      </c>
      <c r="AX95" s="110">
        <f>'0325 - Karlovy Vary, ZŠ J...'!J33</f>
        <v>0</v>
      </c>
      <c r="AY95" s="110">
        <f>'0325 - Karlovy Vary, ZŠ J...'!J34</f>
        <v>0</v>
      </c>
      <c r="AZ95" s="110">
        <f>'0325 - Karlovy Vary, ZŠ J...'!F31</f>
        <v>0</v>
      </c>
      <c r="BA95" s="110">
        <f>'0325 - Karlovy Vary, ZŠ J...'!F32</f>
        <v>0</v>
      </c>
      <c r="BB95" s="110">
        <f>'0325 - Karlovy Vary, ZŠ J...'!F33</f>
        <v>0</v>
      </c>
      <c r="BC95" s="110">
        <f>'0325 - Karlovy Vary, ZŠ J...'!F34</f>
        <v>0</v>
      </c>
      <c r="BD95" s="112">
        <f>'0325 - Karlovy Vary, ZŠ J...'!F35</f>
        <v>0</v>
      </c>
      <c r="BE95" s="7"/>
      <c r="BT95" s="113" t="s">
        <v>81</v>
      </c>
      <c r="BU95" s="113" t="s">
        <v>82</v>
      </c>
      <c r="BV95" s="113" t="s">
        <v>77</v>
      </c>
      <c r="BW95" s="113" t="s">
        <v>4</v>
      </c>
      <c r="BX95" s="113" t="s">
        <v>78</v>
      </c>
      <c r="CL95" s="113" t="s">
        <v>1</v>
      </c>
    </row>
    <row r="96" s="2" customFormat="1" ht="30" customHeight="1">
      <c r="A96" s="37"/>
      <c r="B96" s="38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8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="2" customFormat="1" ht="6.96" customHeight="1">
      <c r="A97" s="37"/>
      <c r="B97" s="59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38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</sheetData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0325 - Karlovy Vary, ZŠ J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108.0039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4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83</v>
      </c>
    </row>
    <row r="4" s="1" customFormat="1" ht="24.96" customHeight="1">
      <c r="B4" s="21"/>
      <c r="D4" s="22" t="s">
        <v>84</v>
      </c>
      <c r="L4" s="21"/>
      <c r="M4" s="114" t="s">
        <v>10</v>
      </c>
      <c r="AT4" s="18" t="s">
        <v>3</v>
      </c>
    </row>
    <row r="5" s="1" customFormat="1" ht="6.96" customHeight="1">
      <c r="B5" s="21"/>
      <c r="L5" s="21"/>
    </row>
    <row r="6" s="2" customFormat="1" ht="12" customHeight="1">
      <c r="A6" s="37"/>
      <c r="B6" s="38"/>
      <c r="C6" s="37"/>
      <c r="D6" s="31" t="s">
        <v>16</v>
      </c>
      <c r="E6" s="37"/>
      <c r="F6" s="37"/>
      <c r="G6" s="37"/>
      <c r="H6" s="37"/>
      <c r="I6" s="37"/>
      <c r="J6" s="37"/>
      <c r="K6" s="37"/>
      <c r="L6" s="54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="2" customFormat="1" ht="15.6" customHeight="1">
      <c r="A7" s="37"/>
      <c r="B7" s="38"/>
      <c r="C7" s="37"/>
      <c r="D7" s="37"/>
      <c r="E7" s="66" t="s">
        <v>17</v>
      </c>
      <c r="F7" s="37"/>
      <c r="G7" s="37"/>
      <c r="H7" s="37"/>
      <c r="I7" s="37"/>
      <c r="J7" s="37"/>
      <c r="K7" s="37"/>
      <c r="L7" s="54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s="2" customFormat="1">
      <c r="A8" s="37"/>
      <c r="B8" s="38"/>
      <c r="C8" s="37"/>
      <c r="D8" s="37"/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2" customHeight="1">
      <c r="A9" s="37"/>
      <c r="B9" s="38"/>
      <c r="C9" s="37"/>
      <c r="D9" s="31" t="s">
        <v>18</v>
      </c>
      <c r="E9" s="37"/>
      <c r="F9" s="26" t="s">
        <v>1</v>
      </c>
      <c r="G9" s="37"/>
      <c r="H9" s="37"/>
      <c r="I9" s="31" t="s">
        <v>19</v>
      </c>
      <c r="J9" s="26" t="s">
        <v>1</v>
      </c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20</v>
      </c>
      <c r="E10" s="37"/>
      <c r="F10" s="26" t="s">
        <v>21</v>
      </c>
      <c r="G10" s="37"/>
      <c r="H10" s="37"/>
      <c r="I10" s="31" t="s">
        <v>22</v>
      </c>
      <c r="J10" s="68" t="str">
        <f>'Rekapitulace stavby'!AN8</f>
        <v>17. 3. 2025</v>
      </c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0.8" customHeight="1">
      <c r="A11" s="37"/>
      <c r="B11" s="38"/>
      <c r="C11" s="37"/>
      <c r="D11" s="37"/>
      <c r="E11" s="37"/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24</v>
      </c>
      <c r="E12" s="37"/>
      <c r="F12" s="37"/>
      <c r="G12" s="37"/>
      <c r="H12" s="37"/>
      <c r="I12" s="31" t="s">
        <v>25</v>
      </c>
      <c r="J12" s="26" t="s">
        <v>1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8" customHeight="1">
      <c r="A13" s="37"/>
      <c r="B13" s="38"/>
      <c r="C13" s="37"/>
      <c r="D13" s="37"/>
      <c r="E13" s="26" t="s">
        <v>26</v>
      </c>
      <c r="F13" s="37"/>
      <c r="G13" s="37"/>
      <c r="H13" s="37"/>
      <c r="I13" s="31" t="s">
        <v>27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6.96" customHeight="1">
      <c r="A14" s="37"/>
      <c r="B14" s="38"/>
      <c r="C14" s="37"/>
      <c r="D14" s="37"/>
      <c r="E14" s="37"/>
      <c r="F14" s="37"/>
      <c r="G14" s="37"/>
      <c r="H14" s="37"/>
      <c r="I14" s="37"/>
      <c r="J14" s="37"/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2" customHeight="1">
      <c r="A15" s="37"/>
      <c r="B15" s="38"/>
      <c r="C15" s="37"/>
      <c r="D15" s="31" t="s">
        <v>28</v>
      </c>
      <c r="E15" s="37"/>
      <c r="F15" s="37"/>
      <c r="G15" s="37"/>
      <c r="H15" s="37"/>
      <c r="I15" s="31" t="s">
        <v>25</v>
      </c>
      <c r="J15" s="32" t="str">
        <f>'Rekapitulace stavby'!AN13</f>
        <v>Vyplň údaj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8" customHeight="1">
      <c r="A16" s="37"/>
      <c r="B16" s="38"/>
      <c r="C16" s="37"/>
      <c r="D16" s="37"/>
      <c r="E16" s="32" t="str">
        <f>'Rekapitulace stavby'!E14</f>
        <v>Vyplň údaj</v>
      </c>
      <c r="F16" s="26"/>
      <c r="G16" s="26"/>
      <c r="H16" s="26"/>
      <c r="I16" s="31" t="s">
        <v>27</v>
      </c>
      <c r="J16" s="32" t="str">
        <f>'Rekapitulace stavby'!AN14</f>
        <v>Vyplň údaj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6.96" customHeight="1">
      <c r="A17" s="37"/>
      <c r="B17" s="38"/>
      <c r="C17" s="37"/>
      <c r="D17" s="37"/>
      <c r="E17" s="37"/>
      <c r="F17" s="37"/>
      <c r="G17" s="37"/>
      <c r="H17" s="37"/>
      <c r="I17" s="37"/>
      <c r="J17" s="37"/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2" customHeight="1">
      <c r="A18" s="37"/>
      <c r="B18" s="38"/>
      <c r="C18" s="37"/>
      <c r="D18" s="31" t="s">
        <v>30</v>
      </c>
      <c r="E18" s="37"/>
      <c r="F18" s="37"/>
      <c r="G18" s="37"/>
      <c r="H18" s="37"/>
      <c r="I18" s="31" t="s">
        <v>25</v>
      </c>
      <c r="J18" s="26" t="s">
        <v>1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8" customHeight="1">
      <c r="A19" s="37"/>
      <c r="B19" s="38"/>
      <c r="C19" s="37"/>
      <c r="D19" s="37"/>
      <c r="E19" s="26" t="s">
        <v>31</v>
      </c>
      <c r="F19" s="37"/>
      <c r="G19" s="37"/>
      <c r="H19" s="37"/>
      <c r="I19" s="31" t="s">
        <v>27</v>
      </c>
      <c r="J19" s="26" t="s">
        <v>1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6.96" customHeight="1">
      <c r="A20" s="37"/>
      <c r="B20" s="38"/>
      <c r="C20" s="37"/>
      <c r="D20" s="37"/>
      <c r="E20" s="37"/>
      <c r="F20" s="37"/>
      <c r="G20" s="37"/>
      <c r="H20" s="37"/>
      <c r="I20" s="37"/>
      <c r="J20" s="37"/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2" customHeight="1">
      <c r="A21" s="37"/>
      <c r="B21" s="38"/>
      <c r="C21" s="37"/>
      <c r="D21" s="31" t="s">
        <v>33</v>
      </c>
      <c r="E21" s="37"/>
      <c r="F21" s="37"/>
      <c r="G21" s="37"/>
      <c r="H21" s="37"/>
      <c r="I21" s="31" t="s">
        <v>25</v>
      </c>
      <c r="J21" s="26" t="s">
        <v>1</v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8" customHeight="1">
      <c r="A22" s="37"/>
      <c r="B22" s="38"/>
      <c r="C22" s="37"/>
      <c r="D22" s="37"/>
      <c r="E22" s="26" t="s">
        <v>34</v>
      </c>
      <c r="F22" s="37"/>
      <c r="G22" s="37"/>
      <c r="H22" s="37"/>
      <c r="I22" s="31" t="s">
        <v>27</v>
      </c>
      <c r="J22" s="26" t="s">
        <v>1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6.96" customHeight="1">
      <c r="A23" s="37"/>
      <c r="B23" s="38"/>
      <c r="C23" s="37"/>
      <c r="D23" s="37"/>
      <c r="E23" s="37"/>
      <c r="F23" s="37"/>
      <c r="G23" s="37"/>
      <c r="H23" s="37"/>
      <c r="I23" s="37"/>
      <c r="J23" s="37"/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2" customHeight="1">
      <c r="A24" s="37"/>
      <c r="B24" s="38"/>
      <c r="C24" s="37"/>
      <c r="D24" s="31" t="s">
        <v>35</v>
      </c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8" customFormat="1" ht="14.4" customHeight="1">
      <c r="A25" s="115"/>
      <c r="B25" s="116"/>
      <c r="C25" s="115"/>
      <c r="D25" s="115"/>
      <c r="E25" s="35" t="s">
        <v>1</v>
      </c>
      <c r="F25" s="35"/>
      <c r="G25" s="35"/>
      <c r="H25" s="35"/>
      <c r="I25" s="115"/>
      <c r="J25" s="115"/>
      <c r="K25" s="115"/>
      <c r="L25" s="117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</row>
    <row r="26" s="2" customFormat="1" ht="6.96" customHeight="1">
      <c r="A26" s="37"/>
      <c r="B26" s="38"/>
      <c r="C26" s="37"/>
      <c r="D26" s="37"/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89"/>
      <c r="E27" s="89"/>
      <c r="F27" s="89"/>
      <c r="G27" s="89"/>
      <c r="H27" s="89"/>
      <c r="I27" s="89"/>
      <c r="J27" s="89"/>
      <c r="K27" s="89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25.44" customHeight="1">
      <c r="A28" s="37"/>
      <c r="B28" s="38"/>
      <c r="C28" s="37"/>
      <c r="D28" s="118" t="s">
        <v>36</v>
      </c>
      <c r="E28" s="37"/>
      <c r="F28" s="37"/>
      <c r="G28" s="37"/>
      <c r="H28" s="37"/>
      <c r="I28" s="37"/>
      <c r="J28" s="95">
        <f>ROUND(J129, 2)</f>
        <v>0</v>
      </c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38"/>
      <c r="C30" s="37"/>
      <c r="D30" s="37"/>
      <c r="E30" s="37"/>
      <c r="F30" s="42" t="s">
        <v>38</v>
      </c>
      <c r="G30" s="37"/>
      <c r="H30" s="37"/>
      <c r="I30" s="42" t="s">
        <v>37</v>
      </c>
      <c r="J30" s="42" t="s">
        <v>39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38"/>
      <c r="C31" s="37"/>
      <c r="D31" s="119" t="s">
        <v>40</v>
      </c>
      <c r="E31" s="31" t="s">
        <v>41</v>
      </c>
      <c r="F31" s="120">
        <f>ROUND((SUM(BE129:BE309)),  2)</f>
        <v>0</v>
      </c>
      <c r="G31" s="37"/>
      <c r="H31" s="37"/>
      <c r="I31" s="121">
        <v>0.20999999999999999</v>
      </c>
      <c r="J31" s="120">
        <f>ROUND(((SUM(BE129:BE309))*I31),  2)</f>
        <v>0</v>
      </c>
      <c r="K31" s="37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1" t="s">
        <v>42</v>
      </c>
      <c r="F32" s="120">
        <f>ROUND((SUM(BF129:BF309)),  2)</f>
        <v>0</v>
      </c>
      <c r="G32" s="37"/>
      <c r="H32" s="37"/>
      <c r="I32" s="121">
        <v>0.12</v>
      </c>
      <c r="J32" s="120">
        <f>ROUND(((SUM(BF129:BF309))*I32), 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38"/>
      <c r="C33" s="37"/>
      <c r="D33" s="37"/>
      <c r="E33" s="31" t="s">
        <v>43</v>
      </c>
      <c r="F33" s="120">
        <f>ROUND((SUM(BG129:BG309)),  2)</f>
        <v>0</v>
      </c>
      <c r="G33" s="37"/>
      <c r="H33" s="37"/>
      <c r="I33" s="121">
        <v>0.20999999999999999</v>
      </c>
      <c r="J33" s="120">
        <f>0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38"/>
      <c r="C34" s="37"/>
      <c r="D34" s="37"/>
      <c r="E34" s="31" t="s">
        <v>44</v>
      </c>
      <c r="F34" s="120">
        <f>ROUND((SUM(BH129:BH309)),  2)</f>
        <v>0</v>
      </c>
      <c r="G34" s="37"/>
      <c r="H34" s="37"/>
      <c r="I34" s="121">
        <v>0.12</v>
      </c>
      <c r="J34" s="120">
        <f>0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45</v>
      </c>
      <c r="F35" s="120">
        <f>ROUND((SUM(BI129:BI309)),  2)</f>
        <v>0</v>
      </c>
      <c r="G35" s="37"/>
      <c r="H35" s="37"/>
      <c r="I35" s="121">
        <v>0</v>
      </c>
      <c r="J35" s="120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="2" customFormat="1" ht="25.44" customHeight="1">
      <c r="A37" s="37"/>
      <c r="B37" s="38"/>
      <c r="C37" s="122"/>
      <c r="D37" s="123" t="s">
        <v>46</v>
      </c>
      <c r="E37" s="80"/>
      <c r="F37" s="80"/>
      <c r="G37" s="124" t="s">
        <v>47</v>
      </c>
      <c r="H37" s="125" t="s">
        <v>48</v>
      </c>
      <c r="I37" s="80"/>
      <c r="J37" s="126">
        <f>SUM(J28:J35)</f>
        <v>0</v>
      </c>
      <c r="K37" s="12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14.4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1" customFormat="1" ht="14.4" customHeight="1">
      <c r="B39" s="21"/>
      <c r="L39" s="21"/>
    </row>
    <row r="40" s="1" customFormat="1" ht="14.4" customHeight="1">
      <c r="B40" s="21"/>
      <c r="L40" s="21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49</v>
      </c>
      <c r="E50" s="56"/>
      <c r="F50" s="56"/>
      <c r="G50" s="55" t="s">
        <v>50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51</v>
      </c>
      <c r="E61" s="40"/>
      <c r="F61" s="128" t="s">
        <v>52</v>
      </c>
      <c r="G61" s="57" t="s">
        <v>51</v>
      </c>
      <c r="H61" s="40"/>
      <c r="I61" s="40"/>
      <c r="J61" s="129" t="s">
        <v>52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53</v>
      </c>
      <c r="E65" s="58"/>
      <c r="F65" s="58"/>
      <c r="G65" s="55" t="s">
        <v>54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51</v>
      </c>
      <c r="E76" s="40"/>
      <c r="F76" s="128" t="s">
        <v>52</v>
      </c>
      <c r="G76" s="57" t="s">
        <v>51</v>
      </c>
      <c r="H76" s="40"/>
      <c r="I76" s="40"/>
      <c r="J76" s="129" t="s">
        <v>52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85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5.6" customHeight="1">
      <c r="A85" s="37"/>
      <c r="B85" s="38"/>
      <c r="C85" s="37"/>
      <c r="D85" s="37"/>
      <c r="E85" s="66" t="str">
        <f>E7</f>
        <v>Karlovy Vary, ZŠ J.A.Komenského, Kollárova 19 -Úprava venkovního schodiště</v>
      </c>
      <c r="F85" s="37"/>
      <c r="G85" s="37"/>
      <c r="H85" s="37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2" customHeight="1">
      <c r="A87" s="37"/>
      <c r="B87" s="38"/>
      <c r="C87" s="31" t="s">
        <v>20</v>
      </c>
      <c r="D87" s="37"/>
      <c r="E87" s="37"/>
      <c r="F87" s="26" t="str">
        <f>F10</f>
        <v xml:space="preserve"> </v>
      </c>
      <c r="G87" s="37"/>
      <c r="H87" s="37"/>
      <c r="I87" s="31" t="s">
        <v>22</v>
      </c>
      <c r="J87" s="68" t="str">
        <f>IF(J10="","",J10)</f>
        <v>17. 3. 2025</v>
      </c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5.6" customHeight="1">
      <c r="A89" s="37"/>
      <c r="B89" s="38"/>
      <c r="C89" s="31" t="s">
        <v>24</v>
      </c>
      <c r="D89" s="37"/>
      <c r="E89" s="37"/>
      <c r="F89" s="26" t="str">
        <f>E13</f>
        <v>Statutární město K.Vary</v>
      </c>
      <c r="G89" s="37"/>
      <c r="H89" s="37"/>
      <c r="I89" s="31" t="s">
        <v>30</v>
      </c>
      <c r="J89" s="35" t="str">
        <f>E19</f>
        <v>Ivan Křesina, K.Vary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15.6" customHeight="1">
      <c r="A90" s="37"/>
      <c r="B90" s="38"/>
      <c r="C90" s="31" t="s">
        <v>28</v>
      </c>
      <c r="D90" s="37"/>
      <c r="E90" s="37"/>
      <c r="F90" s="26" t="str">
        <f>IF(E16="","",E16)</f>
        <v>Vyplň údaj</v>
      </c>
      <c r="G90" s="37"/>
      <c r="H90" s="37"/>
      <c r="I90" s="31" t="s">
        <v>33</v>
      </c>
      <c r="J90" s="35" t="str">
        <f>E22</f>
        <v>Šimková Dita, K.Vary</v>
      </c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0.32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9.28" customHeight="1">
      <c r="A92" s="37"/>
      <c r="B92" s="38"/>
      <c r="C92" s="130" t="s">
        <v>86</v>
      </c>
      <c r="D92" s="122"/>
      <c r="E92" s="122"/>
      <c r="F92" s="122"/>
      <c r="G92" s="122"/>
      <c r="H92" s="122"/>
      <c r="I92" s="122"/>
      <c r="J92" s="131" t="s">
        <v>87</v>
      </c>
      <c r="K92" s="122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2.8" customHeight="1">
      <c r="A94" s="37"/>
      <c r="B94" s="38"/>
      <c r="C94" s="132" t="s">
        <v>88</v>
      </c>
      <c r="D94" s="37"/>
      <c r="E94" s="37"/>
      <c r="F94" s="37"/>
      <c r="G94" s="37"/>
      <c r="H94" s="37"/>
      <c r="I94" s="37"/>
      <c r="J94" s="95">
        <f>J129</f>
        <v>0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U94" s="18" t="s">
        <v>89</v>
      </c>
    </row>
    <row r="95" s="9" customFormat="1" ht="24.96" customHeight="1">
      <c r="A95" s="9"/>
      <c r="B95" s="133"/>
      <c r="C95" s="9"/>
      <c r="D95" s="134" t="s">
        <v>90</v>
      </c>
      <c r="E95" s="135"/>
      <c r="F95" s="135"/>
      <c r="G95" s="135"/>
      <c r="H95" s="135"/>
      <c r="I95" s="135"/>
      <c r="J95" s="136">
        <f>J130</f>
        <v>0</v>
      </c>
      <c r="K95" s="9"/>
      <c r="L95" s="133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37"/>
      <c r="C96" s="10"/>
      <c r="D96" s="138" t="s">
        <v>91</v>
      </c>
      <c r="E96" s="139"/>
      <c r="F96" s="139"/>
      <c r="G96" s="139"/>
      <c r="H96" s="139"/>
      <c r="I96" s="139"/>
      <c r="J96" s="140">
        <f>J131</f>
        <v>0</v>
      </c>
      <c r="K96" s="10"/>
      <c r="L96" s="137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37"/>
      <c r="C97" s="10"/>
      <c r="D97" s="138" t="s">
        <v>92</v>
      </c>
      <c r="E97" s="139"/>
      <c r="F97" s="139"/>
      <c r="G97" s="139"/>
      <c r="H97" s="139"/>
      <c r="I97" s="139"/>
      <c r="J97" s="140">
        <f>J164</f>
        <v>0</v>
      </c>
      <c r="K97" s="10"/>
      <c r="L97" s="137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37"/>
      <c r="C98" s="10"/>
      <c r="D98" s="138" t="s">
        <v>93</v>
      </c>
      <c r="E98" s="139"/>
      <c r="F98" s="139"/>
      <c r="G98" s="139"/>
      <c r="H98" s="139"/>
      <c r="I98" s="139"/>
      <c r="J98" s="140">
        <f>J204</f>
        <v>0</v>
      </c>
      <c r="K98" s="10"/>
      <c r="L98" s="13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37"/>
      <c r="C99" s="10"/>
      <c r="D99" s="138" t="s">
        <v>94</v>
      </c>
      <c r="E99" s="139"/>
      <c r="F99" s="139"/>
      <c r="G99" s="139"/>
      <c r="H99" s="139"/>
      <c r="I99" s="139"/>
      <c r="J99" s="140">
        <f>J207</f>
        <v>0</v>
      </c>
      <c r="K99" s="10"/>
      <c r="L99" s="13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37"/>
      <c r="C100" s="10"/>
      <c r="D100" s="138" t="s">
        <v>95</v>
      </c>
      <c r="E100" s="139"/>
      <c r="F100" s="139"/>
      <c r="G100" s="139"/>
      <c r="H100" s="139"/>
      <c r="I100" s="139"/>
      <c r="J100" s="140">
        <f>J214</f>
        <v>0</v>
      </c>
      <c r="K100" s="10"/>
      <c r="L100" s="13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37"/>
      <c r="C101" s="10"/>
      <c r="D101" s="138" t="s">
        <v>96</v>
      </c>
      <c r="E101" s="139"/>
      <c r="F101" s="139"/>
      <c r="G101" s="139"/>
      <c r="H101" s="139"/>
      <c r="I101" s="139"/>
      <c r="J101" s="140">
        <f>J232</f>
        <v>0</v>
      </c>
      <c r="K101" s="10"/>
      <c r="L101" s="13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37"/>
      <c r="C102" s="10"/>
      <c r="D102" s="138" t="s">
        <v>97</v>
      </c>
      <c r="E102" s="139"/>
      <c r="F102" s="139"/>
      <c r="G102" s="139"/>
      <c r="H102" s="139"/>
      <c r="I102" s="139"/>
      <c r="J102" s="140">
        <f>J243</f>
        <v>0</v>
      </c>
      <c r="K102" s="10"/>
      <c r="L102" s="13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37"/>
      <c r="C103" s="10"/>
      <c r="D103" s="138" t="s">
        <v>98</v>
      </c>
      <c r="E103" s="139"/>
      <c r="F103" s="139"/>
      <c r="G103" s="139"/>
      <c r="H103" s="139"/>
      <c r="I103" s="139"/>
      <c r="J103" s="140">
        <f>J245</f>
        <v>0</v>
      </c>
      <c r="K103" s="10"/>
      <c r="L103" s="13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37"/>
      <c r="C104" s="10"/>
      <c r="D104" s="138" t="s">
        <v>99</v>
      </c>
      <c r="E104" s="139"/>
      <c r="F104" s="139"/>
      <c r="G104" s="139"/>
      <c r="H104" s="139"/>
      <c r="I104" s="139"/>
      <c r="J104" s="140">
        <f>J270</f>
        <v>0</v>
      </c>
      <c r="K104" s="10"/>
      <c r="L104" s="13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37"/>
      <c r="C105" s="10"/>
      <c r="D105" s="138" t="s">
        <v>100</v>
      </c>
      <c r="E105" s="139"/>
      <c r="F105" s="139"/>
      <c r="G105" s="139"/>
      <c r="H105" s="139"/>
      <c r="I105" s="139"/>
      <c r="J105" s="140">
        <f>J287</f>
        <v>0</v>
      </c>
      <c r="K105" s="10"/>
      <c r="L105" s="13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33"/>
      <c r="C106" s="9"/>
      <c r="D106" s="134" t="s">
        <v>101</v>
      </c>
      <c r="E106" s="135"/>
      <c r="F106" s="135"/>
      <c r="G106" s="135"/>
      <c r="H106" s="135"/>
      <c r="I106" s="135"/>
      <c r="J106" s="136">
        <f>J289</f>
        <v>0</v>
      </c>
      <c r="K106" s="9"/>
      <c r="L106" s="133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37"/>
      <c r="C107" s="10"/>
      <c r="D107" s="138" t="s">
        <v>102</v>
      </c>
      <c r="E107" s="139"/>
      <c r="F107" s="139"/>
      <c r="G107" s="139"/>
      <c r="H107" s="139"/>
      <c r="I107" s="139"/>
      <c r="J107" s="140">
        <f>J290</f>
        <v>0</v>
      </c>
      <c r="K107" s="10"/>
      <c r="L107" s="13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37"/>
      <c r="C108" s="10"/>
      <c r="D108" s="138" t="s">
        <v>103</v>
      </c>
      <c r="E108" s="139"/>
      <c r="F108" s="139"/>
      <c r="G108" s="139"/>
      <c r="H108" s="139"/>
      <c r="I108" s="139"/>
      <c r="J108" s="140">
        <f>J294</f>
        <v>0</v>
      </c>
      <c r="K108" s="10"/>
      <c r="L108" s="13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133"/>
      <c r="C109" s="9"/>
      <c r="D109" s="134" t="s">
        <v>104</v>
      </c>
      <c r="E109" s="135"/>
      <c r="F109" s="135"/>
      <c r="G109" s="135"/>
      <c r="H109" s="135"/>
      <c r="I109" s="135"/>
      <c r="J109" s="136">
        <f>J305</f>
        <v>0</v>
      </c>
      <c r="K109" s="9"/>
      <c r="L109" s="133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10" customFormat="1" ht="19.92" customHeight="1">
      <c r="A110" s="10"/>
      <c r="B110" s="137"/>
      <c r="C110" s="10"/>
      <c r="D110" s="138" t="s">
        <v>105</v>
      </c>
      <c r="E110" s="139"/>
      <c r="F110" s="139"/>
      <c r="G110" s="139"/>
      <c r="H110" s="139"/>
      <c r="I110" s="139"/>
      <c r="J110" s="140">
        <f>J306</f>
        <v>0</v>
      </c>
      <c r="K110" s="10"/>
      <c r="L110" s="137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37"/>
      <c r="C111" s="10"/>
      <c r="D111" s="138" t="s">
        <v>106</v>
      </c>
      <c r="E111" s="139"/>
      <c r="F111" s="139"/>
      <c r="G111" s="139"/>
      <c r="H111" s="139"/>
      <c r="I111" s="139"/>
      <c r="J111" s="140">
        <f>J308</f>
        <v>0</v>
      </c>
      <c r="K111" s="10"/>
      <c r="L111" s="137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2" customFormat="1" ht="21.84" customHeight="1">
      <c r="A112" s="37"/>
      <c r="B112" s="38"/>
      <c r="C112" s="37"/>
      <c r="D112" s="37"/>
      <c r="E112" s="37"/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59"/>
      <c r="C113" s="60"/>
      <c r="D113" s="60"/>
      <c r="E113" s="60"/>
      <c r="F113" s="60"/>
      <c r="G113" s="60"/>
      <c r="H113" s="60"/>
      <c r="I113" s="60"/>
      <c r="J113" s="60"/>
      <c r="K113" s="60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7" s="2" customFormat="1" ht="6.96" customHeight="1">
      <c r="A117" s="37"/>
      <c r="B117" s="61"/>
      <c r="C117" s="62"/>
      <c r="D117" s="62"/>
      <c r="E117" s="62"/>
      <c r="F117" s="62"/>
      <c r="G117" s="62"/>
      <c r="H117" s="62"/>
      <c r="I117" s="62"/>
      <c r="J117" s="62"/>
      <c r="K117" s="62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24.96" customHeight="1">
      <c r="A118" s="37"/>
      <c r="B118" s="38"/>
      <c r="C118" s="22" t="s">
        <v>107</v>
      </c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7"/>
      <c r="D119" s="37"/>
      <c r="E119" s="37"/>
      <c r="F119" s="37"/>
      <c r="G119" s="37"/>
      <c r="H119" s="37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16</v>
      </c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6" customHeight="1">
      <c r="A121" s="37"/>
      <c r="B121" s="38"/>
      <c r="C121" s="37"/>
      <c r="D121" s="37"/>
      <c r="E121" s="66" t="str">
        <f>E7</f>
        <v>Karlovy Vary, ZŠ J.A.Komenského, Kollárova 19 -Úprava venkovního schodiště</v>
      </c>
      <c r="F121" s="37"/>
      <c r="G121" s="37"/>
      <c r="H121" s="37"/>
      <c r="I121" s="37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7"/>
      <c r="D122" s="37"/>
      <c r="E122" s="37"/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2" customHeight="1">
      <c r="A123" s="37"/>
      <c r="B123" s="38"/>
      <c r="C123" s="31" t="s">
        <v>20</v>
      </c>
      <c r="D123" s="37"/>
      <c r="E123" s="37"/>
      <c r="F123" s="26" t="str">
        <f>F10</f>
        <v xml:space="preserve"> </v>
      </c>
      <c r="G123" s="37"/>
      <c r="H123" s="37"/>
      <c r="I123" s="31" t="s">
        <v>22</v>
      </c>
      <c r="J123" s="68" t="str">
        <f>IF(J10="","",J10)</f>
        <v>17. 3. 2025</v>
      </c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6.96" customHeight="1">
      <c r="A124" s="37"/>
      <c r="B124" s="38"/>
      <c r="C124" s="37"/>
      <c r="D124" s="37"/>
      <c r="E124" s="37"/>
      <c r="F124" s="37"/>
      <c r="G124" s="37"/>
      <c r="H124" s="37"/>
      <c r="I124" s="37"/>
      <c r="J124" s="37"/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5.6" customHeight="1">
      <c r="A125" s="37"/>
      <c r="B125" s="38"/>
      <c r="C125" s="31" t="s">
        <v>24</v>
      </c>
      <c r="D125" s="37"/>
      <c r="E125" s="37"/>
      <c r="F125" s="26" t="str">
        <f>E13</f>
        <v>Statutární město K.Vary</v>
      </c>
      <c r="G125" s="37"/>
      <c r="H125" s="37"/>
      <c r="I125" s="31" t="s">
        <v>30</v>
      </c>
      <c r="J125" s="35" t="str">
        <f>E19</f>
        <v>Ivan Křesina, K.Vary</v>
      </c>
      <c r="K125" s="37"/>
      <c r="L125" s="54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5.6" customHeight="1">
      <c r="A126" s="37"/>
      <c r="B126" s="38"/>
      <c r="C126" s="31" t="s">
        <v>28</v>
      </c>
      <c r="D126" s="37"/>
      <c r="E126" s="37"/>
      <c r="F126" s="26" t="str">
        <f>IF(E16="","",E16)</f>
        <v>Vyplň údaj</v>
      </c>
      <c r="G126" s="37"/>
      <c r="H126" s="37"/>
      <c r="I126" s="31" t="s">
        <v>33</v>
      </c>
      <c r="J126" s="35" t="str">
        <f>E22</f>
        <v>Šimková Dita, K.Vary</v>
      </c>
      <c r="K126" s="37"/>
      <c r="L126" s="54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0.32" customHeight="1">
      <c r="A127" s="37"/>
      <c r="B127" s="38"/>
      <c r="C127" s="37"/>
      <c r="D127" s="37"/>
      <c r="E127" s="37"/>
      <c r="F127" s="37"/>
      <c r="G127" s="37"/>
      <c r="H127" s="37"/>
      <c r="I127" s="37"/>
      <c r="J127" s="37"/>
      <c r="K127" s="37"/>
      <c r="L127" s="54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11" customFormat="1" ht="29.28" customHeight="1">
      <c r="A128" s="141"/>
      <c r="B128" s="142"/>
      <c r="C128" s="143" t="s">
        <v>108</v>
      </c>
      <c r="D128" s="144" t="s">
        <v>61</v>
      </c>
      <c r="E128" s="144" t="s">
        <v>57</v>
      </c>
      <c r="F128" s="144" t="s">
        <v>58</v>
      </c>
      <c r="G128" s="144" t="s">
        <v>109</v>
      </c>
      <c r="H128" s="144" t="s">
        <v>110</v>
      </c>
      <c r="I128" s="144" t="s">
        <v>111</v>
      </c>
      <c r="J128" s="145" t="s">
        <v>87</v>
      </c>
      <c r="K128" s="146" t="s">
        <v>112</v>
      </c>
      <c r="L128" s="147"/>
      <c r="M128" s="85" t="s">
        <v>1</v>
      </c>
      <c r="N128" s="86" t="s">
        <v>40</v>
      </c>
      <c r="O128" s="86" t="s">
        <v>113</v>
      </c>
      <c r="P128" s="86" t="s">
        <v>114</v>
      </c>
      <c r="Q128" s="86" t="s">
        <v>115</v>
      </c>
      <c r="R128" s="86" t="s">
        <v>116</v>
      </c>
      <c r="S128" s="86" t="s">
        <v>117</v>
      </c>
      <c r="T128" s="87" t="s">
        <v>118</v>
      </c>
      <c r="U128" s="141"/>
      <c r="V128" s="141"/>
      <c r="W128" s="141"/>
      <c r="X128" s="141"/>
      <c r="Y128" s="141"/>
      <c r="Z128" s="141"/>
      <c r="AA128" s="141"/>
      <c r="AB128" s="141"/>
      <c r="AC128" s="141"/>
      <c r="AD128" s="141"/>
      <c r="AE128" s="141"/>
    </row>
    <row r="129" s="2" customFormat="1" ht="22.8" customHeight="1">
      <c r="A129" s="37"/>
      <c r="B129" s="38"/>
      <c r="C129" s="92" t="s">
        <v>119</v>
      </c>
      <c r="D129" s="37"/>
      <c r="E129" s="37"/>
      <c r="F129" s="37"/>
      <c r="G129" s="37"/>
      <c r="H129" s="37"/>
      <c r="I129" s="37"/>
      <c r="J129" s="148">
        <f>BK129</f>
        <v>0</v>
      </c>
      <c r="K129" s="37"/>
      <c r="L129" s="38"/>
      <c r="M129" s="88"/>
      <c r="N129" s="72"/>
      <c r="O129" s="89"/>
      <c r="P129" s="149">
        <f>P130+P289+P305</f>
        <v>0</v>
      </c>
      <c r="Q129" s="89"/>
      <c r="R129" s="149">
        <f>R130+R289+R305</f>
        <v>383.66866228000004</v>
      </c>
      <c r="S129" s="89"/>
      <c r="T129" s="150">
        <f>T130+T289+T305</f>
        <v>303.38103999999998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8" t="s">
        <v>75</v>
      </c>
      <c r="AU129" s="18" t="s">
        <v>89</v>
      </c>
      <c r="BK129" s="151">
        <f>BK130+BK289+BK305</f>
        <v>0</v>
      </c>
    </row>
    <row r="130" s="12" customFormat="1" ht="25.92" customHeight="1">
      <c r="A130" s="12"/>
      <c r="B130" s="152"/>
      <c r="C130" s="12"/>
      <c r="D130" s="153" t="s">
        <v>75</v>
      </c>
      <c r="E130" s="154" t="s">
        <v>120</v>
      </c>
      <c r="F130" s="154" t="s">
        <v>121</v>
      </c>
      <c r="G130" s="12"/>
      <c r="H130" s="12"/>
      <c r="I130" s="155"/>
      <c r="J130" s="156">
        <f>BK130</f>
        <v>0</v>
      </c>
      <c r="K130" s="12"/>
      <c r="L130" s="152"/>
      <c r="M130" s="157"/>
      <c r="N130" s="158"/>
      <c r="O130" s="158"/>
      <c r="P130" s="159">
        <f>P131+P164+P204+P207+P214+P232+P243+P245+P270+P287</f>
        <v>0</v>
      </c>
      <c r="Q130" s="158"/>
      <c r="R130" s="159">
        <f>R131+R164+R204+R207+R214+R232+R243+R245+R270+R287</f>
        <v>383.41121240000001</v>
      </c>
      <c r="S130" s="158"/>
      <c r="T130" s="160">
        <f>T131+T164+T204+T207+T214+T232+T243+T245+T270+T287</f>
        <v>303.32182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53" t="s">
        <v>81</v>
      </c>
      <c r="AT130" s="161" t="s">
        <v>75</v>
      </c>
      <c r="AU130" s="161" t="s">
        <v>76</v>
      </c>
      <c r="AY130" s="153" t="s">
        <v>122</v>
      </c>
      <c r="BK130" s="162">
        <f>BK131+BK164+BK204+BK207+BK214+BK232+BK243+BK245+BK270+BK287</f>
        <v>0</v>
      </c>
    </row>
    <row r="131" s="12" customFormat="1" ht="22.8" customHeight="1">
      <c r="A131" s="12"/>
      <c r="B131" s="152"/>
      <c r="C131" s="12"/>
      <c r="D131" s="153" t="s">
        <v>75</v>
      </c>
      <c r="E131" s="163" t="s">
        <v>81</v>
      </c>
      <c r="F131" s="163" t="s">
        <v>123</v>
      </c>
      <c r="G131" s="12"/>
      <c r="H131" s="12"/>
      <c r="I131" s="155"/>
      <c r="J131" s="164">
        <f>BK131</f>
        <v>0</v>
      </c>
      <c r="K131" s="12"/>
      <c r="L131" s="152"/>
      <c r="M131" s="157"/>
      <c r="N131" s="158"/>
      <c r="O131" s="158"/>
      <c r="P131" s="159">
        <f>SUM(P132:P163)</f>
        <v>0</v>
      </c>
      <c r="Q131" s="158"/>
      <c r="R131" s="159">
        <f>SUM(R132:R163)</f>
        <v>32.4024</v>
      </c>
      <c r="S131" s="158"/>
      <c r="T131" s="160">
        <f>SUM(T132:T163)</f>
        <v>285.40129999999999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53" t="s">
        <v>81</v>
      </c>
      <c r="AT131" s="161" t="s">
        <v>75</v>
      </c>
      <c r="AU131" s="161" t="s">
        <v>81</v>
      </c>
      <c r="AY131" s="153" t="s">
        <v>122</v>
      </c>
      <c r="BK131" s="162">
        <f>SUM(BK132:BK163)</f>
        <v>0</v>
      </c>
    </row>
    <row r="132" s="2" customFormat="1" ht="22.2" customHeight="1">
      <c r="A132" s="37"/>
      <c r="B132" s="165"/>
      <c r="C132" s="166" t="s">
        <v>81</v>
      </c>
      <c r="D132" s="166" t="s">
        <v>124</v>
      </c>
      <c r="E132" s="167" t="s">
        <v>125</v>
      </c>
      <c r="F132" s="168" t="s">
        <v>126</v>
      </c>
      <c r="G132" s="169" t="s">
        <v>127</v>
      </c>
      <c r="H132" s="170">
        <v>30</v>
      </c>
      <c r="I132" s="171"/>
      <c r="J132" s="172">
        <f>ROUND(I132*H132,2)</f>
        <v>0</v>
      </c>
      <c r="K132" s="173"/>
      <c r="L132" s="38"/>
      <c r="M132" s="174" t="s">
        <v>1</v>
      </c>
      <c r="N132" s="175" t="s">
        <v>41</v>
      </c>
      <c r="O132" s="76"/>
      <c r="P132" s="176">
        <f>O132*H132</f>
        <v>0</v>
      </c>
      <c r="Q132" s="176">
        <v>0</v>
      </c>
      <c r="R132" s="176">
        <f>Q132*H132</f>
        <v>0</v>
      </c>
      <c r="S132" s="176">
        <v>0</v>
      </c>
      <c r="T132" s="177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78" t="s">
        <v>128</v>
      </c>
      <c r="AT132" s="178" t="s">
        <v>124</v>
      </c>
      <c r="AU132" s="178" t="s">
        <v>83</v>
      </c>
      <c r="AY132" s="18" t="s">
        <v>122</v>
      </c>
      <c r="BE132" s="179">
        <f>IF(N132="základní",J132,0)</f>
        <v>0</v>
      </c>
      <c r="BF132" s="179">
        <f>IF(N132="snížená",J132,0)</f>
        <v>0</v>
      </c>
      <c r="BG132" s="179">
        <f>IF(N132="zákl. přenesená",J132,0)</f>
        <v>0</v>
      </c>
      <c r="BH132" s="179">
        <f>IF(N132="sníž. přenesená",J132,0)</f>
        <v>0</v>
      </c>
      <c r="BI132" s="179">
        <f>IF(N132="nulová",J132,0)</f>
        <v>0</v>
      </c>
      <c r="BJ132" s="18" t="s">
        <v>81</v>
      </c>
      <c r="BK132" s="179">
        <f>ROUND(I132*H132,2)</f>
        <v>0</v>
      </c>
      <c r="BL132" s="18" t="s">
        <v>128</v>
      </c>
      <c r="BM132" s="178" t="s">
        <v>129</v>
      </c>
    </row>
    <row r="133" s="2" customFormat="1" ht="14.4" customHeight="1">
      <c r="A133" s="37"/>
      <c r="B133" s="165"/>
      <c r="C133" s="166" t="s">
        <v>83</v>
      </c>
      <c r="D133" s="166" t="s">
        <v>124</v>
      </c>
      <c r="E133" s="167" t="s">
        <v>130</v>
      </c>
      <c r="F133" s="168" t="s">
        <v>131</v>
      </c>
      <c r="G133" s="169" t="s">
        <v>127</v>
      </c>
      <c r="H133" s="170">
        <v>306.61000000000001</v>
      </c>
      <c r="I133" s="171"/>
      <c r="J133" s="172">
        <f>ROUND(I133*H133,2)</f>
        <v>0</v>
      </c>
      <c r="K133" s="173"/>
      <c r="L133" s="38"/>
      <c r="M133" s="174" t="s">
        <v>1</v>
      </c>
      <c r="N133" s="175" t="s">
        <v>41</v>
      </c>
      <c r="O133" s="76"/>
      <c r="P133" s="176">
        <f>O133*H133</f>
        <v>0</v>
      </c>
      <c r="Q133" s="176">
        <v>0</v>
      </c>
      <c r="R133" s="176">
        <f>Q133*H133</f>
        <v>0</v>
      </c>
      <c r="S133" s="176">
        <v>0.26000000000000001</v>
      </c>
      <c r="T133" s="177">
        <f>S133*H133</f>
        <v>79.718600000000009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78" t="s">
        <v>128</v>
      </c>
      <c r="AT133" s="178" t="s">
        <v>124</v>
      </c>
      <c r="AU133" s="178" t="s">
        <v>83</v>
      </c>
      <c r="AY133" s="18" t="s">
        <v>122</v>
      </c>
      <c r="BE133" s="179">
        <f>IF(N133="základní",J133,0)</f>
        <v>0</v>
      </c>
      <c r="BF133" s="179">
        <f>IF(N133="snížená",J133,0)</f>
        <v>0</v>
      </c>
      <c r="BG133" s="179">
        <f>IF(N133="zákl. přenesená",J133,0)</f>
        <v>0</v>
      </c>
      <c r="BH133" s="179">
        <f>IF(N133="sníž. přenesená",J133,0)</f>
        <v>0</v>
      </c>
      <c r="BI133" s="179">
        <f>IF(N133="nulová",J133,0)</f>
        <v>0</v>
      </c>
      <c r="BJ133" s="18" t="s">
        <v>81</v>
      </c>
      <c r="BK133" s="179">
        <f>ROUND(I133*H133,2)</f>
        <v>0</v>
      </c>
      <c r="BL133" s="18" t="s">
        <v>128</v>
      </c>
      <c r="BM133" s="178" t="s">
        <v>132</v>
      </c>
    </row>
    <row r="134" s="13" customFormat="1">
      <c r="A134" s="13"/>
      <c r="B134" s="180"/>
      <c r="C134" s="13"/>
      <c r="D134" s="181" t="s">
        <v>133</v>
      </c>
      <c r="E134" s="182" t="s">
        <v>1</v>
      </c>
      <c r="F134" s="183" t="s">
        <v>134</v>
      </c>
      <c r="G134" s="13"/>
      <c r="H134" s="184">
        <v>193.50999999999999</v>
      </c>
      <c r="I134" s="185"/>
      <c r="J134" s="13"/>
      <c r="K134" s="13"/>
      <c r="L134" s="180"/>
      <c r="M134" s="186"/>
      <c r="N134" s="187"/>
      <c r="O134" s="187"/>
      <c r="P134" s="187"/>
      <c r="Q134" s="187"/>
      <c r="R134" s="187"/>
      <c r="S134" s="187"/>
      <c r="T134" s="188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82" t="s">
        <v>133</v>
      </c>
      <c r="AU134" s="182" t="s">
        <v>83</v>
      </c>
      <c r="AV134" s="13" t="s">
        <v>83</v>
      </c>
      <c r="AW134" s="13" t="s">
        <v>32</v>
      </c>
      <c r="AX134" s="13" t="s">
        <v>76</v>
      </c>
      <c r="AY134" s="182" t="s">
        <v>122</v>
      </c>
    </row>
    <row r="135" s="13" customFormat="1">
      <c r="A135" s="13"/>
      <c r="B135" s="180"/>
      <c r="C135" s="13"/>
      <c r="D135" s="181" t="s">
        <v>133</v>
      </c>
      <c r="E135" s="182" t="s">
        <v>1</v>
      </c>
      <c r="F135" s="183" t="s">
        <v>135</v>
      </c>
      <c r="G135" s="13"/>
      <c r="H135" s="184">
        <v>113.09999999999999</v>
      </c>
      <c r="I135" s="185"/>
      <c r="J135" s="13"/>
      <c r="K135" s="13"/>
      <c r="L135" s="180"/>
      <c r="M135" s="186"/>
      <c r="N135" s="187"/>
      <c r="O135" s="187"/>
      <c r="P135" s="187"/>
      <c r="Q135" s="187"/>
      <c r="R135" s="187"/>
      <c r="S135" s="187"/>
      <c r="T135" s="188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82" t="s">
        <v>133</v>
      </c>
      <c r="AU135" s="182" t="s">
        <v>83</v>
      </c>
      <c r="AV135" s="13" t="s">
        <v>83</v>
      </c>
      <c r="AW135" s="13" t="s">
        <v>32</v>
      </c>
      <c r="AX135" s="13" t="s">
        <v>76</v>
      </c>
      <c r="AY135" s="182" t="s">
        <v>122</v>
      </c>
    </row>
    <row r="136" s="14" customFormat="1">
      <c r="A136" s="14"/>
      <c r="B136" s="189"/>
      <c r="C136" s="14"/>
      <c r="D136" s="181" t="s">
        <v>133</v>
      </c>
      <c r="E136" s="190" t="s">
        <v>1</v>
      </c>
      <c r="F136" s="191" t="s">
        <v>136</v>
      </c>
      <c r="G136" s="14"/>
      <c r="H136" s="192">
        <v>306.61000000000001</v>
      </c>
      <c r="I136" s="193"/>
      <c r="J136" s="14"/>
      <c r="K136" s="14"/>
      <c r="L136" s="189"/>
      <c r="M136" s="194"/>
      <c r="N136" s="195"/>
      <c r="O136" s="195"/>
      <c r="P136" s="195"/>
      <c r="Q136" s="195"/>
      <c r="R136" s="195"/>
      <c r="S136" s="195"/>
      <c r="T136" s="196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190" t="s">
        <v>133</v>
      </c>
      <c r="AU136" s="190" t="s">
        <v>83</v>
      </c>
      <c r="AV136" s="14" t="s">
        <v>128</v>
      </c>
      <c r="AW136" s="14" t="s">
        <v>32</v>
      </c>
      <c r="AX136" s="14" t="s">
        <v>81</v>
      </c>
      <c r="AY136" s="190" t="s">
        <v>122</v>
      </c>
    </row>
    <row r="137" s="2" customFormat="1" ht="14.4" customHeight="1">
      <c r="A137" s="37"/>
      <c r="B137" s="165"/>
      <c r="C137" s="166" t="s">
        <v>137</v>
      </c>
      <c r="D137" s="166" t="s">
        <v>124</v>
      </c>
      <c r="E137" s="167" t="s">
        <v>138</v>
      </c>
      <c r="F137" s="168" t="s">
        <v>139</v>
      </c>
      <c r="G137" s="169" t="s">
        <v>127</v>
      </c>
      <c r="H137" s="170">
        <v>306.61000000000001</v>
      </c>
      <c r="I137" s="171"/>
      <c r="J137" s="172">
        <f>ROUND(I137*H137,2)</f>
        <v>0</v>
      </c>
      <c r="K137" s="173"/>
      <c r="L137" s="38"/>
      <c r="M137" s="174" t="s">
        <v>1</v>
      </c>
      <c r="N137" s="175" t="s">
        <v>41</v>
      </c>
      <c r="O137" s="76"/>
      <c r="P137" s="176">
        <f>O137*H137</f>
        <v>0</v>
      </c>
      <c r="Q137" s="176">
        <v>0</v>
      </c>
      <c r="R137" s="176">
        <f>Q137*H137</f>
        <v>0</v>
      </c>
      <c r="S137" s="176">
        <v>0.17999999999999999</v>
      </c>
      <c r="T137" s="177">
        <f>S137*H137</f>
        <v>55.189799999999998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78" t="s">
        <v>128</v>
      </c>
      <c r="AT137" s="178" t="s">
        <v>124</v>
      </c>
      <c r="AU137" s="178" t="s">
        <v>83</v>
      </c>
      <c r="AY137" s="18" t="s">
        <v>122</v>
      </c>
      <c r="BE137" s="179">
        <f>IF(N137="základní",J137,0)</f>
        <v>0</v>
      </c>
      <c r="BF137" s="179">
        <f>IF(N137="snížená",J137,0)</f>
        <v>0</v>
      </c>
      <c r="BG137" s="179">
        <f>IF(N137="zákl. přenesená",J137,0)</f>
        <v>0</v>
      </c>
      <c r="BH137" s="179">
        <f>IF(N137="sníž. přenesená",J137,0)</f>
        <v>0</v>
      </c>
      <c r="BI137" s="179">
        <f>IF(N137="nulová",J137,0)</f>
        <v>0</v>
      </c>
      <c r="BJ137" s="18" t="s">
        <v>81</v>
      </c>
      <c r="BK137" s="179">
        <f>ROUND(I137*H137,2)</f>
        <v>0</v>
      </c>
      <c r="BL137" s="18" t="s">
        <v>128</v>
      </c>
      <c r="BM137" s="178" t="s">
        <v>140</v>
      </c>
    </row>
    <row r="138" s="2" customFormat="1" ht="14.4" customHeight="1">
      <c r="A138" s="37"/>
      <c r="B138" s="165"/>
      <c r="C138" s="166" t="s">
        <v>128</v>
      </c>
      <c r="D138" s="166" t="s">
        <v>124</v>
      </c>
      <c r="E138" s="167" t="s">
        <v>141</v>
      </c>
      <c r="F138" s="168" t="s">
        <v>142</v>
      </c>
      <c r="G138" s="169" t="s">
        <v>127</v>
      </c>
      <c r="H138" s="170">
        <v>306.61000000000001</v>
      </c>
      <c r="I138" s="171"/>
      <c r="J138" s="172">
        <f>ROUND(I138*H138,2)</f>
        <v>0</v>
      </c>
      <c r="K138" s="173"/>
      <c r="L138" s="38"/>
      <c r="M138" s="174" t="s">
        <v>1</v>
      </c>
      <c r="N138" s="175" t="s">
        <v>41</v>
      </c>
      <c r="O138" s="76"/>
      <c r="P138" s="176">
        <f>O138*H138</f>
        <v>0</v>
      </c>
      <c r="Q138" s="176">
        <v>0</v>
      </c>
      <c r="R138" s="176">
        <f>Q138*H138</f>
        <v>0</v>
      </c>
      <c r="S138" s="176">
        <v>0.28999999999999998</v>
      </c>
      <c r="T138" s="177">
        <f>S138*H138</f>
        <v>88.916899999999998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78" t="s">
        <v>128</v>
      </c>
      <c r="AT138" s="178" t="s">
        <v>124</v>
      </c>
      <c r="AU138" s="178" t="s">
        <v>83</v>
      </c>
      <c r="AY138" s="18" t="s">
        <v>122</v>
      </c>
      <c r="BE138" s="179">
        <f>IF(N138="základní",J138,0)</f>
        <v>0</v>
      </c>
      <c r="BF138" s="179">
        <f>IF(N138="snížená",J138,0)</f>
        <v>0</v>
      </c>
      <c r="BG138" s="179">
        <f>IF(N138="zákl. přenesená",J138,0)</f>
        <v>0</v>
      </c>
      <c r="BH138" s="179">
        <f>IF(N138="sníž. přenesená",J138,0)</f>
        <v>0</v>
      </c>
      <c r="BI138" s="179">
        <f>IF(N138="nulová",J138,0)</f>
        <v>0</v>
      </c>
      <c r="BJ138" s="18" t="s">
        <v>81</v>
      </c>
      <c r="BK138" s="179">
        <f>ROUND(I138*H138,2)</f>
        <v>0</v>
      </c>
      <c r="BL138" s="18" t="s">
        <v>128</v>
      </c>
      <c r="BM138" s="178" t="s">
        <v>143</v>
      </c>
    </row>
    <row r="139" s="2" customFormat="1" ht="14.4" customHeight="1">
      <c r="A139" s="37"/>
      <c r="B139" s="165"/>
      <c r="C139" s="166" t="s">
        <v>144</v>
      </c>
      <c r="D139" s="166" t="s">
        <v>124</v>
      </c>
      <c r="E139" s="167" t="s">
        <v>145</v>
      </c>
      <c r="F139" s="168" t="s">
        <v>146</v>
      </c>
      <c r="G139" s="169" t="s">
        <v>147</v>
      </c>
      <c r="H139" s="170">
        <v>120.2</v>
      </c>
      <c r="I139" s="171"/>
      <c r="J139" s="172">
        <f>ROUND(I139*H139,2)</f>
        <v>0</v>
      </c>
      <c r="K139" s="173"/>
      <c r="L139" s="38"/>
      <c r="M139" s="174" t="s">
        <v>1</v>
      </c>
      <c r="N139" s="175" t="s">
        <v>41</v>
      </c>
      <c r="O139" s="76"/>
      <c r="P139" s="176">
        <f>O139*H139</f>
        <v>0</v>
      </c>
      <c r="Q139" s="176">
        <v>0</v>
      </c>
      <c r="R139" s="176">
        <f>Q139*H139</f>
        <v>0</v>
      </c>
      <c r="S139" s="176">
        <v>0.23000000000000001</v>
      </c>
      <c r="T139" s="177">
        <f>S139*H139</f>
        <v>27.646000000000001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78" t="s">
        <v>128</v>
      </c>
      <c r="AT139" s="178" t="s">
        <v>124</v>
      </c>
      <c r="AU139" s="178" t="s">
        <v>83</v>
      </c>
      <c r="AY139" s="18" t="s">
        <v>122</v>
      </c>
      <c r="BE139" s="179">
        <f>IF(N139="základní",J139,0)</f>
        <v>0</v>
      </c>
      <c r="BF139" s="179">
        <f>IF(N139="snížená",J139,0)</f>
        <v>0</v>
      </c>
      <c r="BG139" s="179">
        <f>IF(N139="zákl. přenesená",J139,0)</f>
        <v>0</v>
      </c>
      <c r="BH139" s="179">
        <f>IF(N139="sníž. přenesená",J139,0)</f>
        <v>0</v>
      </c>
      <c r="BI139" s="179">
        <f>IF(N139="nulová",J139,0)</f>
        <v>0</v>
      </c>
      <c r="BJ139" s="18" t="s">
        <v>81</v>
      </c>
      <c r="BK139" s="179">
        <f>ROUND(I139*H139,2)</f>
        <v>0</v>
      </c>
      <c r="BL139" s="18" t="s">
        <v>128</v>
      </c>
      <c r="BM139" s="178" t="s">
        <v>148</v>
      </c>
    </row>
    <row r="140" s="13" customFormat="1">
      <c r="A140" s="13"/>
      <c r="B140" s="180"/>
      <c r="C140" s="13"/>
      <c r="D140" s="181" t="s">
        <v>133</v>
      </c>
      <c r="E140" s="182" t="s">
        <v>1</v>
      </c>
      <c r="F140" s="183" t="s">
        <v>149</v>
      </c>
      <c r="G140" s="13"/>
      <c r="H140" s="184">
        <v>120.2</v>
      </c>
      <c r="I140" s="185"/>
      <c r="J140" s="13"/>
      <c r="K140" s="13"/>
      <c r="L140" s="180"/>
      <c r="M140" s="186"/>
      <c r="N140" s="187"/>
      <c r="O140" s="187"/>
      <c r="P140" s="187"/>
      <c r="Q140" s="187"/>
      <c r="R140" s="187"/>
      <c r="S140" s="187"/>
      <c r="T140" s="188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82" t="s">
        <v>133</v>
      </c>
      <c r="AU140" s="182" t="s">
        <v>83</v>
      </c>
      <c r="AV140" s="13" t="s">
        <v>83</v>
      </c>
      <c r="AW140" s="13" t="s">
        <v>32</v>
      </c>
      <c r="AX140" s="13" t="s">
        <v>81</v>
      </c>
      <c r="AY140" s="182" t="s">
        <v>122</v>
      </c>
    </row>
    <row r="141" s="2" customFormat="1" ht="14.4" customHeight="1">
      <c r="A141" s="37"/>
      <c r="B141" s="165"/>
      <c r="C141" s="166" t="s">
        <v>150</v>
      </c>
      <c r="D141" s="166" t="s">
        <v>124</v>
      </c>
      <c r="E141" s="167" t="s">
        <v>151</v>
      </c>
      <c r="F141" s="168" t="s">
        <v>152</v>
      </c>
      <c r="G141" s="169" t="s">
        <v>147</v>
      </c>
      <c r="H141" s="170">
        <v>117</v>
      </c>
      <c r="I141" s="171"/>
      <c r="J141" s="172">
        <f>ROUND(I141*H141,2)</f>
        <v>0</v>
      </c>
      <c r="K141" s="173"/>
      <c r="L141" s="38"/>
      <c r="M141" s="174" t="s">
        <v>1</v>
      </c>
      <c r="N141" s="175" t="s">
        <v>41</v>
      </c>
      <c r="O141" s="76"/>
      <c r="P141" s="176">
        <f>O141*H141</f>
        <v>0</v>
      </c>
      <c r="Q141" s="176">
        <v>0</v>
      </c>
      <c r="R141" s="176">
        <f>Q141*H141</f>
        <v>0</v>
      </c>
      <c r="S141" s="176">
        <v>0.28999999999999998</v>
      </c>
      <c r="T141" s="177">
        <f>S141*H141</f>
        <v>33.93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78" t="s">
        <v>128</v>
      </c>
      <c r="AT141" s="178" t="s">
        <v>124</v>
      </c>
      <c r="AU141" s="178" t="s">
        <v>83</v>
      </c>
      <c r="AY141" s="18" t="s">
        <v>122</v>
      </c>
      <c r="BE141" s="179">
        <f>IF(N141="základní",J141,0)</f>
        <v>0</v>
      </c>
      <c r="BF141" s="179">
        <f>IF(N141="snížená",J141,0)</f>
        <v>0</v>
      </c>
      <c r="BG141" s="179">
        <f>IF(N141="zákl. přenesená",J141,0)</f>
        <v>0</v>
      </c>
      <c r="BH141" s="179">
        <f>IF(N141="sníž. přenesená",J141,0)</f>
        <v>0</v>
      </c>
      <c r="BI141" s="179">
        <f>IF(N141="nulová",J141,0)</f>
        <v>0</v>
      </c>
      <c r="BJ141" s="18" t="s">
        <v>81</v>
      </c>
      <c r="BK141" s="179">
        <f>ROUND(I141*H141,2)</f>
        <v>0</v>
      </c>
      <c r="BL141" s="18" t="s">
        <v>128</v>
      </c>
      <c r="BM141" s="178" t="s">
        <v>153</v>
      </c>
    </row>
    <row r="142" s="13" customFormat="1">
      <c r="A142" s="13"/>
      <c r="B142" s="180"/>
      <c r="C142" s="13"/>
      <c r="D142" s="181" t="s">
        <v>133</v>
      </c>
      <c r="E142" s="182" t="s">
        <v>1</v>
      </c>
      <c r="F142" s="183" t="s">
        <v>154</v>
      </c>
      <c r="G142" s="13"/>
      <c r="H142" s="184">
        <v>117</v>
      </c>
      <c r="I142" s="185"/>
      <c r="J142" s="13"/>
      <c r="K142" s="13"/>
      <c r="L142" s="180"/>
      <c r="M142" s="186"/>
      <c r="N142" s="187"/>
      <c r="O142" s="187"/>
      <c r="P142" s="187"/>
      <c r="Q142" s="187"/>
      <c r="R142" s="187"/>
      <c r="S142" s="187"/>
      <c r="T142" s="188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82" t="s">
        <v>133</v>
      </c>
      <c r="AU142" s="182" t="s">
        <v>83</v>
      </c>
      <c r="AV142" s="13" t="s">
        <v>83</v>
      </c>
      <c r="AW142" s="13" t="s">
        <v>32</v>
      </c>
      <c r="AX142" s="13" t="s">
        <v>81</v>
      </c>
      <c r="AY142" s="182" t="s">
        <v>122</v>
      </c>
    </row>
    <row r="143" s="2" customFormat="1" ht="19.8" customHeight="1">
      <c r="A143" s="37"/>
      <c r="B143" s="165"/>
      <c r="C143" s="166" t="s">
        <v>155</v>
      </c>
      <c r="D143" s="166" t="s">
        <v>124</v>
      </c>
      <c r="E143" s="167" t="s">
        <v>156</v>
      </c>
      <c r="F143" s="168" t="s">
        <v>157</v>
      </c>
      <c r="G143" s="169" t="s">
        <v>158</v>
      </c>
      <c r="H143" s="170">
        <v>19.949999999999999</v>
      </c>
      <c r="I143" s="171"/>
      <c r="J143" s="172">
        <f>ROUND(I143*H143,2)</f>
        <v>0</v>
      </c>
      <c r="K143" s="173"/>
      <c r="L143" s="38"/>
      <c r="M143" s="174" t="s">
        <v>1</v>
      </c>
      <c r="N143" s="175" t="s">
        <v>41</v>
      </c>
      <c r="O143" s="76"/>
      <c r="P143" s="176">
        <f>O143*H143</f>
        <v>0</v>
      </c>
      <c r="Q143" s="176">
        <v>0</v>
      </c>
      <c r="R143" s="176">
        <f>Q143*H143</f>
        <v>0</v>
      </c>
      <c r="S143" s="176">
        <v>0</v>
      </c>
      <c r="T143" s="177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78" t="s">
        <v>128</v>
      </c>
      <c r="AT143" s="178" t="s">
        <v>124</v>
      </c>
      <c r="AU143" s="178" t="s">
        <v>83</v>
      </c>
      <c r="AY143" s="18" t="s">
        <v>122</v>
      </c>
      <c r="BE143" s="179">
        <f>IF(N143="základní",J143,0)</f>
        <v>0</v>
      </c>
      <c r="BF143" s="179">
        <f>IF(N143="snížená",J143,0)</f>
        <v>0</v>
      </c>
      <c r="BG143" s="179">
        <f>IF(N143="zákl. přenesená",J143,0)</f>
        <v>0</v>
      </c>
      <c r="BH143" s="179">
        <f>IF(N143="sníž. přenesená",J143,0)</f>
        <v>0</v>
      </c>
      <c r="BI143" s="179">
        <f>IF(N143="nulová",J143,0)</f>
        <v>0</v>
      </c>
      <c r="BJ143" s="18" t="s">
        <v>81</v>
      </c>
      <c r="BK143" s="179">
        <f>ROUND(I143*H143,2)</f>
        <v>0</v>
      </c>
      <c r="BL143" s="18" t="s">
        <v>128</v>
      </c>
      <c r="BM143" s="178" t="s">
        <v>159</v>
      </c>
    </row>
    <row r="144" s="13" customFormat="1">
      <c r="A144" s="13"/>
      <c r="B144" s="180"/>
      <c r="C144" s="13"/>
      <c r="D144" s="181" t="s">
        <v>133</v>
      </c>
      <c r="E144" s="182" t="s">
        <v>1</v>
      </c>
      <c r="F144" s="183" t="s">
        <v>160</v>
      </c>
      <c r="G144" s="13"/>
      <c r="H144" s="184">
        <v>17.550000000000001</v>
      </c>
      <c r="I144" s="185"/>
      <c r="J144" s="13"/>
      <c r="K144" s="13"/>
      <c r="L144" s="180"/>
      <c r="M144" s="186"/>
      <c r="N144" s="187"/>
      <c r="O144" s="187"/>
      <c r="P144" s="187"/>
      <c r="Q144" s="187"/>
      <c r="R144" s="187"/>
      <c r="S144" s="187"/>
      <c r="T144" s="18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82" t="s">
        <v>133</v>
      </c>
      <c r="AU144" s="182" t="s">
        <v>83</v>
      </c>
      <c r="AV144" s="13" t="s">
        <v>83</v>
      </c>
      <c r="AW144" s="13" t="s">
        <v>32</v>
      </c>
      <c r="AX144" s="13" t="s">
        <v>76</v>
      </c>
      <c r="AY144" s="182" t="s">
        <v>122</v>
      </c>
    </row>
    <row r="145" s="13" customFormat="1">
      <c r="A145" s="13"/>
      <c r="B145" s="180"/>
      <c r="C145" s="13"/>
      <c r="D145" s="181" t="s">
        <v>133</v>
      </c>
      <c r="E145" s="182" t="s">
        <v>1</v>
      </c>
      <c r="F145" s="183" t="s">
        <v>161</v>
      </c>
      <c r="G145" s="13"/>
      <c r="H145" s="184">
        <v>2.3999999999999999</v>
      </c>
      <c r="I145" s="185"/>
      <c r="J145" s="13"/>
      <c r="K145" s="13"/>
      <c r="L145" s="180"/>
      <c r="M145" s="186"/>
      <c r="N145" s="187"/>
      <c r="O145" s="187"/>
      <c r="P145" s="187"/>
      <c r="Q145" s="187"/>
      <c r="R145" s="187"/>
      <c r="S145" s="187"/>
      <c r="T145" s="188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82" t="s">
        <v>133</v>
      </c>
      <c r="AU145" s="182" t="s">
        <v>83</v>
      </c>
      <c r="AV145" s="13" t="s">
        <v>83</v>
      </c>
      <c r="AW145" s="13" t="s">
        <v>32</v>
      </c>
      <c r="AX145" s="13" t="s">
        <v>76</v>
      </c>
      <c r="AY145" s="182" t="s">
        <v>122</v>
      </c>
    </row>
    <row r="146" s="14" customFormat="1">
      <c r="A146" s="14"/>
      <c r="B146" s="189"/>
      <c r="C146" s="14"/>
      <c r="D146" s="181" t="s">
        <v>133</v>
      </c>
      <c r="E146" s="190" t="s">
        <v>1</v>
      </c>
      <c r="F146" s="191" t="s">
        <v>136</v>
      </c>
      <c r="G146" s="14"/>
      <c r="H146" s="192">
        <v>19.949999999999999</v>
      </c>
      <c r="I146" s="193"/>
      <c r="J146" s="14"/>
      <c r="K146" s="14"/>
      <c r="L146" s="189"/>
      <c r="M146" s="194"/>
      <c r="N146" s="195"/>
      <c r="O146" s="195"/>
      <c r="P146" s="195"/>
      <c r="Q146" s="195"/>
      <c r="R146" s="195"/>
      <c r="S146" s="195"/>
      <c r="T146" s="196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190" t="s">
        <v>133</v>
      </c>
      <c r="AU146" s="190" t="s">
        <v>83</v>
      </c>
      <c r="AV146" s="14" t="s">
        <v>128</v>
      </c>
      <c r="AW146" s="14" t="s">
        <v>32</v>
      </c>
      <c r="AX146" s="14" t="s">
        <v>81</v>
      </c>
      <c r="AY146" s="190" t="s">
        <v>122</v>
      </c>
    </row>
    <row r="147" s="2" customFormat="1" ht="14.4" customHeight="1">
      <c r="A147" s="37"/>
      <c r="B147" s="165"/>
      <c r="C147" s="166" t="s">
        <v>162</v>
      </c>
      <c r="D147" s="166" t="s">
        <v>124</v>
      </c>
      <c r="E147" s="167" t="s">
        <v>163</v>
      </c>
      <c r="F147" s="168" t="s">
        <v>164</v>
      </c>
      <c r="G147" s="169" t="s">
        <v>127</v>
      </c>
      <c r="H147" s="170">
        <v>30</v>
      </c>
      <c r="I147" s="171"/>
      <c r="J147" s="172">
        <f>ROUND(I147*H147,2)</f>
        <v>0</v>
      </c>
      <c r="K147" s="173"/>
      <c r="L147" s="38"/>
      <c r="M147" s="174" t="s">
        <v>1</v>
      </c>
      <c r="N147" s="175" t="s">
        <v>41</v>
      </c>
      <c r="O147" s="76"/>
      <c r="P147" s="176">
        <f>O147*H147</f>
        <v>0</v>
      </c>
      <c r="Q147" s="176">
        <v>0</v>
      </c>
      <c r="R147" s="176">
        <f>Q147*H147</f>
        <v>0</v>
      </c>
      <c r="S147" s="176">
        <v>0</v>
      </c>
      <c r="T147" s="177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78" t="s">
        <v>128</v>
      </c>
      <c r="AT147" s="178" t="s">
        <v>124</v>
      </c>
      <c r="AU147" s="178" t="s">
        <v>83</v>
      </c>
      <c r="AY147" s="18" t="s">
        <v>122</v>
      </c>
      <c r="BE147" s="179">
        <f>IF(N147="základní",J147,0)</f>
        <v>0</v>
      </c>
      <c r="BF147" s="179">
        <f>IF(N147="snížená",J147,0)</f>
        <v>0</v>
      </c>
      <c r="BG147" s="179">
        <f>IF(N147="zákl. přenesená",J147,0)</f>
        <v>0</v>
      </c>
      <c r="BH147" s="179">
        <f>IF(N147="sníž. přenesená",J147,0)</f>
        <v>0</v>
      </c>
      <c r="BI147" s="179">
        <f>IF(N147="nulová",J147,0)</f>
        <v>0</v>
      </c>
      <c r="BJ147" s="18" t="s">
        <v>81</v>
      </c>
      <c r="BK147" s="179">
        <f>ROUND(I147*H147,2)</f>
        <v>0</v>
      </c>
      <c r="BL147" s="18" t="s">
        <v>128</v>
      </c>
      <c r="BM147" s="178" t="s">
        <v>165</v>
      </c>
    </row>
    <row r="148" s="2" customFormat="1" ht="19.8" customHeight="1">
      <c r="A148" s="37"/>
      <c r="B148" s="165"/>
      <c r="C148" s="166" t="s">
        <v>166</v>
      </c>
      <c r="D148" s="166" t="s">
        <v>124</v>
      </c>
      <c r="E148" s="167" t="s">
        <v>167</v>
      </c>
      <c r="F148" s="168" t="s">
        <v>168</v>
      </c>
      <c r="G148" s="169" t="s">
        <v>158</v>
      </c>
      <c r="H148" s="170">
        <v>19.949999999999999</v>
      </c>
      <c r="I148" s="171"/>
      <c r="J148" s="172">
        <f>ROUND(I148*H148,2)</f>
        <v>0</v>
      </c>
      <c r="K148" s="173"/>
      <c r="L148" s="38"/>
      <c r="M148" s="174" t="s">
        <v>1</v>
      </c>
      <c r="N148" s="175" t="s">
        <v>41</v>
      </c>
      <c r="O148" s="76"/>
      <c r="P148" s="176">
        <f>O148*H148</f>
        <v>0</v>
      </c>
      <c r="Q148" s="176">
        <v>0</v>
      </c>
      <c r="R148" s="176">
        <f>Q148*H148</f>
        <v>0</v>
      </c>
      <c r="S148" s="176">
        <v>0</v>
      </c>
      <c r="T148" s="177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78" t="s">
        <v>128</v>
      </c>
      <c r="AT148" s="178" t="s">
        <v>124</v>
      </c>
      <c r="AU148" s="178" t="s">
        <v>83</v>
      </c>
      <c r="AY148" s="18" t="s">
        <v>122</v>
      </c>
      <c r="BE148" s="179">
        <f>IF(N148="základní",J148,0)</f>
        <v>0</v>
      </c>
      <c r="BF148" s="179">
        <f>IF(N148="snížená",J148,0)</f>
        <v>0</v>
      </c>
      <c r="BG148" s="179">
        <f>IF(N148="zákl. přenesená",J148,0)</f>
        <v>0</v>
      </c>
      <c r="BH148" s="179">
        <f>IF(N148="sníž. přenesená",J148,0)</f>
        <v>0</v>
      </c>
      <c r="BI148" s="179">
        <f>IF(N148="nulová",J148,0)</f>
        <v>0</v>
      </c>
      <c r="BJ148" s="18" t="s">
        <v>81</v>
      </c>
      <c r="BK148" s="179">
        <f>ROUND(I148*H148,2)</f>
        <v>0</v>
      </c>
      <c r="BL148" s="18" t="s">
        <v>128</v>
      </c>
      <c r="BM148" s="178" t="s">
        <v>169</v>
      </c>
    </row>
    <row r="149" s="2" customFormat="1" ht="14.4" customHeight="1">
      <c r="A149" s="37"/>
      <c r="B149" s="165"/>
      <c r="C149" s="166" t="s">
        <v>170</v>
      </c>
      <c r="D149" s="166" t="s">
        <v>124</v>
      </c>
      <c r="E149" s="167" t="s">
        <v>171</v>
      </c>
      <c r="F149" s="168" t="s">
        <v>172</v>
      </c>
      <c r="G149" s="169" t="s">
        <v>173</v>
      </c>
      <c r="H149" s="170">
        <v>35.909999999999997</v>
      </c>
      <c r="I149" s="171"/>
      <c r="J149" s="172">
        <f>ROUND(I149*H149,2)</f>
        <v>0</v>
      </c>
      <c r="K149" s="173"/>
      <c r="L149" s="38"/>
      <c r="M149" s="174" t="s">
        <v>1</v>
      </c>
      <c r="N149" s="175" t="s">
        <v>41</v>
      </c>
      <c r="O149" s="76"/>
      <c r="P149" s="176">
        <f>O149*H149</f>
        <v>0</v>
      </c>
      <c r="Q149" s="176">
        <v>0</v>
      </c>
      <c r="R149" s="176">
        <f>Q149*H149</f>
        <v>0</v>
      </c>
      <c r="S149" s="176">
        <v>0</v>
      </c>
      <c r="T149" s="177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78" t="s">
        <v>128</v>
      </c>
      <c r="AT149" s="178" t="s">
        <v>124</v>
      </c>
      <c r="AU149" s="178" t="s">
        <v>83</v>
      </c>
      <c r="AY149" s="18" t="s">
        <v>122</v>
      </c>
      <c r="BE149" s="179">
        <f>IF(N149="základní",J149,0)</f>
        <v>0</v>
      </c>
      <c r="BF149" s="179">
        <f>IF(N149="snížená",J149,0)</f>
        <v>0</v>
      </c>
      <c r="BG149" s="179">
        <f>IF(N149="zákl. přenesená",J149,0)</f>
        <v>0</v>
      </c>
      <c r="BH149" s="179">
        <f>IF(N149="sníž. přenesená",J149,0)</f>
        <v>0</v>
      </c>
      <c r="BI149" s="179">
        <f>IF(N149="nulová",J149,0)</f>
        <v>0</v>
      </c>
      <c r="BJ149" s="18" t="s">
        <v>81</v>
      </c>
      <c r="BK149" s="179">
        <f>ROUND(I149*H149,2)</f>
        <v>0</v>
      </c>
      <c r="BL149" s="18" t="s">
        <v>128</v>
      </c>
      <c r="BM149" s="178" t="s">
        <v>174</v>
      </c>
    </row>
    <row r="150" s="13" customFormat="1">
      <c r="A150" s="13"/>
      <c r="B150" s="180"/>
      <c r="C150" s="13"/>
      <c r="D150" s="181" t="s">
        <v>133</v>
      </c>
      <c r="E150" s="182" t="s">
        <v>1</v>
      </c>
      <c r="F150" s="183" t="s">
        <v>175</v>
      </c>
      <c r="G150" s="13"/>
      <c r="H150" s="184">
        <v>35.909999999999997</v>
      </c>
      <c r="I150" s="185"/>
      <c r="J150" s="13"/>
      <c r="K150" s="13"/>
      <c r="L150" s="180"/>
      <c r="M150" s="186"/>
      <c r="N150" s="187"/>
      <c r="O150" s="187"/>
      <c r="P150" s="187"/>
      <c r="Q150" s="187"/>
      <c r="R150" s="187"/>
      <c r="S150" s="187"/>
      <c r="T150" s="188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82" t="s">
        <v>133</v>
      </c>
      <c r="AU150" s="182" t="s">
        <v>83</v>
      </c>
      <c r="AV150" s="13" t="s">
        <v>83</v>
      </c>
      <c r="AW150" s="13" t="s">
        <v>32</v>
      </c>
      <c r="AX150" s="13" t="s">
        <v>81</v>
      </c>
      <c r="AY150" s="182" t="s">
        <v>122</v>
      </c>
    </row>
    <row r="151" s="2" customFormat="1" ht="14.4" customHeight="1">
      <c r="A151" s="37"/>
      <c r="B151" s="165"/>
      <c r="C151" s="166" t="s">
        <v>176</v>
      </c>
      <c r="D151" s="166" t="s">
        <v>124</v>
      </c>
      <c r="E151" s="167" t="s">
        <v>177</v>
      </c>
      <c r="F151" s="168" t="s">
        <v>178</v>
      </c>
      <c r="G151" s="169" t="s">
        <v>158</v>
      </c>
      <c r="H151" s="170">
        <v>19.949999999999999</v>
      </c>
      <c r="I151" s="171"/>
      <c r="J151" s="172">
        <f>ROUND(I151*H151,2)</f>
        <v>0</v>
      </c>
      <c r="K151" s="173"/>
      <c r="L151" s="38"/>
      <c r="M151" s="174" t="s">
        <v>1</v>
      </c>
      <c r="N151" s="175" t="s">
        <v>41</v>
      </c>
      <c r="O151" s="76"/>
      <c r="P151" s="176">
        <f>O151*H151</f>
        <v>0</v>
      </c>
      <c r="Q151" s="176">
        <v>0</v>
      </c>
      <c r="R151" s="176">
        <f>Q151*H151</f>
        <v>0</v>
      </c>
      <c r="S151" s="176">
        <v>0</v>
      </c>
      <c r="T151" s="177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78" t="s">
        <v>128</v>
      </c>
      <c r="AT151" s="178" t="s">
        <v>124</v>
      </c>
      <c r="AU151" s="178" t="s">
        <v>83</v>
      </c>
      <c r="AY151" s="18" t="s">
        <v>122</v>
      </c>
      <c r="BE151" s="179">
        <f>IF(N151="základní",J151,0)</f>
        <v>0</v>
      </c>
      <c r="BF151" s="179">
        <f>IF(N151="snížená",J151,0)</f>
        <v>0</v>
      </c>
      <c r="BG151" s="179">
        <f>IF(N151="zákl. přenesená",J151,0)</f>
        <v>0</v>
      </c>
      <c r="BH151" s="179">
        <f>IF(N151="sníž. přenesená",J151,0)</f>
        <v>0</v>
      </c>
      <c r="BI151" s="179">
        <f>IF(N151="nulová",J151,0)</f>
        <v>0</v>
      </c>
      <c r="BJ151" s="18" t="s">
        <v>81</v>
      </c>
      <c r="BK151" s="179">
        <f>ROUND(I151*H151,2)</f>
        <v>0</v>
      </c>
      <c r="BL151" s="18" t="s">
        <v>128</v>
      </c>
      <c r="BM151" s="178" t="s">
        <v>179</v>
      </c>
    </row>
    <row r="152" s="2" customFormat="1" ht="19.8" customHeight="1">
      <c r="A152" s="37"/>
      <c r="B152" s="165"/>
      <c r="C152" s="166" t="s">
        <v>8</v>
      </c>
      <c r="D152" s="166" t="s">
        <v>124</v>
      </c>
      <c r="E152" s="167" t="s">
        <v>180</v>
      </c>
      <c r="F152" s="168" t="s">
        <v>181</v>
      </c>
      <c r="G152" s="169" t="s">
        <v>127</v>
      </c>
      <c r="H152" s="170">
        <v>120</v>
      </c>
      <c r="I152" s="171"/>
      <c r="J152" s="172">
        <f>ROUND(I152*H152,2)</f>
        <v>0</v>
      </c>
      <c r="K152" s="173"/>
      <c r="L152" s="38"/>
      <c r="M152" s="174" t="s">
        <v>1</v>
      </c>
      <c r="N152" s="175" t="s">
        <v>41</v>
      </c>
      <c r="O152" s="76"/>
      <c r="P152" s="176">
        <f>O152*H152</f>
        <v>0</v>
      </c>
      <c r="Q152" s="176">
        <v>0</v>
      </c>
      <c r="R152" s="176">
        <f>Q152*H152</f>
        <v>0</v>
      </c>
      <c r="S152" s="176">
        <v>0</v>
      </c>
      <c r="T152" s="177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78" t="s">
        <v>128</v>
      </c>
      <c r="AT152" s="178" t="s">
        <v>124</v>
      </c>
      <c r="AU152" s="178" t="s">
        <v>83</v>
      </c>
      <c r="AY152" s="18" t="s">
        <v>122</v>
      </c>
      <c r="BE152" s="179">
        <f>IF(N152="základní",J152,0)</f>
        <v>0</v>
      </c>
      <c r="BF152" s="179">
        <f>IF(N152="snížená",J152,0)</f>
        <v>0</v>
      </c>
      <c r="BG152" s="179">
        <f>IF(N152="zákl. přenesená",J152,0)</f>
        <v>0</v>
      </c>
      <c r="BH152" s="179">
        <f>IF(N152="sníž. přenesená",J152,0)</f>
        <v>0</v>
      </c>
      <c r="BI152" s="179">
        <f>IF(N152="nulová",J152,0)</f>
        <v>0</v>
      </c>
      <c r="BJ152" s="18" t="s">
        <v>81</v>
      </c>
      <c r="BK152" s="179">
        <f>ROUND(I152*H152,2)</f>
        <v>0</v>
      </c>
      <c r="BL152" s="18" t="s">
        <v>128</v>
      </c>
      <c r="BM152" s="178" t="s">
        <v>182</v>
      </c>
    </row>
    <row r="153" s="2" customFormat="1" ht="14.4" customHeight="1">
      <c r="A153" s="37"/>
      <c r="B153" s="165"/>
      <c r="C153" s="197" t="s">
        <v>183</v>
      </c>
      <c r="D153" s="197" t="s">
        <v>184</v>
      </c>
      <c r="E153" s="198" t="s">
        <v>185</v>
      </c>
      <c r="F153" s="199" t="s">
        <v>186</v>
      </c>
      <c r="G153" s="200" t="s">
        <v>173</v>
      </c>
      <c r="H153" s="201">
        <v>32.399999999999999</v>
      </c>
      <c r="I153" s="202"/>
      <c r="J153" s="203">
        <f>ROUND(I153*H153,2)</f>
        <v>0</v>
      </c>
      <c r="K153" s="204"/>
      <c r="L153" s="205"/>
      <c r="M153" s="206" t="s">
        <v>1</v>
      </c>
      <c r="N153" s="207" t="s">
        <v>41</v>
      </c>
      <c r="O153" s="76"/>
      <c r="P153" s="176">
        <f>O153*H153</f>
        <v>0</v>
      </c>
      <c r="Q153" s="176">
        <v>1</v>
      </c>
      <c r="R153" s="176">
        <f>Q153*H153</f>
        <v>32.399999999999999</v>
      </c>
      <c r="S153" s="176">
        <v>0</v>
      </c>
      <c r="T153" s="177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78" t="s">
        <v>162</v>
      </c>
      <c r="AT153" s="178" t="s">
        <v>184</v>
      </c>
      <c r="AU153" s="178" t="s">
        <v>83</v>
      </c>
      <c r="AY153" s="18" t="s">
        <v>122</v>
      </c>
      <c r="BE153" s="179">
        <f>IF(N153="základní",J153,0)</f>
        <v>0</v>
      </c>
      <c r="BF153" s="179">
        <f>IF(N153="snížená",J153,0)</f>
        <v>0</v>
      </c>
      <c r="BG153" s="179">
        <f>IF(N153="zákl. přenesená",J153,0)</f>
        <v>0</v>
      </c>
      <c r="BH153" s="179">
        <f>IF(N153="sníž. přenesená",J153,0)</f>
        <v>0</v>
      </c>
      <c r="BI153" s="179">
        <f>IF(N153="nulová",J153,0)</f>
        <v>0</v>
      </c>
      <c r="BJ153" s="18" t="s">
        <v>81</v>
      </c>
      <c r="BK153" s="179">
        <f>ROUND(I153*H153,2)</f>
        <v>0</v>
      </c>
      <c r="BL153" s="18" t="s">
        <v>128</v>
      </c>
      <c r="BM153" s="178" t="s">
        <v>187</v>
      </c>
    </row>
    <row r="154" s="13" customFormat="1">
      <c r="A154" s="13"/>
      <c r="B154" s="180"/>
      <c r="C154" s="13"/>
      <c r="D154" s="181" t="s">
        <v>133</v>
      </c>
      <c r="E154" s="182" t="s">
        <v>1</v>
      </c>
      <c r="F154" s="183" t="s">
        <v>188</v>
      </c>
      <c r="G154" s="13"/>
      <c r="H154" s="184">
        <v>32.399999999999999</v>
      </c>
      <c r="I154" s="185"/>
      <c r="J154" s="13"/>
      <c r="K154" s="13"/>
      <c r="L154" s="180"/>
      <c r="M154" s="186"/>
      <c r="N154" s="187"/>
      <c r="O154" s="187"/>
      <c r="P154" s="187"/>
      <c r="Q154" s="187"/>
      <c r="R154" s="187"/>
      <c r="S154" s="187"/>
      <c r="T154" s="188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82" t="s">
        <v>133</v>
      </c>
      <c r="AU154" s="182" t="s">
        <v>83</v>
      </c>
      <c r="AV154" s="13" t="s">
        <v>83</v>
      </c>
      <c r="AW154" s="13" t="s">
        <v>32</v>
      </c>
      <c r="AX154" s="13" t="s">
        <v>81</v>
      </c>
      <c r="AY154" s="182" t="s">
        <v>122</v>
      </c>
    </row>
    <row r="155" s="2" customFormat="1" ht="14.4" customHeight="1">
      <c r="A155" s="37"/>
      <c r="B155" s="165"/>
      <c r="C155" s="166" t="s">
        <v>189</v>
      </c>
      <c r="D155" s="166" t="s">
        <v>124</v>
      </c>
      <c r="E155" s="167" t="s">
        <v>190</v>
      </c>
      <c r="F155" s="168" t="s">
        <v>191</v>
      </c>
      <c r="G155" s="169" t="s">
        <v>127</v>
      </c>
      <c r="H155" s="170">
        <v>120</v>
      </c>
      <c r="I155" s="171"/>
      <c r="J155" s="172">
        <f>ROUND(I155*H155,2)</f>
        <v>0</v>
      </c>
      <c r="K155" s="173"/>
      <c r="L155" s="38"/>
      <c r="M155" s="174" t="s">
        <v>1</v>
      </c>
      <c r="N155" s="175" t="s">
        <v>41</v>
      </c>
      <c r="O155" s="76"/>
      <c r="P155" s="176">
        <f>O155*H155</f>
        <v>0</v>
      </c>
      <c r="Q155" s="176">
        <v>0</v>
      </c>
      <c r="R155" s="176">
        <f>Q155*H155</f>
        <v>0</v>
      </c>
      <c r="S155" s="176">
        <v>0</v>
      </c>
      <c r="T155" s="177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78" t="s">
        <v>128</v>
      </c>
      <c r="AT155" s="178" t="s">
        <v>124</v>
      </c>
      <c r="AU155" s="178" t="s">
        <v>83</v>
      </c>
      <c r="AY155" s="18" t="s">
        <v>122</v>
      </c>
      <c r="BE155" s="179">
        <f>IF(N155="základní",J155,0)</f>
        <v>0</v>
      </c>
      <c r="BF155" s="179">
        <f>IF(N155="snížená",J155,0)</f>
        <v>0</v>
      </c>
      <c r="BG155" s="179">
        <f>IF(N155="zákl. přenesená",J155,0)</f>
        <v>0</v>
      </c>
      <c r="BH155" s="179">
        <f>IF(N155="sníž. přenesená",J155,0)</f>
        <v>0</v>
      </c>
      <c r="BI155" s="179">
        <f>IF(N155="nulová",J155,0)</f>
        <v>0</v>
      </c>
      <c r="BJ155" s="18" t="s">
        <v>81</v>
      </c>
      <c r="BK155" s="179">
        <f>ROUND(I155*H155,2)</f>
        <v>0</v>
      </c>
      <c r="BL155" s="18" t="s">
        <v>128</v>
      </c>
      <c r="BM155" s="178" t="s">
        <v>192</v>
      </c>
    </row>
    <row r="156" s="2" customFormat="1" ht="14.4" customHeight="1">
      <c r="A156" s="37"/>
      <c r="B156" s="165"/>
      <c r="C156" s="197" t="s">
        <v>193</v>
      </c>
      <c r="D156" s="197" t="s">
        <v>184</v>
      </c>
      <c r="E156" s="198" t="s">
        <v>194</v>
      </c>
      <c r="F156" s="199" t="s">
        <v>195</v>
      </c>
      <c r="G156" s="200" t="s">
        <v>196</v>
      </c>
      <c r="H156" s="201">
        <v>2.3999999999999999</v>
      </c>
      <c r="I156" s="202"/>
      <c r="J156" s="203">
        <f>ROUND(I156*H156,2)</f>
        <v>0</v>
      </c>
      <c r="K156" s="204"/>
      <c r="L156" s="205"/>
      <c r="M156" s="206" t="s">
        <v>1</v>
      </c>
      <c r="N156" s="207" t="s">
        <v>41</v>
      </c>
      <c r="O156" s="76"/>
      <c r="P156" s="176">
        <f>O156*H156</f>
        <v>0</v>
      </c>
      <c r="Q156" s="176">
        <v>0.001</v>
      </c>
      <c r="R156" s="176">
        <f>Q156*H156</f>
        <v>0.0023999999999999998</v>
      </c>
      <c r="S156" s="176">
        <v>0</v>
      </c>
      <c r="T156" s="177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78" t="s">
        <v>162</v>
      </c>
      <c r="AT156" s="178" t="s">
        <v>184</v>
      </c>
      <c r="AU156" s="178" t="s">
        <v>83</v>
      </c>
      <c r="AY156" s="18" t="s">
        <v>122</v>
      </c>
      <c r="BE156" s="179">
        <f>IF(N156="základní",J156,0)</f>
        <v>0</v>
      </c>
      <c r="BF156" s="179">
        <f>IF(N156="snížená",J156,0)</f>
        <v>0</v>
      </c>
      <c r="BG156" s="179">
        <f>IF(N156="zákl. přenesená",J156,0)</f>
        <v>0</v>
      </c>
      <c r="BH156" s="179">
        <f>IF(N156="sníž. přenesená",J156,0)</f>
        <v>0</v>
      </c>
      <c r="BI156" s="179">
        <f>IF(N156="nulová",J156,0)</f>
        <v>0</v>
      </c>
      <c r="BJ156" s="18" t="s">
        <v>81</v>
      </c>
      <c r="BK156" s="179">
        <f>ROUND(I156*H156,2)</f>
        <v>0</v>
      </c>
      <c r="BL156" s="18" t="s">
        <v>128</v>
      </c>
      <c r="BM156" s="178" t="s">
        <v>197</v>
      </c>
    </row>
    <row r="157" s="13" customFormat="1">
      <c r="A157" s="13"/>
      <c r="B157" s="180"/>
      <c r="C157" s="13"/>
      <c r="D157" s="181" t="s">
        <v>133</v>
      </c>
      <c r="E157" s="13"/>
      <c r="F157" s="183" t="s">
        <v>198</v>
      </c>
      <c r="G157" s="13"/>
      <c r="H157" s="184">
        <v>2.3999999999999999</v>
      </c>
      <c r="I157" s="185"/>
      <c r="J157" s="13"/>
      <c r="K157" s="13"/>
      <c r="L157" s="180"/>
      <c r="M157" s="186"/>
      <c r="N157" s="187"/>
      <c r="O157" s="187"/>
      <c r="P157" s="187"/>
      <c r="Q157" s="187"/>
      <c r="R157" s="187"/>
      <c r="S157" s="187"/>
      <c r="T157" s="188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82" t="s">
        <v>133</v>
      </c>
      <c r="AU157" s="182" t="s">
        <v>83</v>
      </c>
      <c r="AV157" s="13" t="s">
        <v>83</v>
      </c>
      <c r="AW157" s="13" t="s">
        <v>3</v>
      </c>
      <c r="AX157" s="13" t="s">
        <v>81</v>
      </c>
      <c r="AY157" s="182" t="s">
        <v>122</v>
      </c>
    </row>
    <row r="158" s="2" customFormat="1" ht="14.4" customHeight="1">
      <c r="A158" s="37"/>
      <c r="B158" s="165"/>
      <c r="C158" s="166" t="s">
        <v>199</v>
      </c>
      <c r="D158" s="166" t="s">
        <v>124</v>
      </c>
      <c r="E158" s="167" t="s">
        <v>200</v>
      </c>
      <c r="F158" s="168" t="s">
        <v>201</v>
      </c>
      <c r="G158" s="169" t="s">
        <v>127</v>
      </c>
      <c r="H158" s="170">
        <v>120</v>
      </c>
      <c r="I158" s="171"/>
      <c r="J158" s="172">
        <f>ROUND(I158*H158,2)</f>
        <v>0</v>
      </c>
      <c r="K158" s="173"/>
      <c r="L158" s="38"/>
      <c r="M158" s="174" t="s">
        <v>1</v>
      </c>
      <c r="N158" s="175" t="s">
        <v>41</v>
      </c>
      <c r="O158" s="76"/>
      <c r="P158" s="176">
        <f>O158*H158</f>
        <v>0</v>
      </c>
      <c r="Q158" s="176">
        <v>0</v>
      </c>
      <c r="R158" s="176">
        <f>Q158*H158</f>
        <v>0</v>
      </c>
      <c r="S158" s="176">
        <v>0</v>
      </c>
      <c r="T158" s="177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78" t="s">
        <v>128</v>
      </c>
      <c r="AT158" s="178" t="s">
        <v>124</v>
      </c>
      <c r="AU158" s="178" t="s">
        <v>83</v>
      </c>
      <c r="AY158" s="18" t="s">
        <v>122</v>
      </c>
      <c r="BE158" s="179">
        <f>IF(N158="základní",J158,0)</f>
        <v>0</v>
      </c>
      <c r="BF158" s="179">
        <f>IF(N158="snížená",J158,0)</f>
        <v>0</v>
      </c>
      <c r="BG158" s="179">
        <f>IF(N158="zákl. přenesená",J158,0)</f>
        <v>0</v>
      </c>
      <c r="BH158" s="179">
        <f>IF(N158="sníž. přenesená",J158,0)</f>
        <v>0</v>
      </c>
      <c r="BI158" s="179">
        <f>IF(N158="nulová",J158,0)</f>
        <v>0</v>
      </c>
      <c r="BJ158" s="18" t="s">
        <v>81</v>
      </c>
      <c r="BK158" s="179">
        <f>ROUND(I158*H158,2)</f>
        <v>0</v>
      </c>
      <c r="BL158" s="18" t="s">
        <v>128</v>
      </c>
      <c r="BM158" s="178" t="s">
        <v>202</v>
      </c>
    </row>
    <row r="159" s="13" customFormat="1">
      <c r="A159" s="13"/>
      <c r="B159" s="180"/>
      <c r="C159" s="13"/>
      <c r="D159" s="181" t="s">
        <v>133</v>
      </c>
      <c r="E159" s="182" t="s">
        <v>1</v>
      </c>
      <c r="F159" s="183" t="s">
        <v>203</v>
      </c>
      <c r="G159" s="13"/>
      <c r="H159" s="184">
        <v>120</v>
      </c>
      <c r="I159" s="185"/>
      <c r="J159" s="13"/>
      <c r="K159" s="13"/>
      <c r="L159" s="180"/>
      <c r="M159" s="186"/>
      <c r="N159" s="187"/>
      <c r="O159" s="187"/>
      <c r="P159" s="187"/>
      <c r="Q159" s="187"/>
      <c r="R159" s="187"/>
      <c r="S159" s="187"/>
      <c r="T159" s="188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82" t="s">
        <v>133</v>
      </c>
      <c r="AU159" s="182" t="s">
        <v>83</v>
      </c>
      <c r="AV159" s="13" t="s">
        <v>83</v>
      </c>
      <c r="AW159" s="13" t="s">
        <v>32</v>
      </c>
      <c r="AX159" s="13" t="s">
        <v>81</v>
      </c>
      <c r="AY159" s="182" t="s">
        <v>122</v>
      </c>
    </row>
    <row r="160" s="2" customFormat="1" ht="14.4" customHeight="1">
      <c r="A160" s="37"/>
      <c r="B160" s="165"/>
      <c r="C160" s="166" t="s">
        <v>204</v>
      </c>
      <c r="D160" s="166" t="s">
        <v>124</v>
      </c>
      <c r="E160" s="167" t="s">
        <v>205</v>
      </c>
      <c r="F160" s="168" t="s">
        <v>206</v>
      </c>
      <c r="G160" s="169" t="s">
        <v>127</v>
      </c>
      <c r="H160" s="170">
        <v>255</v>
      </c>
      <c r="I160" s="171"/>
      <c r="J160" s="172">
        <f>ROUND(I160*H160,2)</f>
        <v>0</v>
      </c>
      <c r="K160" s="173"/>
      <c r="L160" s="38"/>
      <c r="M160" s="174" t="s">
        <v>1</v>
      </c>
      <c r="N160" s="175" t="s">
        <v>41</v>
      </c>
      <c r="O160" s="76"/>
      <c r="P160" s="176">
        <f>O160*H160</f>
        <v>0</v>
      </c>
      <c r="Q160" s="176">
        <v>0</v>
      </c>
      <c r="R160" s="176">
        <f>Q160*H160</f>
        <v>0</v>
      </c>
      <c r="S160" s="176">
        <v>0</v>
      </c>
      <c r="T160" s="177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78" t="s">
        <v>128</v>
      </c>
      <c r="AT160" s="178" t="s">
        <v>124</v>
      </c>
      <c r="AU160" s="178" t="s">
        <v>83</v>
      </c>
      <c r="AY160" s="18" t="s">
        <v>122</v>
      </c>
      <c r="BE160" s="179">
        <f>IF(N160="základní",J160,0)</f>
        <v>0</v>
      </c>
      <c r="BF160" s="179">
        <f>IF(N160="snížená",J160,0)</f>
        <v>0</v>
      </c>
      <c r="BG160" s="179">
        <f>IF(N160="zákl. přenesená",J160,0)</f>
        <v>0</v>
      </c>
      <c r="BH160" s="179">
        <f>IF(N160="sníž. přenesená",J160,0)</f>
        <v>0</v>
      </c>
      <c r="BI160" s="179">
        <f>IF(N160="nulová",J160,0)</f>
        <v>0</v>
      </c>
      <c r="BJ160" s="18" t="s">
        <v>81</v>
      </c>
      <c r="BK160" s="179">
        <f>ROUND(I160*H160,2)</f>
        <v>0</v>
      </c>
      <c r="BL160" s="18" t="s">
        <v>128</v>
      </c>
      <c r="BM160" s="178" t="s">
        <v>207</v>
      </c>
    </row>
    <row r="161" s="13" customFormat="1">
      <c r="A161" s="13"/>
      <c r="B161" s="180"/>
      <c r="C161" s="13"/>
      <c r="D161" s="181" t="s">
        <v>133</v>
      </c>
      <c r="E161" s="182" t="s">
        <v>1</v>
      </c>
      <c r="F161" s="183" t="s">
        <v>208</v>
      </c>
      <c r="G161" s="13"/>
      <c r="H161" s="184">
        <v>205</v>
      </c>
      <c r="I161" s="185"/>
      <c r="J161" s="13"/>
      <c r="K161" s="13"/>
      <c r="L161" s="180"/>
      <c r="M161" s="186"/>
      <c r="N161" s="187"/>
      <c r="O161" s="187"/>
      <c r="P161" s="187"/>
      <c r="Q161" s="187"/>
      <c r="R161" s="187"/>
      <c r="S161" s="187"/>
      <c r="T161" s="188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182" t="s">
        <v>133</v>
      </c>
      <c r="AU161" s="182" t="s">
        <v>83</v>
      </c>
      <c r="AV161" s="13" t="s">
        <v>83</v>
      </c>
      <c r="AW161" s="13" t="s">
        <v>32</v>
      </c>
      <c r="AX161" s="13" t="s">
        <v>76</v>
      </c>
      <c r="AY161" s="182" t="s">
        <v>122</v>
      </c>
    </row>
    <row r="162" s="13" customFormat="1">
      <c r="A162" s="13"/>
      <c r="B162" s="180"/>
      <c r="C162" s="13"/>
      <c r="D162" s="181" t="s">
        <v>133</v>
      </c>
      <c r="E162" s="182" t="s">
        <v>1</v>
      </c>
      <c r="F162" s="183" t="s">
        <v>209</v>
      </c>
      <c r="G162" s="13"/>
      <c r="H162" s="184">
        <v>50</v>
      </c>
      <c r="I162" s="185"/>
      <c r="J162" s="13"/>
      <c r="K162" s="13"/>
      <c r="L162" s="180"/>
      <c r="M162" s="186"/>
      <c r="N162" s="187"/>
      <c r="O162" s="187"/>
      <c r="P162" s="187"/>
      <c r="Q162" s="187"/>
      <c r="R162" s="187"/>
      <c r="S162" s="187"/>
      <c r="T162" s="188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182" t="s">
        <v>133</v>
      </c>
      <c r="AU162" s="182" t="s">
        <v>83</v>
      </c>
      <c r="AV162" s="13" t="s">
        <v>83</v>
      </c>
      <c r="AW162" s="13" t="s">
        <v>32</v>
      </c>
      <c r="AX162" s="13" t="s">
        <v>76</v>
      </c>
      <c r="AY162" s="182" t="s">
        <v>122</v>
      </c>
    </row>
    <row r="163" s="14" customFormat="1">
      <c r="A163" s="14"/>
      <c r="B163" s="189"/>
      <c r="C163" s="14"/>
      <c r="D163" s="181" t="s">
        <v>133</v>
      </c>
      <c r="E163" s="190" t="s">
        <v>1</v>
      </c>
      <c r="F163" s="191" t="s">
        <v>136</v>
      </c>
      <c r="G163" s="14"/>
      <c r="H163" s="192">
        <v>255</v>
      </c>
      <c r="I163" s="193"/>
      <c r="J163" s="14"/>
      <c r="K163" s="14"/>
      <c r="L163" s="189"/>
      <c r="M163" s="194"/>
      <c r="N163" s="195"/>
      <c r="O163" s="195"/>
      <c r="P163" s="195"/>
      <c r="Q163" s="195"/>
      <c r="R163" s="195"/>
      <c r="S163" s="195"/>
      <c r="T163" s="196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190" t="s">
        <v>133</v>
      </c>
      <c r="AU163" s="190" t="s">
        <v>83</v>
      </c>
      <c r="AV163" s="14" t="s">
        <v>128</v>
      </c>
      <c r="AW163" s="14" t="s">
        <v>32</v>
      </c>
      <c r="AX163" s="14" t="s">
        <v>81</v>
      </c>
      <c r="AY163" s="190" t="s">
        <v>122</v>
      </c>
    </row>
    <row r="164" s="12" customFormat="1" ht="22.8" customHeight="1">
      <c r="A164" s="12"/>
      <c r="B164" s="152"/>
      <c r="C164" s="12"/>
      <c r="D164" s="153" t="s">
        <v>75</v>
      </c>
      <c r="E164" s="163" t="s">
        <v>83</v>
      </c>
      <c r="F164" s="163" t="s">
        <v>210</v>
      </c>
      <c r="G164" s="12"/>
      <c r="H164" s="12"/>
      <c r="I164" s="155"/>
      <c r="J164" s="164">
        <f>BK164</f>
        <v>0</v>
      </c>
      <c r="K164" s="12"/>
      <c r="L164" s="152"/>
      <c r="M164" s="157"/>
      <c r="N164" s="158"/>
      <c r="O164" s="158"/>
      <c r="P164" s="159">
        <f>SUM(P165:P203)</f>
        <v>0</v>
      </c>
      <c r="Q164" s="158"/>
      <c r="R164" s="159">
        <f>SUM(R165:R203)</f>
        <v>207.05644509999999</v>
      </c>
      <c r="S164" s="158"/>
      <c r="T164" s="160">
        <f>SUM(T165:T203)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153" t="s">
        <v>81</v>
      </c>
      <c r="AT164" s="161" t="s">
        <v>75</v>
      </c>
      <c r="AU164" s="161" t="s">
        <v>81</v>
      </c>
      <c r="AY164" s="153" t="s">
        <v>122</v>
      </c>
      <c r="BK164" s="162">
        <f>SUM(BK165:BK203)</f>
        <v>0</v>
      </c>
    </row>
    <row r="165" s="2" customFormat="1" ht="14.4" customHeight="1">
      <c r="A165" s="37"/>
      <c r="B165" s="165"/>
      <c r="C165" s="166" t="s">
        <v>211</v>
      </c>
      <c r="D165" s="166" t="s">
        <v>124</v>
      </c>
      <c r="E165" s="167" t="s">
        <v>212</v>
      </c>
      <c r="F165" s="168" t="s">
        <v>213</v>
      </c>
      <c r="G165" s="169" t="s">
        <v>158</v>
      </c>
      <c r="H165" s="170">
        <v>37.052</v>
      </c>
      <c r="I165" s="171"/>
      <c r="J165" s="172">
        <f>ROUND(I165*H165,2)</f>
        <v>0</v>
      </c>
      <c r="K165" s="173"/>
      <c r="L165" s="38"/>
      <c r="M165" s="174" t="s">
        <v>1</v>
      </c>
      <c r="N165" s="175" t="s">
        <v>41</v>
      </c>
      <c r="O165" s="76"/>
      <c r="P165" s="176">
        <f>O165*H165</f>
        <v>0</v>
      </c>
      <c r="Q165" s="176">
        <v>2.1600000000000001</v>
      </c>
      <c r="R165" s="176">
        <f>Q165*H165</f>
        <v>80.032319999999999</v>
      </c>
      <c r="S165" s="176">
        <v>0</v>
      </c>
      <c r="T165" s="177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78" t="s">
        <v>128</v>
      </c>
      <c r="AT165" s="178" t="s">
        <v>124</v>
      </c>
      <c r="AU165" s="178" t="s">
        <v>83</v>
      </c>
      <c r="AY165" s="18" t="s">
        <v>122</v>
      </c>
      <c r="BE165" s="179">
        <f>IF(N165="základní",J165,0)</f>
        <v>0</v>
      </c>
      <c r="BF165" s="179">
        <f>IF(N165="snížená",J165,0)</f>
        <v>0</v>
      </c>
      <c r="BG165" s="179">
        <f>IF(N165="zákl. přenesená",J165,0)</f>
        <v>0</v>
      </c>
      <c r="BH165" s="179">
        <f>IF(N165="sníž. přenesená",J165,0)</f>
        <v>0</v>
      </c>
      <c r="BI165" s="179">
        <f>IF(N165="nulová",J165,0)</f>
        <v>0</v>
      </c>
      <c r="BJ165" s="18" t="s">
        <v>81</v>
      </c>
      <c r="BK165" s="179">
        <f>ROUND(I165*H165,2)</f>
        <v>0</v>
      </c>
      <c r="BL165" s="18" t="s">
        <v>128</v>
      </c>
      <c r="BM165" s="178" t="s">
        <v>214</v>
      </c>
    </row>
    <row r="166" s="13" customFormat="1">
      <c r="A166" s="13"/>
      <c r="B166" s="180"/>
      <c r="C166" s="13"/>
      <c r="D166" s="181" t="s">
        <v>133</v>
      </c>
      <c r="E166" s="182" t="s">
        <v>1</v>
      </c>
      <c r="F166" s="183" t="s">
        <v>215</v>
      </c>
      <c r="G166" s="13"/>
      <c r="H166" s="184">
        <v>6.077</v>
      </c>
      <c r="I166" s="185"/>
      <c r="J166" s="13"/>
      <c r="K166" s="13"/>
      <c r="L166" s="180"/>
      <c r="M166" s="186"/>
      <c r="N166" s="187"/>
      <c r="O166" s="187"/>
      <c r="P166" s="187"/>
      <c r="Q166" s="187"/>
      <c r="R166" s="187"/>
      <c r="S166" s="187"/>
      <c r="T166" s="188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182" t="s">
        <v>133</v>
      </c>
      <c r="AU166" s="182" t="s">
        <v>83</v>
      </c>
      <c r="AV166" s="13" t="s">
        <v>83</v>
      </c>
      <c r="AW166" s="13" t="s">
        <v>32</v>
      </c>
      <c r="AX166" s="13" t="s">
        <v>76</v>
      </c>
      <c r="AY166" s="182" t="s">
        <v>122</v>
      </c>
    </row>
    <row r="167" s="13" customFormat="1">
      <c r="A167" s="13"/>
      <c r="B167" s="180"/>
      <c r="C167" s="13"/>
      <c r="D167" s="181" t="s">
        <v>133</v>
      </c>
      <c r="E167" s="182" t="s">
        <v>1</v>
      </c>
      <c r="F167" s="183" t="s">
        <v>216</v>
      </c>
      <c r="G167" s="13"/>
      <c r="H167" s="184">
        <v>5.1369999999999996</v>
      </c>
      <c r="I167" s="185"/>
      <c r="J167" s="13"/>
      <c r="K167" s="13"/>
      <c r="L167" s="180"/>
      <c r="M167" s="186"/>
      <c r="N167" s="187"/>
      <c r="O167" s="187"/>
      <c r="P167" s="187"/>
      <c r="Q167" s="187"/>
      <c r="R167" s="187"/>
      <c r="S167" s="187"/>
      <c r="T167" s="188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82" t="s">
        <v>133</v>
      </c>
      <c r="AU167" s="182" t="s">
        <v>83</v>
      </c>
      <c r="AV167" s="13" t="s">
        <v>83</v>
      </c>
      <c r="AW167" s="13" t="s">
        <v>32</v>
      </c>
      <c r="AX167" s="13" t="s">
        <v>76</v>
      </c>
      <c r="AY167" s="182" t="s">
        <v>122</v>
      </c>
    </row>
    <row r="168" s="13" customFormat="1">
      <c r="A168" s="13"/>
      <c r="B168" s="180"/>
      <c r="C168" s="13"/>
      <c r="D168" s="181" t="s">
        <v>133</v>
      </c>
      <c r="E168" s="182" t="s">
        <v>1</v>
      </c>
      <c r="F168" s="183" t="s">
        <v>217</v>
      </c>
      <c r="G168" s="13"/>
      <c r="H168" s="184">
        <v>24.600000000000001</v>
      </c>
      <c r="I168" s="185"/>
      <c r="J168" s="13"/>
      <c r="K168" s="13"/>
      <c r="L168" s="180"/>
      <c r="M168" s="186"/>
      <c r="N168" s="187"/>
      <c r="O168" s="187"/>
      <c r="P168" s="187"/>
      <c r="Q168" s="187"/>
      <c r="R168" s="187"/>
      <c r="S168" s="187"/>
      <c r="T168" s="188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182" t="s">
        <v>133</v>
      </c>
      <c r="AU168" s="182" t="s">
        <v>83</v>
      </c>
      <c r="AV168" s="13" t="s">
        <v>83</v>
      </c>
      <c r="AW168" s="13" t="s">
        <v>32</v>
      </c>
      <c r="AX168" s="13" t="s">
        <v>76</v>
      </c>
      <c r="AY168" s="182" t="s">
        <v>122</v>
      </c>
    </row>
    <row r="169" s="13" customFormat="1">
      <c r="A169" s="13"/>
      <c r="B169" s="180"/>
      <c r="C169" s="13"/>
      <c r="D169" s="181" t="s">
        <v>133</v>
      </c>
      <c r="E169" s="182" t="s">
        <v>1</v>
      </c>
      <c r="F169" s="183" t="s">
        <v>218</v>
      </c>
      <c r="G169" s="13"/>
      <c r="H169" s="184">
        <v>1.238</v>
      </c>
      <c r="I169" s="185"/>
      <c r="J169" s="13"/>
      <c r="K169" s="13"/>
      <c r="L169" s="180"/>
      <c r="M169" s="186"/>
      <c r="N169" s="187"/>
      <c r="O169" s="187"/>
      <c r="P169" s="187"/>
      <c r="Q169" s="187"/>
      <c r="R169" s="187"/>
      <c r="S169" s="187"/>
      <c r="T169" s="188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182" t="s">
        <v>133</v>
      </c>
      <c r="AU169" s="182" t="s">
        <v>83</v>
      </c>
      <c r="AV169" s="13" t="s">
        <v>83</v>
      </c>
      <c r="AW169" s="13" t="s">
        <v>32</v>
      </c>
      <c r="AX169" s="13" t="s">
        <v>76</v>
      </c>
      <c r="AY169" s="182" t="s">
        <v>122</v>
      </c>
    </row>
    <row r="170" s="14" customFormat="1">
      <c r="A170" s="14"/>
      <c r="B170" s="189"/>
      <c r="C170" s="14"/>
      <c r="D170" s="181" t="s">
        <v>133</v>
      </c>
      <c r="E170" s="190" t="s">
        <v>1</v>
      </c>
      <c r="F170" s="191" t="s">
        <v>136</v>
      </c>
      <c r="G170" s="14"/>
      <c r="H170" s="192">
        <v>37.052</v>
      </c>
      <c r="I170" s="193"/>
      <c r="J170" s="14"/>
      <c r="K170" s="14"/>
      <c r="L170" s="189"/>
      <c r="M170" s="194"/>
      <c r="N170" s="195"/>
      <c r="O170" s="195"/>
      <c r="P170" s="195"/>
      <c r="Q170" s="195"/>
      <c r="R170" s="195"/>
      <c r="S170" s="195"/>
      <c r="T170" s="196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190" t="s">
        <v>133</v>
      </c>
      <c r="AU170" s="190" t="s">
        <v>83</v>
      </c>
      <c r="AV170" s="14" t="s">
        <v>128</v>
      </c>
      <c r="AW170" s="14" t="s">
        <v>32</v>
      </c>
      <c r="AX170" s="14" t="s">
        <v>81</v>
      </c>
      <c r="AY170" s="190" t="s">
        <v>122</v>
      </c>
    </row>
    <row r="171" s="2" customFormat="1" ht="14.4" customHeight="1">
      <c r="A171" s="37"/>
      <c r="B171" s="165"/>
      <c r="C171" s="166" t="s">
        <v>219</v>
      </c>
      <c r="D171" s="166" t="s">
        <v>124</v>
      </c>
      <c r="E171" s="167" t="s">
        <v>220</v>
      </c>
      <c r="F171" s="168" t="s">
        <v>221</v>
      </c>
      <c r="G171" s="169" t="s">
        <v>158</v>
      </c>
      <c r="H171" s="170">
        <v>20.975000000000001</v>
      </c>
      <c r="I171" s="171"/>
      <c r="J171" s="172">
        <f>ROUND(I171*H171,2)</f>
        <v>0</v>
      </c>
      <c r="K171" s="173"/>
      <c r="L171" s="38"/>
      <c r="M171" s="174" t="s">
        <v>1</v>
      </c>
      <c r="N171" s="175" t="s">
        <v>41</v>
      </c>
      <c r="O171" s="76"/>
      <c r="P171" s="176">
        <f>O171*H171</f>
        <v>0</v>
      </c>
      <c r="Q171" s="176">
        <v>2.1600000000000001</v>
      </c>
      <c r="R171" s="176">
        <f>Q171*H171</f>
        <v>45.306000000000004</v>
      </c>
      <c r="S171" s="176">
        <v>0</v>
      </c>
      <c r="T171" s="177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78" t="s">
        <v>128</v>
      </c>
      <c r="AT171" s="178" t="s">
        <v>124</v>
      </c>
      <c r="AU171" s="178" t="s">
        <v>83</v>
      </c>
      <c r="AY171" s="18" t="s">
        <v>122</v>
      </c>
      <c r="BE171" s="179">
        <f>IF(N171="základní",J171,0)</f>
        <v>0</v>
      </c>
      <c r="BF171" s="179">
        <f>IF(N171="snížená",J171,0)</f>
        <v>0</v>
      </c>
      <c r="BG171" s="179">
        <f>IF(N171="zákl. přenesená",J171,0)</f>
        <v>0</v>
      </c>
      <c r="BH171" s="179">
        <f>IF(N171="sníž. přenesená",J171,0)</f>
        <v>0</v>
      </c>
      <c r="BI171" s="179">
        <f>IF(N171="nulová",J171,0)</f>
        <v>0</v>
      </c>
      <c r="BJ171" s="18" t="s">
        <v>81</v>
      </c>
      <c r="BK171" s="179">
        <f>ROUND(I171*H171,2)</f>
        <v>0</v>
      </c>
      <c r="BL171" s="18" t="s">
        <v>128</v>
      </c>
      <c r="BM171" s="178" t="s">
        <v>222</v>
      </c>
    </row>
    <row r="172" s="13" customFormat="1">
      <c r="A172" s="13"/>
      <c r="B172" s="180"/>
      <c r="C172" s="13"/>
      <c r="D172" s="181" t="s">
        <v>133</v>
      </c>
      <c r="E172" s="182" t="s">
        <v>1</v>
      </c>
      <c r="F172" s="183" t="s">
        <v>223</v>
      </c>
      <c r="G172" s="13"/>
      <c r="H172" s="184">
        <v>3.75</v>
      </c>
      <c r="I172" s="185"/>
      <c r="J172" s="13"/>
      <c r="K172" s="13"/>
      <c r="L172" s="180"/>
      <c r="M172" s="186"/>
      <c r="N172" s="187"/>
      <c r="O172" s="187"/>
      <c r="P172" s="187"/>
      <c r="Q172" s="187"/>
      <c r="R172" s="187"/>
      <c r="S172" s="187"/>
      <c r="T172" s="188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182" t="s">
        <v>133</v>
      </c>
      <c r="AU172" s="182" t="s">
        <v>83</v>
      </c>
      <c r="AV172" s="13" t="s">
        <v>83</v>
      </c>
      <c r="AW172" s="13" t="s">
        <v>32</v>
      </c>
      <c r="AX172" s="13" t="s">
        <v>76</v>
      </c>
      <c r="AY172" s="182" t="s">
        <v>122</v>
      </c>
    </row>
    <row r="173" s="13" customFormat="1">
      <c r="A173" s="13"/>
      <c r="B173" s="180"/>
      <c r="C173" s="13"/>
      <c r="D173" s="181" t="s">
        <v>133</v>
      </c>
      <c r="E173" s="182" t="s">
        <v>1</v>
      </c>
      <c r="F173" s="183" t="s">
        <v>224</v>
      </c>
      <c r="G173" s="13"/>
      <c r="H173" s="184">
        <v>16.399999999999999</v>
      </c>
      <c r="I173" s="185"/>
      <c r="J173" s="13"/>
      <c r="K173" s="13"/>
      <c r="L173" s="180"/>
      <c r="M173" s="186"/>
      <c r="N173" s="187"/>
      <c r="O173" s="187"/>
      <c r="P173" s="187"/>
      <c r="Q173" s="187"/>
      <c r="R173" s="187"/>
      <c r="S173" s="187"/>
      <c r="T173" s="188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182" t="s">
        <v>133</v>
      </c>
      <c r="AU173" s="182" t="s">
        <v>83</v>
      </c>
      <c r="AV173" s="13" t="s">
        <v>83</v>
      </c>
      <c r="AW173" s="13" t="s">
        <v>32</v>
      </c>
      <c r="AX173" s="13" t="s">
        <v>76</v>
      </c>
      <c r="AY173" s="182" t="s">
        <v>122</v>
      </c>
    </row>
    <row r="174" s="13" customFormat="1">
      <c r="A174" s="13"/>
      <c r="B174" s="180"/>
      <c r="C174" s="13"/>
      <c r="D174" s="181" t="s">
        <v>133</v>
      </c>
      <c r="E174" s="182" t="s">
        <v>1</v>
      </c>
      <c r="F174" s="183" t="s">
        <v>225</v>
      </c>
      <c r="G174" s="13"/>
      <c r="H174" s="184">
        <v>0.82499999999999996</v>
      </c>
      <c r="I174" s="185"/>
      <c r="J174" s="13"/>
      <c r="K174" s="13"/>
      <c r="L174" s="180"/>
      <c r="M174" s="186"/>
      <c r="N174" s="187"/>
      <c r="O174" s="187"/>
      <c r="P174" s="187"/>
      <c r="Q174" s="187"/>
      <c r="R174" s="187"/>
      <c r="S174" s="187"/>
      <c r="T174" s="188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182" t="s">
        <v>133</v>
      </c>
      <c r="AU174" s="182" t="s">
        <v>83</v>
      </c>
      <c r="AV174" s="13" t="s">
        <v>83</v>
      </c>
      <c r="AW174" s="13" t="s">
        <v>32</v>
      </c>
      <c r="AX174" s="13" t="s">
        <v>76</v>
      </c>
      <c r="AY174" s="182" t="s">
        <v>122</v>
      </c>
    </row>
    <row r="175" s="14" customFormat="1">
      <c r="A175" s="14"/>
      <c r="B175" s="189"/>
      <c r="C175" s="14"/>
      <c r="D175" s="181" t="s">
        <v>133</v>
      </c>
      <c r="E175" s="190" t="s">
        <v>1</v>
      </c>
      <c r="F175" s="191" t="s">
        <v>136</v>
      </c>
      <c r="G175" s="14"/>
      <c r="H175" s="192">
        <v>20.974999999999998</v>
      </c>
      <c r="I175" s="193"/>
      <c r="J175" s="14"/>
      <c r="K175" s="14"/>
      <c r="L175" s="189"/>
      <c r="M175" s="194"/>
      <c r="N175" s="195"/>
      <c r="O175" s="195"/>
      <c r="P175" s="195"/>
      <c r="Q175" s="195"/>
      <c r="R175" s="195"/>
      <c r="S175" s="195"/>
      <c r="T175" s="196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190" t="s">
        <v>133</v>
      </c>
      <c r="AU175" s="190" t="s">
        <v>83</v>
      </c>
      <c r="AV175" s="14" t="s">
        <v>128</v>
      </c>
      <c r="AW175" s="14" t="s">
        <v>32</v>
      </c>
      <c r="AX175" s="14" t="s">
        <v>81</v>
      </c>
      <c r="AY175" s="190" t="s">
        <v>122</v>
      </c>
    </row>
    <row r="176" s="2" customFormat="1" ht="14.4" customHeight="1">
      <c r="A176" s="37"/>
      <c r="B176" s="165"/>
      <c r="C176" s="166" t="s">
        <v>226</v>
      </c>
      <c r="D176" s="166" t="s">
        <v>124</v>
      </c>
      <c r="E176" s="167" t="s">
        <v>227</v>
      </c>
      <c r="F176" s="168" t="s">
        <v>228</v>
      </c>
      <c r="G176" s="169" t="s">
        <v>158</v>
      </c>
      <c r="H176" s="170">
        <v>5.8499999999999996</v>
      </c>
      <c r="I176" s="171"/>
      <c r="J176" s="172">
        <f>ROUND(I176*H176,2)</f>
        <v>0</v>
      </c>
      <c r="K176" s="173"/>
      <c r="L176" s="38"/>
      <c r="M176" s="174" t="s">
        <v>1</v>
      </c>
      <c r="N176" s="175" t="s">
        <v>41</v>
      </c>
      <c r="O176" s="76"/>
      <c r="P176" s="176">
        <f>O176*H176</f>
        <v>0</v>
      </c>
      <c r="Q176" s="176">
        <v>2.3010199999999998</v>
      </c>
      <c r="R176" s="176">
        <f>Q176*H176</f>
        <v>13.460966999999998</v>
      </c>
      <c r="S176" s="176">
        <v>0</v>
      </c>
      <c r="T176" s="177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78" t="s">
        <v>128</v>
      </c>
      <c r="AT176" s="178" t="s">
        <v>124</v>
      </c>
      <c r="AU176" s="178" t="s">
        <v>83</v>
      </c>
      <c r="AY176" s="18" t="s">
        <v>122</v>
      </c>
      <c r="BE176" s="179">
        <f>IF(N176="základní",J176,0)</f>
        <v>0</v>
      </c>
      <c r="BF176" s="179">
        <f>IF(N176="snížená",J176,0)</f>
        <v>0</v>
      </c>
      <c r="BG176" s="179">
        <f>IF(N176="zákl. přenesená",J176,0)</f>
        <v>0</v>
      </c>
      <c r="BH176" s="179">
        <f>IF(N176="sníž. přenesená",J176,0)</f>
        <v>0</v>
      </c>
      <c r="BI176" s="179">
        <f>IF(N176="nulová",J176,0)</f>
        <v>0</v>
      </c>
      <c r="BJ176" s="18" t="s">
        <v>81</v>
      </c>
      <c r="BK176" s="179">
        <f>ROUND(I176*H176,2)</f>
        <v>0</v>
      </c>
      <c r="BL176" s="18" t="s">
        <v>128</v>
      </c>
      <c r="BM176" s="178" t="s">
        <v>229</v>
      </c>
    </row>
    <row r="177" s="13" customFormat="1">
      <c r="A177" s="13"/>
      <c r="B177" s="180"/>
      <c r="C177" s="13"/>
      <c r="D177" s="181" t="s">
        <v>133</v>
      </c>
      <c r="E177" s="182" t="s">
        <v>1</v>
      </c>
      <c r="F177" s="183" t="s">
        <v>230</v>
      </c>
      <c r="G177" s="13"/>
      <c r="H177" s="184">
        <v>5.8499999999999996</v>
      </c>
      <c r="I177" s="185"/>
      <c r="J177" s="13"/>
      <c r="K177" s="13"/>
      <c r="L177" s="180"/>
      <c r="M177" s="186"/>
      <c r="N177" s="187"/>
      <c r="O177" s="187"/>
      <c r="P177" s="187"/>
      <c r="Q177" s="187"/>
      <c r="R177" s="187"/>
      <c r="S177" s="187"/>
      <c r="T177" s="188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182" t="s">
        <v>133</v>
      </c>
      <c r="AU177" s="182" t="s">
        <v>83</v>
      </c>
      <c r="AV177" s="13" t="s">
        <v>83</v>
      </c>
      <c r="AW177" s="13" t="s">
        <v>32</v>
      </c>
      <c r="AX177" s="13" t="s">
        <v>81</v>
      </c>
      <c r="AY177" s="182" t="s">
        <v>122</v>
      </c>
    </row>
    <row r="178" s="2" customFormat="1" ht="14.4" customHeight="1">
      <c r="A178" s="37"/>
      <c r="B178" s="165"/>
      <c r="C178" s="166" t="s">
        <v>7</v>
      </c>
      <c r="D178" s="166" t="s">
        <v>124</v>
      </c>
      <c r="E178" s="167" t="s">
        <v>231</v>
      </c>
      <c r="F178" s="168" t="s">
        <v>232</v>
      </c>
      <c r="G178" s="169" t="s">
        <v>158</v>
      </c>
      <c r="H178" s="170">
        <v>2.1360000000000001</v>
      </c>
      <c r="I178" s="171"/>
      <c r="J178" s="172">
        <f>ROUND(I178*H178,2)</f>
        <v>0</v>
      </c>
      <c r="K178" s="173"/>
      <c r="L178" s="38"/>
      <c r="M178" s="174" t="s">
        <v>1</v>
      </c>
      <c r="N178" s="175" t="s">
        <v>41</v>
      </c>
      <c r="O178" s="76"/>
      <c r="P178" s="176">
        <f>O178*H178</f>
        <v>0</v>
      </c>
      <c r="Q178" s="176">
        <v>2.5018699999999998</v>
      </c>
      <c r="R178" s="176">
        <f>Q178*H178</f>
        <v>5.3439943200000002</v>
      </c>
      <c r="S178" s="176">
        <v>0</v>
      </c>
      <c r="T178" s="177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78" t="s">
        <v>128</v>
      </c>
      <c r="AT178" s="178" t="s">
        <v>124</v>
      </c>
      <c r="AU178" s="178" t="s">
        <v>83</v>
      </c>
      <c r="AY178" s="18" t="s">
        <v>122</v>
      </c>
      <c r="BE178" s="179">
        <f>IF(N178="základní",J178,0)</f>
        <v>0</v>
      </c>
      <c r="BF178" s="179">
        <f>IF(N178="snížená",J178,0)</f>
        <v>0</v>
      </c>
      <c r="BG178" s="179">
        <f>IF(N178="zákl. přenesená",J178,0)</f>
        <v>0</v>
      </c>
      <c r="BH178" s="179">
        <f>IF(N178="sníž. přenesená",J178,0)</f>
        <v>0</v>
      </c>
      <c r="BI178" s="179">
        <f>IF(N178="nulová",J178,0)</f>
        <v>0</v>
      </c>
      <c r="BJ178" s="18" t="s">
        <v>81</v>
      </c>
      <c r="BK178" s="179">
        <f>ROUND(I178*H178,2)</f>
        <v>0</v>
      </c>
      <c r="BL178" s="18" t="s">
        <v>128</v>
      </c>
      <c r="BM178" s="178" t="s">
        <v>233</v>
      </c>
    </row>
    <row r="179" s="13" customFormat="1">
      <c r="A179" s="13"/>
      <c r="B179" s="180"/>
      <c r="C179" s="13"/>
      <c r="D179" s="181" t="s">
        <v>133</v>
      </c>
      <c r="E179" s="182" t="s">
        <v>1</v>
      </c>
      <c r="F179" s="183" t="s">
        <v>234</v>
      </c>
      <c r="G179" s="13"/>
      <c r="H179" s="184">
        <v>2.1360000000000001</v>
      </c>
      <c r="I179" s="185"/>
      <c r="J179" s="13"/>
      <c r="K179" s="13"/>
      <c r="L179" s="180"/>
      <c r="M179" s="186"/>
      <c r="N179" s="187"/>
      <c r="O179" s="187"/>
      <c r="P179" s="187"/>
      <c r="Q179" s="187"/>
      <c r="R179" s="187"/>
      <c r="S179" s="187"/>
      <c r="T179" s="188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82" t="s">
        <v>133</v>
      </c>
      <c r="AU179" s="182" t="s">
        <v>83</v>
      </c>
      <c r="AV179" s="13" t="s">
        <v>83</v>
      </c>
      <c r="AW179" s="13" t="s">
        <v>32</v>
      </c>
      <c r="AX179" s="13" t="s">
        <v>81</v>
      </c>
      <c r="AY179" s="182" t="s">
        <v>122</v>
      </c>
    </row>
    <row r="180" s="2" customFormat="1" ht="14.4" customHeight="1">
      <c r="A180" s="37"/>
      <c r="B180" s="165"/>
      <c r="C180" s="166" t="s">
        <v>235</v>
      </c>
      <c r="D180" s="166" t="s">
        <v>124</v>
      </c>
      <c r="E180" s="167" t="s">
        <v>236</v>
      </c>
      <c r="F180" s="168" t="s">
        <v>237</v>
      </c>
      <c r="G180" s="169" t="s">
        <v>127</v>
      </c>
      <c r="H180" s="170">
        <v>12</v>
      </c>
      <c r="I180" s="171"/>
      <c r="J180" s="172">
        <f>ROUND(I180*H180,2)</f>
        <v>0</v>
      </c>
      <c r="K180" s="173"/>
      <c r="L180" s="38"/>
      <c r="M180" s="174" t="s">
        <v>1</v>
      </c>
      <c r="N180" s="175" t="s">
        <v>41</v>
      </c>
      <c r="O180" s="76"/>
      <c r="P180" s="176">
        <f>O180*H180</f>
        <v>0</v>
      </c>
      <c r="Q180" s="176">
        <v>0</v>
      </c>
      <c r="R180" s="176">
        <f>Q180*H180</f>
        <v>0</v>
      </c>
      <c r="S180" s="176">
        <v>0</v>
      </c>
      <c r="T180" s="177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78" t="s">
        <v>128</v>
      </c>
      <c r="AT180" s="178" t="s">
        <v>124</v>
      </c>
      <c r="AU180" s="178" t="s">
        <v>83</v>
      </c>
      <c r="AY180" s="18" t="s">
        <v>122</v>
      </c>
      <c r="BE180" s="179">
        <f>IF(N180="základní",J180,0)</f>
        <v>0</v>
      </c>
      <c r="BF180" s="179">
        <f>IF(N180="snížená",J180,0)</f>
        <v>0</v>
      </c>
      <c r="BG180" s="179">
        <f>IF(N180="zákl. přenesená",J180,0)</f>
        <v>0</v>
      </c>
      <c r="BH180" s="179">
        <f>IF(N180="sníž. přenesená",J180,0)</f>
        <v>0</v>
      </c>
      <c r="BI180" s="179">
        <f>IF(N180="nulová",J180,0)</f>
        <v>0</v>
      </c>
      <c r="BJ180" s="18" t="s">
        <v>81</v>
      </c>
      <c r="BK180" s="179">
        <f>ROUND(I180*H180,2)</f>
        <v>0</v>
      </c>
      <c r="BL180" s="18" t="s">
        <v>128</v>
      </c>
      <c r="BM180" s="178" t="s">
        <v>238</v>
      </c>
    </row>
    <row r="181" s="2" customFormat="1" ht="14.4" customHeight="1">
      <c r="A181" s="37"/>
      <c r="B181" s="165"/>
      <c r="C181" s="166" t="s">
        <v>239</v>
      </c>
      <c r="D181" s="166" t="s">
        <v>124</v>
      </c>
      <c r="E181" s="167" t="s">
        <v>240</v>
      </c>
      <c r="F181" s="168" t="s">
        <v>241</v>
      </c>
      <c r="G181" s="169" t="s">
        <v>127</v>
      </c>
      <c r="H181" s="170">
        <v>91.439999999999998</v>
      </c>
      <c r="I181" s="171"/>
      <c r="J181" s="172">
        <f>ROUND(I181*H181,2)</f>
        <v>0</v>
      </c>
      <c r="K181" s="173"/>
      <c r="L181" s="38"/>
      <c r="M181" s="174" t="s">
        <v>1</v>
      </c>
      <c r="N181" s="175" t="s">
        <v>41</v>
      </c>
      <c r="O181" s="76"/>
      <c r="P181" s="176">
        <f>O181*H181</f>
        <v>0</v>
      </c>
      <c r="Q181" s="176">
        <v>0.0029399999999999999</v>
      </c>
      <c r="R181" s="176">
        <f>Q181*H181</f>
        <v>0.26883360000000001</v>
      </c>
      <c r="S181" s="176">
        <v>0</v>
      </c>
      <c r="T181" s="177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78" t="s">
        <v>128</v>
      </c>
      <c r="AT181" s="178" t="s">
        <v>124</v>
      </c>
      <c r="AU181" s="178" t="s">
        <v>83</v>
      </c>
      <c r="AY181" s="18" t="s">
        <v>122</v>
      </c>
      <c r="BE181" s="179">
        <f>IF(N181="základní",J181,0)</f>
        <v>0</v>
      </c>
      <c r="BF181" s="179">
        <f>IF(N181="snížená",J181,0)</f>
        <v>0</v>
      </c>
      <c r="BG181" s="179">
        <f>IF(N181="zákl. přenesená",J181,0)</f>
        <v>0</v>
      </c>
      <c r="BH181" s="179">
        <f>IF(N181="sníž. přenesená",J181,0)</f>
        <v>0</v>
      </c>
      <c r="BI181" s="179">
        <f>IF(N181="nulová",J181,0)</f>
        <v>0</v>
      </c>
      <c r="BJ181" s="18" t="s">
        <v>81</v>
      </c>
      <c r="BK181" s="179">
        <f>ROUND(I181*H181,2)</f>
        <v>0</v>
      </c>
      <c r="BL181" s="18" t="s">
        <v>128</v>
      </c>
      <c r="BM181" s="178" t="s">
        <v>242</v>
      </c>
    </row>
    <row r="182" s="13" customFormat="1">
      <c r="A182" s="13"/>
      <c r="B182" s="180"/>
      <c r="C182" s="13"/>
      <c r="D182" s="181" t="s">
        <v>133</v>
      </c>
      <c r="E182" s="182" t="s">
        <v>1</v>
      </c>
      <c r="F182" s="183" t="s">
        <v>243</v>
      </c>
      <c r="G182" s="13"/>
      <c r="H182" s="184">
        <v>21.960000000000001</v>
      </c>
      <c r="I182" s="185"/>
      <c r="J182" s="13"/>
      <c r="K182" s="13"/>
      <c r="L182" s="180"/>
      <c r="M182" s="186"/>
      <c r="N182" s="187"/>
      <c r="O182" s="187"/>
      <c r="P182" s="187"/>
      <c r="Q182" s="187"/>
      <c r="R182" s="187"/>
      <c r="S182" s="187"/>
      <c r="T182" s="188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182" t="s">
        <v>133</v>
      </c>
      <c r="AU182" s="182" t="s">
        <v>83</v>
      </c>
      <c r="AV182" s="13" t="s">
        <v>83</v>
      </c>
      <c r="AW182" s="13" t="s">
        <v>32</v>
      </c>
      <c r="AX182" s="13" t="s">
        <v>76</v>
      </c>
      <c r="AY182" s="182" t="s">
        <v>122</v>
      </c>
    </row>
    <row r="183" s="13" customFormat="1">
      <c r="A183" s="13"/>
      <c r="B183" s="180"/>
      <c r="C183" s="13"/>
      <c r="D183" s="181" t="s">
        <v>133</v>
      </c>
      <c r="E183" s="182" t="s">
        <v>1</v>
      </c>
      <c r="F183" s="183" t="s">
        <v>244</v>
      </c>
      <c r="G183" s="13"/>
      <c r="H183" s="184">
        <v>12</v>
      </c>
      <c r="I183" s="185"/>
      <c r="J183" s="13"/>
      <c r="K183" s="13"/>
      <c r="L183" s="180"/>
      <c r="M183" s="186"/>
      <c r="N183" s="187"/>
      <c r="O183" s="187"/>
      <c r="P183" s="187"/>
      <c r="Q183" s="187"/>
      <c r="R183" s="187"/>
      <c r="S183" s="187"/>
      <c r="T183" s="188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82" t="s">
        <v>133</v>
      </c>
      <c r="AU183" s="182" t="s">
        <v>83</v>
      </c>
      <c r="AV183" s="13" t="s">
        <v>83</v>
      </c>
      <c r="AW183" s="13" t="s">
        <v>32</v>
      </c>
      <c r="AX183" s="13" t="s">
        <v>76</v>
      </c>
      <c r="AY183" s="182" t="s">
        <v>122</v>
      </c>
    </row>
    <row r="184" s="13" customFormat="1">
      <c r="A184" s="13"/>
      <c r="B184" s="180"/>
      <c r="C184" s="13"/>
      <c r="D184" s="181" t="s">
        <v>133</v>
      </c>
      <c r="E184" s="182" t="s">
        <v>1</v>
      </c>
      <c r="F184" s="183" t="s">
        <v>245</v>
      </c>
      <c r="G184" s="13"/>
      <c r="H184" s="184">
        <v>54</v>
      </c>
      <c r="I184" s="185"/>
      <c r="J184" s="13"/>
      <c r="K184" s="13"/>
      <c r="L184" s="180"/>
      <c r="M184" s="186"/>
      <c r="N184" s="187"/>
      <c r="O184" s="187"/>
      <c r="P184" s="187"/>
      <c r="Q184" s="187"/>
      <c r="R184" s="187"/>
      <c r="S184" s="187"/>
      <c r="T184" s="188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182" t="s">
        <v>133</v>
      </c>
      <c r="AU184" s="182" t="s">
        <v>83</v>
      </c>
      <c r="AV184" s="13" t="s">
        <v>83</v>
      </c>
      <c r="AW184" s="13" t="s">
        <v>32</v>
      </c>
      <c r="AX184" s="13" t="s">
        <v>76</v>
      </c>
      <c r="AY184" s="182" t="s">
        <v>122</v>
      </c>
    </row>
    <row r="185" s="13" customFormat="1">
      <c r="A185" s="13"/>
      <c r="B185" s="180"/>
      <c r="C185" s="13"/>
      <c r="D185" s="181" t="s">
        <v>133</v>
      </c>
      <c r="E185" s="182" t="s">
        <v>1</v>
      </c>
      <c r="F185" s="183" t="s">
        <v>246</v>
      </c>
      <c r="G185" s="13"/>
      <c r="H185" s="184">
        <v>3.48</v>
      </c>
      <c r="I185" s="185"/>
      <c r="J185" s="13"/>
      <c r="K185" s="13"/>
      <c r="L185" s="180"/>
      <c r="M185" s="186"/>
      <c r="N185" s="187"/>
      <c r="O185" s="187"/>
      <c r="P185" s="187"/>
      <c r="Q185" s="187"/>
      <c r="R185" s="187"/>
      <c r="S185" s="187"/>
      <c r="T185" s="188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182" t="s">
        <v>133</v>
      </c>
      <c r="AU185" s="182" t="s">
        <v>83</v>
      </c>
      <c r="AV185" s="13" t="s">
        <v>83</v>
      </c>
      <c r="AW185" s="13" t="s">
        <v>32</v>
      </c>
      <c r="AX185" s="13" t="s">
        <v>76</v>
      </c>
      <c r="AY185" s="182" t="s">
        <v>122</v>
      </c>
    </row>
    <row r="186" s="14" customFormat="1">
      <c r="A186" s="14"/>
      <c r="B186" s="189"/>
      <c r="C186" s="14"/>
      <c r="D186" s="181" t="s">
        <v>133</v>
      </c>
      <c r="E186" s="190" t="s">
        <v>1</v>
      </c>
      <c r="F186" s="191" t="s">
        <v>136</v>
      </c>
      <c r="G186" s="14"/>
      <c r="H186" s="192">
        <v>91.440000000000012</v>
      </c>
      <c r="I186" s="193"/>
      <c r="J186" s="14"/>
      <c r="K186" s="14"/>
      <c r="L186" s="189"/>
      <c r="M186" s="194"/>
      <c r="N186" s="195"/>
      <c r="O186" s="195"/>
      <c r="P186" s="195"/>
      <c r="Q186" s="195"/>
      <c r="R186" s="195"/>
      <c r="S186" s="195"/>
      <c r="T186" s="196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190" t="s">
        <v>133</v>
      </c>
      <c r="AU186" s="190" t="s">
        <v>83</v>
      </c>
      <c r="AV186" s="14" t="s">
        <v>128</v>
      </c>
      <c r="AW186" s="14" t="s">
        <v>32</v>
      </c>
      <c r="AX186" s="14" t="s">
        <v>81</v>
      </c>
      <c r="AY186" s="190" t="s">
        <v>122</v>
      </c>
    </row>
    <row r="187" s="2" customFormat="1" ht="14.4" customHeight="1">
      <c r="A187" s="37"/>
      <c r="B187" s="165"/>
      <c r="C187" s="166" t="s">
        <v>247</v>
      </c>
      <c r="D187" s="166" t="s">
        <v>124</v>
      </c>
      <c r="E187" s="167" t="s">
        <v>248</v>
      </c>
      <c r="F187" s="168" t="s">
        <v>249</v>
      </c>
      <c r="G187" s="169" t="s">
        <v>127</v>
      </c>
      <c r="H187" s="170">
        <v>91.439999999999998</v>
      </c>
      <c r="I187" s="171"/>
      <c r="J187" s="172">
        <f>ROUND(I187*H187,2)</f>
        <v>0</v>
      </c>
      <c r="K187" s="173"/>
      <c r="L187" s="38"/>
      <c r="M187" s="174" t="s">
        <v>1</v>
      </c>
      <c r="N187" s="175" t="s">
        <v>41</v>
      </c>
      <c r="O187" s="76"/>
      <c r="P187" s="176">
        <f>O187*H187</f>
        <v>0</v>
      </c>
      <c r="Q187" s="176">
        <v>0</v>
      </c>
      <c r="R187" s="176">
        <f>Q187*H187</f>
        <v>0</v>
      </c>
      <c r="S187" s="176">
        <v>0</v>
      </c>
      <c r="T187" s="177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78" t="s">
        <v>128</v>
      </c>
      <c r="AT187" s="178" t="s">
        <v>124</v>
      </c>
      <c r="AU187" s="178" t="s">
        <v>83</v>
      </c>
      <c r="AY187" s="18" t="s">
        <v>122</v>
      </c>
      <c r="BE187" s="179">
        <f>IF(N187="základní",J187,0)</f>
        <v>0</v>
      </c>
      <c r="BF187" s="179">
        <f>IF(N187="snížená",J187,0)</f>
        <v>0</v>
      </c>
      <c r="BG187" s="179">
        <f>IF(N187="zákl. přenesená",J187,0)</f>
        <v>0</v>
      </c>
      <c r="BH187" s="179">
        <f>IF(N187="sníž. přenesená",J187,0)</f>
        <v>0</v>
      </c>
      <c r="BI187" s="179">
        <f>IF(N187="nulová",J187,0)</f>
        <v>0</v>
      </c>
      <c r="BJ187" s="18" t="s">
        <v>81</v>
      </c>
      <c r="BK187" s="179">
        <f>ROUND(I187*H187,2)</f>
        <v>0</v>
      </c>
      <c r="BL187" s="18" t="s">
        <v>128</v>
      </c>
      <c r="BM187" s="178" t="s">
        <v>250</v>
      </c>
    </row>
    <row r="188" s="2" customFormat="1" ht="14.4" customHeight="1">
      <c r="A188" s="37"/>
      <c r="B188" s="165"/>
      <c r="C188" s="166" t="s">
        <v>251</v>
      </c>
      <c r="D188" s="166" t="s">
        <v>124</v>
      </c>
      <c r="E188" s="167" t="s">
        <v>252</v>
      </c>
      <c r="F188" s="168" t="s">
        <v>253</v>
      </c>
      <c r="G188" s="169" t="s">
        <v>173</v>
      </c>
      <c r="H188" s="170">
        <v>0.13</v>
      </c>
      <c r="I188" s="171"/>
      <c r="J188" s="172">
        <f>ROUND(I188*H188,2)</f>
        <v>0</v>
      </c>
      <c r="K188" s="173"/>
      <c r="L188" s="38"/>
      <c r="M188" s="174" t="s">
        <v>1</v>
      </c>
      <c r="N188" s="175" t="s">
        <v>41</v>
      </c>
      <c r="O188" s="76"/>
      <c r="P188" s="176">
        <f>O188*H188</f>
        <v>0</v>
      </c>
      <c r="Q188" s="176">
        <v>1.06277</v>
      </c>
      <c r="R188" s="176">
        <f>Q188*H188</f>
        <v>0.13816010000000001</v>
      </c>
      <c r="S188" s="176">
        <v>0</v>
      </c>
      <c r="T188" s="177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78" t="s">
        <v>128</v>
      </c>
      <c r="AT188" s="178" t="s">
        <v>124</v>
      </c>
      <c r="AU188" s="178" t="s">
        <v>83</v>
      </c>
      <c r="AY188" s="18" t="s">
        <v>122</v>
      </c>
      <c r="BE188" s="179">
        <f>IF(N188="základní",J188,0)</f>
        <v>0</v>
      </c>
      <c r="BF188" s="179">
        <f>IF(N188="snížená",J188,0)</f>
        <v>0</v>
      </c>
      <c r="BG188" s="179">
        <f>IF(N188="zákl. přenesená",J188,0)</f>
        <v>0</v>
      </c>
      <c r="BH188" s="179">
        <f>IF(N188="sníž. přenesená",J188,0)</f>
        <v>0</v>
      </c>
      <c r="BI188" s="179">
        <f>IF(N188="nulová",J188,0)</f>
        <v>0</v>
      </c>
      <c r="BJ188" s="18" t="s">
        <v>81</v>
      </c>
      <c r="BK188" s="179">
        <f>ROUND(I188*H188,2)</f>
        <v>0</v>
      </c>
      <c r="BL188" s="18" t="s">
        <v>128</v>
      </c>
      <c r="BM188" s="178" t="s">
        <v>254</v>
      </c>
    </row>
    <row r="189" s="13" customFormat="1">
      <c r="A189" s="13"/>
      <c r="B189" s="180"/>
      <c r="C189" s="13"/>
      <c r="D189" s="181" t="s">
        <v>133</v>
      </c>
      <c r="E189" s="182" t="s">
        <v>1</v>
      </c>
      <c r="F189" s="183" t="s">
        <v>255</v>
      </c>
      <c r="G189" s="13"/>
      <c r="H189" s="184">
        <v>0.13</v>
      </c>
      <c r="I189" s="185"/>
      <c r="J189" s="13"/>
      <c r="K189" s="13"/>
      <c r="L189" s="180"/>
      <c r="M189" s="186"/>
      <c r="N189" s="187"/>
      <c r="O189" s="187"/>
      <c r="P189" s="187"/>
      <c r="Q189" s="187"/>
      <c r="R189" s="187"/>
      <c r="S189" s="187"/>
      <c r="T189" s="188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182" t="s">
        <v>133</v>
      </c>
      <c r="AU189" s="182" t="s">
        <v>83</v>
      </c>
      <c r="AV189" s="13" t="s">
        <v>83</v>
      </c>
      <c r="AW189" s="13" t="s">
        <v>32</v>
      </c>
      <c r="AX189" s="13" t="s">
        <v>81</v>
      </c>
      <c r="AY189" s="182" t="s">
        <v>122</v>
      </c>
    </row>
    <row r="190" s="2" customFormat="1" ht="14.4" customHeight="1">
      <c r="A190" s="37"/>
      <c r="B190" s="165"/>
      <c r="C190" s="166" t="s">
        <v>256</v>
      </c>
      <c r="D190" s="166" t="s">
        <v>124</v>
      </c>
      <c r="E190" s="167" t="s">
        <v>257</v>
      </c>
      <c r="F190" s="168" t="s">
        <v>258</v>
      </c>
      <c r="G190" s="169" t="s">
        <v>158</v>
      </c>
      <c r="H190" s="170">
        <v>24.173999999999999</v>
      </c>
      <c r="I190" s="171"/>
      <c r="J190" s="172">
        <f>ROUND(I190*H190,2)</f>
        <v>0</v>
      </c>
      <c r="K190" s="173"/>
      <c r="L190" s="38"/>
      <c r="M190" s="174" t="s">
        <v>1</v>
      </c>
      <c r="N190" s="175" t="s">
        <v>41</v>
      </c>
      <c r="O190" s="76"/>
      <c r="P190" s="176">
        <f>O190*H190</f>
        <v>0</v>
      </c>
      <c r="Q190" s="176">
        <v>2.5018699999999998</v>
      </c>
      <c r="R190" s="176">
        <f>Q190*H190</f>
        <v>60.480205379999994</v>
      </c>
      <c r="S190" s="176">
        <v>0</v>
      </c>
      <c r="T190" s="177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78" t="s">
        <v>128</v>
      </c>
      <c r="AT190" s="178" t="s">
        <v>124</v>
      </c>
      <c r="AU190" s="178" t="s">
        <v>83</v>
      </c>
      <c r="AY190" s="18" t="s">
        <v>122</v>
      </c>
      <c r="BE190" s="179">
        <f>IF(N190="základní",J190,0)</f>
        <v>0</v>
      </c>
      <c r="BF190" s="179">
        <f>IF(N190="snížená",J190,0)</f>
        <v>0</v>
      </c>
      <c r="BG190" s="179">
        <f>IF(N190="zákl. přenesená",J190,0)</f>
        <v>0</v>
      </c>
      <c r="BH190" s="179">
        <f>IF(N190="sníž. přenesená",J190,0)</f>
        <v>0</v>
      </c>
      <c r="BI190" s="179">
        <f>IF(N190="nulová",J190,0)</f>
        <v>0</v>
      </c>
      <c r="BJ190" s="18" t="s">
        <v>81</v>
      </c>
      <c r="BK190" s="179">
        <f>ROUND(I190*H190,2)</f>
        <v>0</v>
      </c>
      <c r="BL190" s="18" t="s">
        <v>128</v>
      </c>
      <c r="BM190" s="178" t="s">
        <v>259</v>
      </c>
    </row>
    <row r="191" s="13" customFormat="1">
      <c r="A191" s="13"/>
      <c r="B191" s="180"/>
      <c r="C191" s="13"/>
      <c r="D191" s="181" t="s">
        <v>133</v>
      </c>
      <c r="E191" s="182" t="s">
        <v>1</v>
      </c>
      <c r="F191" s="183" t="s">
        <v>260</v>
      </c>
      <c r="G191" s="13"/>
      <c r="H191" s="184">
        <v>3.3239999999999998</v>
      </c>
      <c r="I191" s="185"/>
      <c r="J191" s="13"/>
      <c r="K191" s="13"/>
      <c r="L191" s="180"/>
      <c r="M191" s="186"/>
      <c r="N191" s="187"/>
      <c r="O191" s="187"/>
      <c r="P191" s="187"/>
      <c r="Q191" s="187"/>
      <c r="R191" s="187"/>
      <c r="S191" s="187"/>
      <c r="T191" s="188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182" t="s">
        <v>133</v>
      </c>
      <c r="AU191" s="182" t="s">
        <v>83</v>
      </c>
      <c r="AV191" s="13" t="s">
        <v>83</v>
      </c>
      <c r="AW191" s="13" t="s">
        <v>32</v>
      </c>
      <c r="AX191" s="13" t="s">
        <v>76</v>
      </c>
      <c r="AY191" s="182" t="s">
        <v>122</v>
      </c>
    </row>
    <row r="192" s="13" customFormat="1">
      <c r="A192" s="13"/>
      <c r="B192" s="180"/>
      <c r="C192" s="13"/>
      <c r="D192" s="181" t="s">
        <v>133</v>
      </c>
      <c r="E192" s="182" t="s">
        <v>1</v>
      </c>
      <c r="F192" s="183" t="s">
        <v>261</v>
      </c>
      <c r="G192" s="13"/>
      <c r="H192" s="184">
        <v>20.25</v>
      </c>
      <c r="I192" s="185"/>
      <c r="J192" s="13"/>
      <c r="K192" s="13"/>
      <c r="L192" s="180"/>
      <c r="M192" s="186"/>
      <c r="N192" s="187"/>
      <c r="O192" s="187"/>
      <c r="P192" s="187"/>
      <c r="Q192" s="187"/>
      <c r="R192" s="187"/>
      <c r="S192" s="187"/>
      <c r="T192" s="188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182" t="s">
        <v>133</v>
      </c>
      <c r="AU192" s="182" t="s">
        <v>83</v>
      </c>
      <c r="AV192" s="13" t="s">
        <v>83</v>
      </c>
      <c r="AW192" s="13" t="s">
        <v>32</v>
      </c>
      <c r="AX192" s="13" t="s">
        <v>76</v>
      </c>
      <c r="AY192" s="182" t="s">
        <v>122</v>
      </c>
    </row>
    <row r="193" s="13" customFormat="1">
      <c r="A193" s="13"/>
      <c r="B193" s="180"/>
      <c r="C193" s="13"/>
      <c r="D193" s="181" t="s">
        <v>133</v>
      </c>
      <c r="E193" s="182" t="s">
        <v>1</v>
      </c>
      <c r="F193" s="183" t="s">
        <v>262</v>
      </c>
      <c r="G193" s="13"/>
      <c r="H193" s="184">
        <v>0.59999999999999998</v>
      </c>
      <c r="I193" s="185"/>
      <c r="J193" s="13"/>
      <c r="K193" s="13"/>
      <c r="L193" s="180"/>
      <c r="M193" s="186"/>
      <c r="N193" s="187"/>
      <c r="O193" s="187"/>
      <c r="P193" s="187"/>
      <c r="Q193" s="187"/>
      <c r="R193" s="187"/>
      <c r="S193" s="187"/>
      <c r="T193" s="188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182" t="s">
        <v>133</v>
      </c>
      <c r="AU193" s="182" t="s">
        <v>83</v>
      </c>
      <c r="AV193" s="13" t="s">
        <v>83</v>
      </c>
      <c r="AW193" s="13" t="s">
        <v>32</v>
      </c>
      <c r="AX193" s="13" t="s">
        <v>76</v>
      </c>
      <c r="AY193" s="182" t="s">
        <v>122</v>
      </c>
    </row>
    <row r="194" s="14" customFormat="1">
      <c r="A194" s="14"/>
      <c r="B194" s="189"/>
      <c r="C194" s="14"/>
      <c r="D194" s="181" t="s">
        <v>133</v>
      </c>
      <c r="E194" s="190" t="s">
        <v>1</v>
      </c>
      <c r="F194" s="191" t="s">
        <v>136</v>
      </c>
      <c r="G194" s="14"/>
      <c r="H194" s="192">
        <v>24.173999999999999</v>
      </c>
      <c r="I194" s="193"/>
      <c r="J194" s="14"/>
      <c r="K194" s="14"/>
      <c r="L194" s="189"/>
      <c r="M194" s="194"/>
      <c r="N194" s="195"/>
      <c r="O194" s="195"/>
      <c r="P194" s="195"/>
      <c r="Q194" s="195"/>
      <c r="R194" s="195"/>
      <c r="S194" s="195"/>
      <c r="T194" s="196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190" t="s">
        <v>133</v>
      </c>
      <c r="AU194" s="190" t="s">
        <v>83</v>
      </c>
      <c r="AV194" s="14" t="s">
        <v>128</v>
      </c>
      <c r="AW194" s="14" t="s">
        <v>32</v>
      </c>
      <c r="AX194" s="14" t="s">
        <v>81</v>
      </c>
      <c r="AY194" s="190" t="s">
        <v>122</v>
      </c>
    </row>
    <row r="195" s="2" customFormat="1" ht="19.8" customHeight="1">
      <c r="A195" s="37"/>
      <c r="B195" s="165"/>
      <c r="C195" s="166" t="s">
        <v>263</v>
      </c>
      <c r="D195" s="166" t="s">
        <v>124</v>
      </c>
      <c r="E195" s="167" t="s">
        <v>264</v>
      </c>
      <c r="F195" s="168" t="s">
        <v>265</v>
      </c>
      <c r="G195" s="169" t="s">
        <v>127</v>
      </c>
      <c r="H195" s="170">
        <v>3.75</v>
      </c>
      <c r="I195" s="171"/>
      <c r="J195" s="172">
        <f>ROUND(I195*H195,2)</f>
        <v>0</v>
      </c>
      <c r="K195" s="173"/>
      <c r="L195" s="38"/>
      <c r="M195" s="174" t="s">
        <v>1</v>
      </c>
      <c r="N195" s="175" t="s">
        <v>41</v>
      </c>
      <c r="O195" s="76"/>
      <c r="P195" s="176">
        <f>O195*H195</f>
        <v>0</v>
      </c>
      <c r="Q195" s="176">
        <v>0.50100999999999996</v>
      </c>
      <c r="R195" s="176">
        <f>Q195*H195</f>
        <v>1.8787874999999998</v>
      </c>
      <c r="S195" s="176">
        <v>0</v>
      </c>
      <c r="T195" s="177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78" t="s">
        <v>128</v>
      </c>
      <c r="AT195" s="178" t="s">
        <v>124</v>
      </c>
      <c r="AU195" s="178" t="s">
        <v>83</v>
      </c>
      <c r="AY195" s="18" t="s">
        <v>122</v>
      </c>
      <c r="BE195" s="179">
        <f>IF(N195="základní",J195,0)</f>
        <v>0</v>
      </c>
      <c r="BF195" s="179">
        <f>IF(N195="snížená",J195,0)</f>
        <v>0</v>
      </c>
      <c r="BG195" s="179">
        <f>IF(N195="zákl. přenesená",J195,0)</f>
        <v>0</v>
      </c>
      <c r="BH195" s="179">
        <f>IF(N195="sníž. přenesená",J195,0)</f>
        <v>0</v>
      </c>
      <c r="BI195" s="179">
        <f>IF(N195="nulová",J195,0)</f>
        <v>0</v>
      </c>
      <c r="BJ195" s="18" t="s">
        <v>81</v>
      </c>
      <c r="BK195" s="179">
        <f>ROUND(I195*H195,2)</f>
        <v>0</v>
      </c>
      <c r="BL195" s="18" t="s">
        <v>128</v>
      </c>
      <c r="BM195" s="178" t="s">
        <v>266</v>
      </c>
    </row>
    <row r="196" s="13" customFormat="1">
      <c r="A196" s="13"/>
      <c r="B196" s="180"/>
      <c r="C196" s="13"/>
      <c r="D196" s="181" t="s">
        <v>133</v>
      </c>
      <c r="E196" s="182" t="s">
        <v>1</v>
      </c>
      <c r="F196" s="183" t="s">
        <v>267</v>
      </c>
      <c r="G196" s="13"/>
      <c r="H196" s="184">
        <v>3.75</v>
      </c>
      <c r="I196" s="185"/>
      <c r="J196" s="13"/>
      <c r="K196" s="13"/>
      <c r="L196" s="180"/>
      <c r="M196" s="186"/>
      <c r="N196" s="187"/>
      <c r="O196" s="187"/>
      <c r="P196" s="187"/>
      <c r="Q196" s="187"/>
      <c r="R196" s="187"/>
      <c r="S196" s="187"/>
      <c r="T196" s="188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182" t="s">
        <v>133</v>
      </c>
      <c r="AU196" s="182" t="s">
        <v>83</v>
      </c>
      <c r="AV196" s="13" t="s">
        <v>83</v>
      </c>
      <c r="AW196" s="13" t="s">
        <v>32</v>
      </c>
      <c r="AX196" s="13" t="s">
        <v>81</v>
      </c>
      <c r="AY196" s="182" t="s">
        <v>122</v>
      </c>
    </row>
    <row r="197" s="2" customFormat="1" ht="14.4" customHeight="1">
      <c r="A197" s="37"/>
      <c r="B197" s="165"/>
      <c r="C197" s="166" t="s">
        <v>268</v>
      </c>
      <c r="D197" s="166" t="s">
        <v>124</v>
      </c>
      <c r="E197" s="167" t="s">
        <v>269</v>
      </c>
      <c r="F197" s="168" t="s">
        <v>270</v>
      </c>
      <c r="G197" s="169" t="s">
        <v>173</v>
      </c>
      <c r="H197" s="170">
        <v>0.037999999999999999</v>
      </c>
      <c r="I197" s="171"/>
      <c r="J197" s="172">
        <f>ROUND(I197*H197,2)</f>
        <v>0</v>
      </c>
      <c r="K197" s="173"/>
      <c r="L197" s="38"/>
      <c r="M197" s="174" t="s">
        <v>1</v>
      </c>
      <c r="N197" s="175" t="s">
        <v>41</v>
      </c>
      <c r="O197" s="76"/>
      <c r="P197" s="176">
        <f>O197*H197</f>
        <v>0</v>
      </c>
      <c r="Q197" s="176">
        <v>1.0593999999999999</v>
      </c>
      <c r="R197" s="176">
        <f>Q197*H197</f>
        <v>0.040257199999999993</v>
      </c>
      <c r="S197" s="176">
        <v>0</v>
      </c>
      <c r="T197" s="177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78" t="s">
        <v>128</v>
      </c>
      <c r="AT197" s="178" t="s">
        <v>124</v>
      </c>
      <c r="AU197" s="178" t="s">
        <v>83</v>
      </c>
      <c r="AY197" s="18" t="s">
        <v>122</v>
      </c>
      <c r="BE197" s="179">
        <f>IF(N197="základní",J197,0)</f>
        <v>0</v>
      </c>
      <c r="BF197" s="179">
        <f>IF(N197="snížená",J197,0)</f>
        <v>0</v>
      </c>
      <c r="BG197" s="179">
        <f>IF(N197="zákl. přenesená",J197,0)</f>
        <v>0</v>
      </c>
      <c r="BH197" s="179">
        <f>IF(N197="sníž. přenesená",J197,0)</f>
        <v>0</v>
      </c>
      <c r="BI197" s="179">
        <f>IF(N197="nulová",J197,0)</f>
        <v>0</v>
      </c>
      <c r="BJ197" s="18" t="s">
        <v>81</v>
      </c>
      <c r="BK197" s="179">
        <f>ROUND(I197*H197,2)</f>
        <v>0</v>
      </c>
      <c r="BL197" s="18" t="s">
        <v>128</v>
      </c>
      <c r="BM197" s="178" t="s">
        <v>271</v>
      </c>
    </row>
    <row r="198" s="13" customFormat="1">
      <c r="A198" s="13"/>
      <c r="B198" s="180"/>
      <c r="C198" s="13"/>
      <c r="D198" s="181" t="s">
        <v>133</v>
      </c>
      <c r="E198" s="182" t="s">
        <v>1</v>
      </c>
      <c r="F198" s="183" t="s">
        <v>272</v>
      </c>
      <c r="G198" s="13"/>
      <c r="H198" s="184">
        <v>0.037999999999999999</v>
      </c>
      <c r="I198" s="185"/>
      <c r="J198" s="13"/>
      <c r="K198" s="13"/>
      <c r="L198" s="180"/>
      <c r="M198" s="186"/>
      <c r="N198" s="187"/>
      <c r="O198" s="187"/>
      <c r="P198" s="187"/>
      <c r="Q198" s="187"/>
      <c r="R198" s="187"/>
      <c r="S198" s="187"/>
      <c r="T198" s="188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182" t="s">
        <v>133</v>
      </c>
      <c r="AU198" s="182" t="s">
        <v>83</v>
      </c>
      <c r="AV198" s="13" t="s">
        <v>83</v>
      </c>
      <c r="AW198" s="13" t="s">
        <v>32</v>
      </c>
      <c r="AX198" s="13" t="s">
        <v>81</v>
      </c>
      <c r="AY198" s="182" t="s">
        <v>122</v>
      </c>
    </row>
    <row r="199" s="2" customFormat="1" ht="14.4" customHeight="1">
      <c r="A199" s="37"/>
      <c r="B199" s="165"/>
      <c r="C199" s="166" t="s">
        <v>273</v>
      </c>
      <c r="D199" s="166" t="s">
        <v>124</v>
      </c>
      <c r="E199" s="167" t="s">
        <v>274</v>
      </c>
      <c r="F199" s="168" t="s">
        <v>275</v>
      </c>
      <c r="G199" s="169" t="s">
        <v>127</v>
      </c>
      <c r="H199" s="170">
        <v>13.5</v>
      </c>
      <c r="I199" s="171"/>
      <c r="J199" s="172">
        <f>ROUND(I199*H199,2)</f>
        <v>0</v>
      </c>
      <c r="K199" s="173"/>
      <c r="L199" s="38"/>
      <c r="M199" s="174" t="s">
        <v>1</v>
      </c>
      <c r="N199" s="175" t="s">
        <v>41</v>
      </c>
      <c r="O199" s="76"/>
      <c r="P199" s="176">
        <f>O199*H199</f>
        <v>0</v>
      </c>
      <c r="Q199" s="176">
        <v>0.00792</v>
      </c>
      <c r="R199" s="176">
        <f>Q199*H199</f>
        <v>0.10692</v>
      </c>
      <c r="S199" s="176">
        <v>0</v>
      </c>
      <c r="T199" s="177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78" t="s">
        <v>128</v>
      </c>
      <c r="AT199" s="178" t="s">
        <v>124</v>
      </c>
      <c r="AU199" s="178" t="s">
        <v>83</v>
      </c>
      <c r="AY199" s="18" t="s">
        <v>122</v>
      </c>
      <c r="BE199" s="179">
        <f>IF(N199="základní",J199,0)</f>
        <v>0</v>
      </c>
      <c r="BF199" s="179">
        <f>IF(N199="snížená",J199,0)</f>
        <v>0</v>
      </c>
      <c r="BG199" s="179">
        <f>IF(N199="zákl. přenesená",J199,0)</f>
        <v>0</v>
      </c>
      <c r="BH199" s="179">
        <f>IF(N199="sníž. přenesená",J199,0)</f>
        <v>0</v>
      </c>
      <c r="BI199" s="179">
        <f>IF(N199="nulová",J199,0)</f>
        <v>0</v>
      </c>
      <c r="BJ199" s="18" t="s">
        <v>81</v>
      </c>
      <c r="BK199" s="179">
        <f>ROUND(I199*H199,2)</f>
        <v>0</v>
      </c>
      <c r="BL199" s="18" t="s">
        <v>128</v>
      </c>
      <c r="BM199" s="178" t="s">
        <v>276</v>
      </c>
    </row>
    <row r="200" s="13" customFormat="1">
      <c r="A200" s="13"/>
      <c r="B200" s="180"/>
      <c r="C200" s="13"/>
      <c r="D200" s="181" t="s">
        <v>133</v>
      </c>
      <c r="E200" s="182" t="s">
        <v>1</v>
      </c>
      <c r="F200" s="183" t="s">
        <v>277</v>
      </c>
      <c r="G200" s="13"/>
      <c r="H200" s="184">
        <v>13.5</v>
      </c>
      <c r="I200" s="185"/>
      <c r="J200" s="13"/>
      <c r="K200" s="13"/>
      <c r="L200" s="180"/>
      <c r="M200" s="186"/>
      <c r="N200" s="187"/>
      <c r="O200" s="187"/>
      <c r="P200" s="187"/>
      <c r="Q200" s="187"/>
      <c r="R200" s="187"/>
      <c r="S200" s="187"/>
      <c r="T200" s="188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182" t="s">
        <v>133</v>
      </c>
      <c r="AU200" s="182" t="s">
        <v>83</v>
      </c>
      <c r="AV200" s="13" t="s">
        <v>83</v>
      </c>
      <c r="AW200" s="13" t="s">
        <v>32</v>
      </c>
      <c r="AX200" s="13" t="s">
        <v>81</v>
      </c>
      <c r="AY200" s="182" t="s">
        <v>122</v>
      </c>
    </row>
    <row r="201" s="2" customFormat="1" ht="14.4" customHeight="1">
      <c r="A201" s="37"/>
      <c r="B201" s="165"/>
      <c r="C201" s="166" t="s">
        <v>278</v>
      </c>
      <c r="D201" s="166" t="s">
        <v>124</v>
      </c>
      <c r="E201" s="167" t="s">
        <v>279</v>
      </c>
      <c r="F201" s="168" t="s">
        <v>280</v>
      </c>
      <c r="G201" s="169" t="s">
        <v>127</v>
      </c>
      <c r="H201" s="170">
        <v>13.5</v>
      </c>
      <c r="I201" s="171"/>
      <c r="J201" s="172">
        <f>ROUND(I201*H201,2)</f>
        <v>0</v>
      </c>
      <c r="K201" s="173"/>
      <c r="L201" s="38"/>
      <c r="M201" s="174" t="s">
        <v>1</v>
      </c>
      <c r="N201" s="175" t="s">
        <v>41</v>
      </c>
      <c r="O201" s="76"/>
      <c r="P201" s="176">
        <f>O201*H201</f>
        <v>0</v>
      </c>
      <c r="Q201" s="176">
        <v>0</v>
      </c>
      <c r="R201" s="176">
        <f>Q201*H201</f>
        <v>0</v>
      </c>
      <c r="S201" s="176">
        <v>0</v>
      </c>
      <c r="T201" s="177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78" t="s">
        <v>128</v>
      </c>
      <c r="AT201" s="178" t="s">
        <v>124</v>
      </c>
      <c r="AU201" s="178" t="s">
        <v>83</v>
      </c>
      <c r="AY201" s="18" t="s">
        <v>122</v>
      </c>
      <c r="BE201" s="179">
        <f>IF(N201="základní",J201,0)</f>
        <v>0</v>
      </c>
      <c r="BF201" s="179">
        <f>IF(N201="snížená",J201,0)</f>
        <v>0</v>
      </c>
      <c r="BG201" s="179">
        <f>IF(N201="zákl. přenesená",J201,0)</f>
        <v>0</v>
      </c>
      <c r="BH201" s="179">
        <f>IF(N201="sníž. přenesená",J201,0)</f>
        <v>0</v>
      </c>
      <c r="BI201" s="179">
        <f>IF(N201="nulová",J201,0)</f>
        <v>0</v>
      </c>
      <c r="BJ201" s="18" t="s">
        <v>81</v>
      </c>
      <c r="BK201" s="179">
        <f>ROUND(I201*H201,2)</f>
        <v>0</v>
      </c>
      <c r="BL201" s="18" t="s">
        <v>128</v>
      </c>
      <c r="BM201" s="178" t="s">
        <v>281</v>
      </c>
    </row>
    <row r="202" s="2" customFormat="1" ht="19.8" customHeight="1">
      <c r="A202" s="37"/>
      <c r="B202" s="165"/>
      <c r="C202" s="166" t="s">
        <v>282</v>
      </c>
      <c r="D202" s="166" t="s">
        <v>124</v>
      </c>
      <c r="E202" s="167" t="s">
        <v>283</v>
      </c>
      <c r="F202" s="168" t="s">
        <v>284</v>
      </c>
      <c r="G202" s="169" t="s">
        <v>127</v>
      </c>
      <c r="H202" s="170">
        <v>50</v>
      </c>
      <c r="I202" s="171"/>
      <c r="J202" s="172">
        <f>ROUND(I202*H202,2)</f>
        <v>0</v>
      </c>
      <c r="K202" s="173"/>
      <c r="L202" s="38"/>
      <c r="M202" s="174" t="s">
        <v>1</v>
      </c>
      <c r="N202" s="175" t="s">
        <v>41</v>
      </c>
      <c r="O202" s="76"/>
      <c r="P202" s="176">
        <f>O202*H202</f>
        <v>0</v>
      </c>
      <c r="Q202" s="176">
        <v>0</v>
      </c>
      <c r="R202" s="176">
        <f>Q202*H202</f>
        <v>0</v>
      </c>
      <c r="S202" s="176">
        <v>0</v>
      </c>
      <c r="T202" s="177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78" t="s">
        <v>128</v>
      </c>
      <c r="AT202" s="178" t="s">
        <v>124</v>
      </c>
      <c r="AU202" s="178" t="s">
        <v>83</v>
      </c>
      <c r="AY202" s="18" t="s">
        <v>122</v>
      </c>
      <c r="BE202" s="179">
        <f>IF(N202="základní",J202,0)</f>
        <v>0</v>
      </c>
      <c r="BF202" s="179">
        <f>IF(N202="snížená",J202,0)</f>
        <v>0</v>
      </c>
      <c r="BG202" s="179">
        <f>IF(N202="zákl. přenesená",J202,0)</f>
        <v>0</v>
      </c>
      <c r="BH202" s="179">
        <f>IF(N202="sníž. přenesená",J202,0)</f>
        <v>0</v>
      </c>
      <c r="BI202" s="179">
        <f>IF(N202="nulová",J202,0)</f>
        <v>0</v>
      </c>
      <c r="BJ202" s="18" t="s">
        <v>81</v>
      </c>
      <c r="BK202" s="179">
        <f>ROUND(I202*H202,2)</f>
        <v>0</v>
      </c>
      <c r="BL202" s="18" t="s">
        <v>128</v>
      </c>
      <c r="BM202" s="178" t="s">
        <v>285</v>
      </c>
    </row>
    <row r="203" s="13" customFormat="1">
      <c r="A203" s="13"/>
      <c r="B203" s="180"/>
      <c r="C203" s="13"/>
      <c r="D203" s="181" t="s">
        <v>133</v>
      </c>
      <c r="E203" s="182" t="s">
        <v>1</v>
      </c>
      <c r="F203" s="183" t="s">
        <v>286</v>
      </c>
      <c r="G203" s="13"/>
      <c r="H203" s="184">
        <v>50</v>
      </c>
      <c r="I203" s="185"/>
      <c r="J203" s="13"/>
      <c r="K203" s="13"/>
      <c r="L203" s="180"/>
      <c r="M203" s="186"/>
      <c r="N203" s="187"/>
      <c r="O203" s="187"/>
      <c r="P203" s="187"/>
      <c r="Q203" s="187"/>
      <c r="R203" s="187"/>
      <c r="S203" s="187"/>
      <c r="T203" s="188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182" t="s">
        <v>133</v>
      </c>
      <c r="AU203" s="182" t="s">
        <v>83</v>
      </c>
      <c r="AV203" s="13" t="s">
        <v>83</v>
      </c>
      <c r="AW203" s="13" t="s">
        <v>32</v>
      </c>
      <c r="AX203" s="13" t="s">
        <v>81</v>
      </c>
      <c r="AY203" s="182" t="s">
        <v>122</v>
      </c>
    </row>
    <row r="204" s="12" customFormat="1" ht="22.8" customHeight="1">
      <c r="A204" s="12"/>
      <c r="B204" s="152"/>
      <c r="C204" s="12"/>
      <c r="D204" s="153" t="s">
        <v>75</v>
      </c>
      <c r="E204" s="163" t="s">
        <v>137</v>
      </c>
      <c r="F204" s="163" t="s">
        <v>287</v>
      </c>
      <c r="G204" s="12"/>
      <c r="H204" s="12"/>
      <c r="I204" s="155"/>
      <c r="J204" s="164">
        <f>BK204</f>
        <v>0</v>
      </c>
      <c r="K204" s="12"/>
      <c r="L204" s="152"/>
      <c r="M204" s="157"/>
      <c r="N204" s="158"/>
      <c r="O204" s="158"/>
      <c r="P204" s="159">
        <f>SUM(P205:P206)</f>
        <v>0</v>
      </c>
      <c r="Q204" s="158"/>
      <c r="R204" s="159">
        <f>SUM(R205:R206)</f>
        <v>1.0744800000000001</v>
      </c>
      <c r="S204" s="158"/>
      <c r="T204" s="160">
        <f>SUM(T205:T206)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153" t="s">
        <v>81</v>
      </c>
      <c r="AT204" s="161" t="s">
        <v>75</v>
      </c>
      <c r="AU204" s="161" t="s">
        <v>81</v>
      </c>
      <c r="AY204" s="153" t="s">
        <v>122</v>
      </c>
      <c r="BK204" s="162">
        <f>SUM(BK205:BK206)</f>
        <v>0</v>
      </c>
    </row>
    <row r="205" s="2" customFormat="1" ht="14.4" customHeight="1">
      <c r="A205" s="37"/>
      <c r="B205" s="165"/>
      <c r="C205" s="166" t="s">
        <v>288</v>
      </c>
      <c r="D205" s="166" t="s">
        <v>124</v>
      </c>
      <c r="E205" s="167" t="s">
        <v>289</v>
      </c>
      <c r="F205" s="168" t="s">
        <v>290</v>
      </c>
      <c r="G205" s="169" t="s">
        <v>127</v>
      </c>
      <c r="H205" s="170">
        <v>22</v>
      </c>
      <c r="I205" s="171"/>
      <c r="J205" s="172">
        <f>ROUND(I205*H205,2)</f>
        <v>0</v>
      </c>
      <c r="K205" s="173"/>
      <c r="L205" s="38"/>
      <c r="M205" s="174" t="s">
        <v>1</v>
      </c>
      <c r="N205" s="175" t="s">
        <v>41</v>
      </c>
      <c r="O205" s="76"/>
      <c r="P205" s="176">
        <f>O205*H205</f>
        <v>0</v>
      </c>
      <c r="Q205" s="176">
        <v>0.048840000000000001</v>
      </c>
      <c r="R205" s="176">
        <f>Q205*H205</f>
        <v>1.0744800000000001</v>
      </c>
      <c r="S205" s="176">
        <v>0</v>
      </c>
      <c r="T205" s="177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178" t="s">
        <v>128</v>
      </c>
      <c r="AT205" s="178" t="s">
        <v>124</v>
      </c>
      <c r="AU205" s="178" t="s">
        <v>83</v>
      </c>
      <c r="AY205" s="18" t="s">
        <v>122</v>
      </c>
      <c r="BE205" s="179">
        <f>IF(N205="základní",J205,0)</f>
        <v>0</v>
      </c>
      <c r="BF205" s="179">
        <f>IF(N205="snížená",J205,0)</f>
        <v>0</v>
      </c>
      <c r="BG205" s="179">
        <f>IF(N205="zákl. přenesená",J205,0)</f>
        <v>0</v>
      </c>
      <c r="BH205" s="179">
        <f>IF(N205="sníž. přenesená",J205,0)</f>
        <v>0</v>
      </c>
      <c r="BI205" s="179">
        <f>IF(N205="nulová",J205,0)</f>
        <v>0</v>
      </c>
      <c r="BJ205" s="18" t="s">
        <v>81</v>
      </c>
      <c r="BK205" s="179">
        <f>ROUND(I205*H205,2)</f>
        <v>0</v>
      </c>
      <c r="BL205" s="18" t="s">
        <v>128</v>
      </c>
      <c r="BM205" s="178" t="s">
        <v>291</v>
      </c>
    </row>
    <row r="206" s="13" customFormat="1">
      <c r="A206" s="13"/>
      <c r="B206" s="180"/>
      <c r="C206" s="13"/>
      <c r="D206" s="181" t="s">
        <v>133</v>
      </c>
      <c r="E206" s="182" t="s">
        <v>1</v>
      </c>
      <c r="F206" s="183" t="s">
        <v>292</v>
      </c>
      <c r="G206" s="13"/>
      <c r="H206" s="184">
        <v>22</v>
      </c>
      <c r="I206" s="185"/>
      <c r="J206" s="13"/>
      <c r="K206" s="13"/>
      <c r="L206" s="180"/>
      <c r="M206" s="186"/>
      <c r="N206" s="187"/>
      <c r="O206" s="187"/>
      <c r="P206" s="187"/>
      <c r="Q206" s="187"/>
      <c r="R206" s="187"/>
      <c r="S206" s="187"/>
      <c r="T206" s="188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182" t="s">
        <v>133</v>
      </c>
      <c r="AU206" s="182" t="s">
        <v>83</v>
      </c>
      <c r="AV206" s="13" t="s">
        <v>83</v>
      </c>
      <c r="AW206" s="13" t="s">
        <v>32</v>
      </c>
      <c r="AX206" s="13" t="s">
        <v>81</v>
      </c>
      <c r="AY206" s="182" t="s">
        <v>122</v>
      </c>
    </row>
    <row r="207" s="12" customFormat="1" ht="22.8" customHeight="1">
      <c r="A207" s="12"/>
      <c r="B207" s="152"/>
      <c r="C207" s="12"/>
      <c r="D207" s="153" t="s">
        <v>75</v>
      </c>
      <c r="E207" s="163" t="s">
        <v>128</v>
      </c>
      <c r="F207" s="163" t="s">
        <v>293</v>
      </c>
      <c r="G207" s="12"/>
      <c r="H207" s="12"/>
      <c r="I207" s="155"/>
      <c r="J207" s="164">
        <f>BK207</f>
        <v>0</v>
      </c>
      <c r="K207" s="12"/>
      <c r="L207" s="152"/>
      <c r="M207" s="157"/>
      <c r="N207" s="158"/>
      <c r="O207" s="158"/>
      <c r="P207" s="159">
        <f>SUM(P208:P213)</f>
        <v>0</v>
      </c>
      <c r="Q207" s="158"/>
      <c r="R207" s="159">
        <f>SUM(R208:R213)</f>
        <v>26.361089999999997</v>
      </c>
      <c r="S207" s="158"/>
      <c r="T207" s="160">
        <f>SUM(T208:T213)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153" t="s">
        <v>81</v>
      </c>
      <c r="AT207" s="161" t="s">
        <v>75</v>
      </c>
      <c r="AU207" s="161" t="s">
        <v>81</v>
      </c>
      <c r="AY207" s="153" t="s">
        <v>122</v>
      </c>
      <c r="BK207" s="162">
        <f>SUM(BK208:BK213)</f>
        <v>0</v>
      </c>
    </row>
    <row r="208" s="2" customFormat="1" ht="14.4" customHeight="1">
      <c r="A208" s="37"/>
      <c r="B208" s="165"/>
      <c r="C208" s="166" t="s">
        <v>294</v>
      </c>
      <c r="D208" s="166" t="s">
        <v>124</v>
      </c>
      <c r="E208" s="167" t="s">
        <v>295</v>
      </c>
      <c r="F208" s="168" t="s">
        <v>296</v>
      </c>
      <c r="G208" s="169" t="s">
        <v>147</v>
      </c>
      <c r="H208" s="170">
        <v>135</v>
      </c>
      <c r="I208" s="171"/>
      <c r="J208" s="172">
        <f>ROUND(I208*H208,2)</f>
        <v>0</v>
      </c>
      <c r="K208" s="173"/>
      <c r="L208" s="38"/>
      <c r="M208" s="174" t="s">
        <v>1</v>
      </c>
      <c r="N208" s="175" t="s">
        <v>41</v>
      </c>
      <c r="O208" s="76"/>
      <c r="P208" s="176">
        <f>O208*H208</f>
        <v>0</v>
      </c>
      <c r="Q208" s="176">
        <v>0.03465</v>
      </c>
      <c r="R208" s="176">
        <f>Q208*H208</f>
        <v>4.6777499999999996</v>
      </c>
      <c r="S208" s="176">
        <v>0</v>
      </c>
      <c r="T208" s="177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178" t="s">
        <v>128</v>
      </c>
      <c r="AT208" s="178" t="s">
        <v>124</v>
      </c>
      <c r="AU208" s="178" t="s">
        <v>83</v>
      </c>
      <c r="AY208" s="18" t="s">
        <v>122</v>
      </c>
      <c r="BE208" s="179">
        <f>IF(N208="základní",J208,0)</f>
        <v>0</v>
      </c>
      <c r="BF208" s="179">
        <f>IF(N208="snížená",J208,0)</f>
        <v>0</v>
      </c>
      <c r="BG208" s="179">
        <f>IF(N208="zákl. přenesená",J208,0)</f>
        <v>0</v>
      </c>
      <c r="BH208" s="179">
        <f>IF(N208="sníž. přenesená",J208,0)</f>
        <v>0</v>
      </c>
      <c r="BI208" s="179">
        <f>IF(N208="nulová",J208,0)</f>
        <v>0</v>
      </c>
      <c r="BJ208" s="18" t="s">
        <v>81</v>
      </c>
      <c r="BK208" s="179">
        <f>ROUND(I208*H208,2)</f>
        <v>0</v>
      </c>
      <c r="BL208" s="18" t="s">
        <v>128</v>
      </c>
      <c r="BM208" s="178" t="s">
        <v>297</v>
      </c>
    </row>
    <row r="209" s="13" customFormat="1">
      <c r="A209" s="13"/>
      <c r="B209" s="180"/>
      <c r="C209" s="13"/>
      <c r="D209" s="181" t="s">
        <v>133</v>
      </c>
      <c r="E209" s="182" t="s">
        <v>1</v>
      </c>
      <c r="F209" s="183" t="s">
        <v>298</v>
      </c>
      <c r="G209" s="13"/>
      <c r="H209" s="184">
        <v>135</v>
      </c>
      <c r="I209" s="185"/>
      <c r="J209" s="13"/>
      <c r="K209" s="13"/>
      <c r="L209" s="180"/>
      <c r="M209" s="186"/>
      <c r="N209" s="187"/>
      <c r="O209" s="187"/>
      <c r="P209" s="187"/>
      <c r="Q209" s="187"/>
      <c r="R209" s="187"/>
      <c r="S209" s="187"/>
      <c r="T209" s="188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182" t="s">
        <v>133</v>
      </c>
      <c r="AU209" s="182" t="s">
        <v>83</v>
      </c>
      <c r="AV209" s="13" t="s">
        <v>83</v>
      </c>
      <c r="AW209" s="13" t="s">
        <v>32</v>
      </c>
      <c r="AX209" s="13" t="s">
        <v>81</v>
      </c>
      <c r="AY209" s="182" t="s">
        <v>122</v>
      </c>
    </row>
    <row r="210" s="2" customFormat="1" ht="14.4" customHeight="1">
      <c r="A210" s="37"/>
      <c r="B210" s="165"/>
      <c r="C210" s="197" t="s">
        <v>299</v>
      </c>
      <c r="D210" s="197" t="s">
        <v>184</v>
      </c>
      <c r="E210" s="198" t="s">
        <v>300</v>
      </c>
      <c r="F210" s="199" t="s">
        <v>301</v>
      </c>
      <c r="G210" s="200" t="s">
        <v>147</v>
      </c>
      <c r="H210" s="201">
        <v>137.69999999999999</v>
      </c>
      <c r="I210" s="202"/>
      <c r="J210" s="203">
        <f>ROUND(I210*H210,2)</f>
        <v>0</v>
      </c>
      <c r="K210" s="204"/>
      <c r="L210" s="205"/>
      <c r="M210" s="206" t="s">
        <v>1</v>
      </c>
      <c r="N210" s="207" t="s">
        <v>41</v>
      </c>
      <c r="O210" s="76"/>
      <c r="P210" s="176">
        <f>O210*H210</f>
        <v>0</v>
      </c>
      <c r="Q210" s="176">
        <v>0.14699999999999999</v>
      </c>
      <c r="R210" s="176">
        <f>Q210*H210</f>
        <v>20.241899999999998</v>
      </c>
      <c r="S210" s="176">
        <v>0</v>
      </c>
      <c r="T210" s="177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178" t="s">
        <v>162</v>
      </c>
      <c r="AT210" s="178" t="s">
        <v>184</v>
      </c>
      <c r="AU210" s="178" t="s">
        <v>83</v>
      </c>
      <c r="AY210" s="18" t="s">
        <v>122</v>
      </c>
      <c r="BE210" s="179">
        <f>IF(N210="základní",J210,0)</f>
        <v>0</v>
      </c>
      <c r="BF210" s="179">
        <f>IF(N210="snížená",J210,0)</f>
        <v>0</v>
      </c>
      <c r="BG210" s="179">
        <f>IF(N210="zákl. přenesená",J210,0)</f>
        <v>0</v>
      </c>
      <c r="BH210" s="179">
        <f>IF(N210="sníž. přenesená",J210,0)</f>
        <v>0</v>
      </c>
      <c r="BI210" s="179">
        <f>IF(N210="nulová",J210,0)</f>
        <v>0</v>
      </c>
      <c r="BJ210" s="18" t="s">
        <v>81</v>
      </c>
      <c r="BK210" s="179">
        <f>ROUND(I210*H210,2)</f>
        <v>0</v>
      </c>
      <c r="BL210" s="18" t="s">
        <v>128</v>
      </c>
      <c r="BM210" s="178" t="s">
        <v>302</v>
      </c>
    </row>
    <row r="211" s="13" customFormat="1">
      <c r="A211" s="13"/>
      <c r="B211" s="180"/>
      <c r="C211" s="13"/>
      <c r="D211" s="181" t="s">
        <v>133</v>
      </c>
      <c r="E211" s="13"/>
      <c r="F211" s="183" t="s">
        <v>303</v>
      </c>
      <c r="G211" s="13"/>
      <c r="H211" s="184">
        <v>137.69999999999999</v>
      </c>
      <c r="I211" s="185"/>
      <c r="J211" s="13"/>
      <c r="K211" s="13"/>
      <c r="L211" s="180"/>
      <c r="M211" s="186"/>
      <c r="N211" s="187"/>
      <c r="O211" s="187"/>
      <c r="P211" s="187"/>
      <c r="Q211" s="187"/>
      <c r="R211" s="187"/>
      <c r="S211" s="187"/>
      <c r="T211" s="188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182" t="s">
        <v>133</v>
      </c>
      <c r="AU211" s="182" t="s">
        <v>83</v>
      </c>
      <c r="AV211" s="13" t="s">
        <v>83</v>
      </c>
      <c r="AW211" s="13" t="s">
        <v>3</v>
      </c>
      <c r="AX211" s="13" t="s">
        <v>81</v>
      </c>
      <c r="AY211" s="182" t="s">
        <v>122</v>
      </c>
    </row>
    <row r="212" s="2" customFormat="1" ht="14.4" customHeight="1">
      <c r="A212" s="37"/>
      <c r="B212" s="165"/>
      <c r="C212" s="166" t="s">
        <v>304</v>
      </c>
      <c r="D212" s="166" t="s">
        <v>124</v>
      </c>
      <c r="E212" s="167" t="s">
        <v>305</v>
      </c>
      <c r="F212" s="168" t="s">
        <v>306</v>
      </c>
      <c r="G212" s="169" t="s">
        <v>147</v>
      </c>
      <c r="H212" s="170">
        <v>41.600000000000001</v>
      </c>
      <c r="I212" s="171"/>
      <c r="J212" s="172">
        <f>ROUND(I212*H212,2)</f>
        <v>0</v>
      </c>
      <c r="K212" s="173"/>
      <c r="L212" s="38"/>
      <c r="M212" s="174" t="s">
        <v>1</v>
      </c>
      <c r="N212" s="175" t="s">
        <v>41</v>
      </c>
      <c r="O212" s="76"/>
      <c r="P212" s="176">
        <f>O212*H212</f>
        <v>0</v>
      </c>
      <c r="Q212" s="176">
        <v>0.03465</v>
      </c>
      <c r="R212" s="176">
        <f>Q212*H212</f>
        <v>1.4414400000000001</v>
      </c>
      <c r="S212" s="176">
        <v>0</v>
      </c>
      <c r="T212" s="177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178" t="s">
        <v>128</v>
      </c>
      <c r="AT212" s="178" t="s">
        <v>124</v>
      </c>
      <c r="AU212" s="178" t="s">
        <v>83</v>
      </c>
      <c r="AY212" s="18" t="s">
        <v>122</v>
      </c>
      <c r="BE212" s="179">
        <f>IF(N212="základní",J212,0)</f>
        <v>0</v>
      </c>
      <c r="BF212" s="179">
        <f>IF(N212="snížená",J212,0)</f>
        <v>0</v>
      </c>
      <c r="BG212" s="179">
        <f>IF(N212="zákl. přenesená",J212,0)</f>
        <v>0</v>
      </c>
      <c r="BH212" s="179">
        <f>IF(N212="sníž. přenesená",J212,0)</f>
        <v>0</v>
      </c>
      <c r="BI212" s="179">
        <f>IF(N212="nulová",J212,0)</f>
        <v>0</v>
      </c>
      <c r="BJ212" s="18" t="s">
        <v>81</v>
      </c>
      <c r="BK212" s="179">
        <f>ROUND(I212*H212,2)</f>
        <v>0</v>
      </c>
      <c r="BL212" s="18" t="s">
        <v>128</v>
      </c>
      <c r="BM212" s="178" t="s">
        <v>307</v>
      </c>
    </row>
    <row r="213" s="13" customFormat="1">
      <c r="A213" s="13"/>
      <c r="B213" s="180"/>
      <c r="C213" s="13"/>
      <c r="D213" s="181" t="s">
        <v>133</v>
      </c>
      <c r="E213" s="182" t="s">
        <v>1</v>
      </c>
      <c r="F213" s="183" t="s">
        <v>308</v>
      </c>
      <c r="G213" s="13"/>
      <c r="H213" s="184">
        <v>41.600000000000001</v>
      </c>
      <c r="I213" s="185"/>
      <c r="J213" s="13"/>
      <c r="K213" s="13"/>
      <c r="L213" s="180"/>
      <c r="M213" s="186"/>
      <c r="N213" s="187"/>
      <c r="O213" s="187"/>
      <c r="P213" s="187"/>
      <c r="Q213" s="187"/>
      <c r="R213" s="187"/>
      <c r="S213" s="187"/>
      <c r="T213" s="188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182" t="s">
        <v>133</v>
      </c>
      <c r="AU213" s="182" t="s">
        <v>83</v>
      </c>
      <c r="AV213" s="13" t="s">
        <v>83</v>
      </c>
      <c r="AW213" s="13" t="s">
        <v>32</v>
      </c>
      <c r="AX213" s="13" t="s">
        <v>81</v>
      </c>
      <c r="AY213" s="182" t="s">
        <v>122</v>
      </c>
    </row>
    <row r="214" s="12" customFormat="1" ht="22.8" customHeight="1">
      <c r="A214" s="12"/>
      <c r="B214" s="152"/>
      <c r="C214" s="12"/>
      <c r="D214" s="153" t="s">
        <v>75</v>
      </c>
      <c r="E214" s="163" t="s">
        <v>144</v>
      </c>
      <c r="F214" s="163" t="s">
        <v>309</v>
      </c>
      <c r="G214" s="12"/>
      <c r="H214" s="12"/>
      <c r="I214" s="155"/>
      <c r="J214" s="164">
        <f>BK214</f>
        <v>0</v>
      </c>
      <c r="K214" s="12"/>
      <c r="L214" s="152"/>
      <c r="M214" s="157"/>
      <c r="N214" s="158"/>
      <c r="O214" s="158"/>
      <c r="P214" s="159">
        <f>SUM(P215:P231)</f>
        <v>0</v>
      </c>
      <c r="Q214" s="158"/>
      <c r="R214" s="159">
        <f>SUM(R215:R231)</f>
        <v>81.015058500000009</v>
      </c>
      <c r="S214" s="158"/>
      <c r="T214" s="160">
        <f>SUM(T215:T231)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153" t="s">
        <v>81</v>
      </c>
      <c r="AT214" s="161" t="s">
        <v>75</v>
      </c>
      <c r="AU214" s="161" t="s">
        <v>81</v>
      </c>
      <c r="AY214" s="153" t="s">
        <v>122</v>
      </c>
      <c r="BK214" s="162">
        <f>SUM(BK215:BK231)</f>
        <v>0</v>
      </c>
    </row>
    <row r="215" s="2" customFormat="1" ht="14.4" customHeight="1">
      <c r="A215" s="37"/>
      <c r="B215" s="165"/>
      <c r="C215" s="166" t="s">
        <v>310</v>
      </c>
      <c r="D215" s="166" t="s">
        <v>124</v>
      </c>
      <c r="E215" s="167" t="s">
        <v>311</v>
      </c>
      <c r="F215" s="168" t="s">
        <v>312</v>
      </c>
      <c r="G215" s="169" t="s">
        <v>127</v>
      </c>
      <c r="H215" s="170">
        <v>5.4900000000000002</v>
      </c>
      <c r="I215" s="171"/>
      <c r="J215" s="172">
        <f>ROUND(I215*H215,2)</f>
        <v>0</v>
      </c>
      <c r="K215" s="173"/>
      <c r="L215" s="38"/>
      <c r="M215" s="174" t="s">
        <v>1</v>
      </c>
      <c r="N215" s="175" t="s">
        <v>41</v>
      </c>
      <c r="O215" s="76"/>
      <c r="P215" s="176">
        <f>O215*H215</f>
        <v>0</v>
      </c>
      <c r="Q215" s="176">
        <v>0.050349999999999999</v>
      </c>
      <c r="R215" s="176">
        <f>Q215*H215</f>
        <v>0.27642149999999999</v>
      </c>
      <c r="S215" s="176">
        <v>0</v>
      </c>
      <c r="T215" s="177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178" t="s">
        <v>128</v>
      </c>
      <c r="AT215" s="178" t="s">
        <v>124</v>
      </c>
      <c r="AU215" s="178" t="s">
        <v>83</v>
      </c>
      <c r="AY215" s="18" t="s">
        <v>122</v>
      </c>
      <c r="BE215" s="179">
        <f>IF(N215="základní",J215,0)</f>
        <v>0</v>
      </c>
      <c r="BF215" s="179">
        <f>IF(N215="snížená",J215,0)</f>
        <v>0</v>
      </c>
      <c r="BG215" s="179">
        <f>IF(N215="zákl. přenesená",J215,0)</f>
        <v>0</v>
      </c>
      <c r="BH215" s="179">
        <f>IF(N215="sníž. přenesená",J215,0)</f>
        <v>0</v>
      </c>
      <c r="BI215" s="179">
        <f>IF(N215="nulová",J215,0)</f>
        <v>0</v>
      </c>
      <c r="BJ215" s="18" t="s">
        <v>81</v>
      </c>
      <c r="BK215" s="179">
        <f>ROUND(I215*H215,2)</f>
        <v>0</v>
      </c>
      <c r="BL215" s="18" t="s">
        <v>128</v>
      </c>
      <c r="BM215" s="178" t="s">
        <v>313</v>
      </c>
    </row>
    <row r="216" s="13" customFormat="1">
      <c r="A216" s="13"/>
      <c r="B216" s="180"/>
      <c r="C216" s="13"/>
      <c r="D216" s="181" t="s">
        <v>133</v>
      </c>
      <c r="E216" s="182" t="s">
        <v>1</v>
      </c>
      <c r="F216" s="183" t="s">
        <v>314</v>
      </c>
      <c r="G216" s="13"/>
      <c r="H216" s="184">
        <v>5.4900000000000002</v>
      </c>
      <c r="I216" s="185"/>
      <c r="J216" s="13"/>
      <c r="K216" s="13"/>
      <c r="L216" s="180"/>
      <c r="M216" s="186"/>
      <c r="N216" s="187"/>
      <c r="O216" s="187"/>
      <c r="P216" s="187"/>
      <c r="Q216" s="187"/>
      <c r="R216" s="187"/>
      <c r="S216" s="187"/>
      <c r="T216" s="188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182" t="s">
        <v>133</v>
      </c>
      <c r="AU216" s="182" t="s">
        <v>83</v>
      </c>
      <c r="AV216" s="13" t="s">
        <v>83</v>
      </c>
      <c r="AW216" s="13" t="s">
        <v>32</v>
      </c>
      <c r="AX216" s="13" t="s">
        <v>81</v>
      </c>
      <c r="AY216" s="182" t="s">
        <v>122</v>
      </c>
    </row>
    <row r="217" s="2" customFormat="1" ht="14.4" customHeight="1">
      <c r="A217" s="37"/>
      <c r="B217" s="165"/>
      <c r="C217" s="166" t="s">
        <v>315</v>
      </c>
      <c r="D217" s="166" t="s">
        <v>124</v>
      </c>
      <c r="E217" s="167" t="s">
        <v>316</v>
      </c>
      <c r="F217" s="168" t="s">
        <v>317</v>
      </c>
      <c r="G217" s="169" t="s">
        <v>127</v>
      </c>
      <c r="H217" s="170">
        <v>5.4900000000000002</v>
      </c>
      <c r="I217" s="171"/>
      <c r="J217" s="172">
        <f>ROUND(I217*H217,2)</f>
        <v>0</v>
      </c>
      <c r="K217" s="173"/>
      <c r="L217" s="38"/>
      <c r="M217" s="174" t="s">
        <v>1</v>
      </c>
      <c r="N217" s="175" t="s">
        <v>41</v>
      </c>
      <c r="O217" s="76"/>
      <c r="P217" s="176">
        <f>O217*H217</f>
        <v>0</v>
      </c>
      <c r="Q217" s="176">
        <v>0.00071000000000000002</v>
      </c>
      <c r="R217" s="176">
        <f>Q217*H217</f>
        <v>0.0038979000000000001</v>
      </c>
      <c r="S217" s="176">
        <v>0</v>
      </c>
      <c r="T217" s="177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178" t="s">
        <v>128</v>
      </c>
      <c r="AT217" s="178" t="s">
        <v>124</v>
      </c>
      <c r="AU217" s="178" t="s">
        <v>83</v>
      </c>
      <c r="AY217" s="18" t="s">
        <v>122</v>
      </c>
      <c r="BE217" s="179">
        <f>IF(N217="základní",J217,0)</f>
        <v>0</v>
      </c>
      <c r="BF217" s="179">
        <f>IF(N217="snížená",J217,0)</f>
        <v>0</v>
      </c>
      <c r="BG217" s="179">
        <f>IF(N217="zákl. přenesená",J217,0)</f>
        <v>0</v>
      </c>
      <c r="BH217" s="179">
        <f>IF(N217="sníž. přenesená",J217,0)</f>
        <v>0</v>
      </c>
      <c r="BI217" s="179">
        <f>IF(N217="nulová",J217,0)</f>
        <v>0</v>
      </c>
      <c r="BJ217" s="18" t="s">
        <v>81</v>
      </c>
      <c r="BK217" s="179">
        <f>ROUND(I217*H217,2)</f>
        <v>0</v>
      </c>
      <c r="BL217" s="18" t="s">
        <v>128</v>
      </c>
      <c r="BM217" s="178" t="s">
        <v>318</v>
      </c>
    </row>
    <row r="218" s="13" customFormat="1">
      <c r="A218" s="13"/>
      <c r="B218" s="180"/>
      <c r="C218" s="13"/>
      <c r="D218" s="181" t="s">
        <v>133</v>
      </c>
      <c r="E218" s="182" t="s">
        <v>1</v>
      </c>
      <c r="F218" s="183" t="s">
        <v>314</v>
      </c>
      <c r="G218" s="13"/>
      <c r="H218" s="184">
        <v>5.4900000000000002</v>
      </c>
      <c r="I218" s="185"/>
      <c r="J218" s="13"/>
      <c r="K218" s="13"/>
      <c r="L218" s="180"/>
      <c r="M218" s="186"/>
      <c r="N218" s="187"/>
      <c r="O218" s="187"/>
      <c r="P218" s="187"/>
      <c r="Q218" s="187"/>
      <c r="R218" s="187"/>
      <c r="S218" s="187"/>
      <c r="T218" s="188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182" t="s">
        <v>133</v>
      </c>
      <c r="AU218" s="182" t="s">
        <v>83</v>
      </c>
      <c r="AV218" s="13" t="s">
        <v>83</v>
      </c>
      <c r="AW218" s="13" t="s">
        <v>32</v>
      </c>
      <c r="AX218" s="13" t="s">
        <v>81</v>
      </c>
      <c r="AY218" s="182" t="s">
        <v>122</v>
      </c>
    </row>
    <row r="219" s="2" customFormat="1" ht="19.8" customHeight="1">
      <c r="A219" s="37"/>
      <c r="B219" s="165"/>
      <c r="C219" s="166" t="s">
        <v>319</v>
      </c>
      <c r="D219" s="166" t="s">
        <v>124</v>
      </c>
      <c r="E219" s="167" t="s">
        <v>320</v>
      </c>
      <c r="F219" s="168" t="s">
        <v>321</v>
      </c>
      <c r="G219" s="169" t="s">
        <v>127</v>
      </c>
      <c r="H219" s="170">
        <v>5.4900000000000002</v>
      </c>
      <c r="I219" s="171"/>
      <c r="J219" s="172">
        <f>ROUND(I219*H219,2)</f>
        <v>0</v>
      </c>
      <c r="K219" s="173"/>
      <c r="L219" s="38"/>
      <c r="M219" s="174" t="s">
        <v>1</v>
      </c>
      <c r="N219" s="175" t="s">
        <v>41</v>
      </c>
      <c r="O219" s="76"/>
      <c r="P219" s="176">
        <f>O219*H219</f>
        <v>0</v>
      </c>
      <c r="Q219" s="176">
        <v>0.15559000000000001</v>
      </c>
      <c r="R219" s="176">
        <f>Q219*H219</f>
        <v>0.85418910000000003</v>
      </c>
      <c r="S219" s="176">
        <v>0</v>
      </c>
      <c r="T219" s="177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178" t="s">
        <v>128</v>
      </c>
      <c r="AT219" s="178" t="s">
        <v>124</v>
      </c>
      <c r="AU219" s="178" t="s">
        <v>83</v>
      </c>
      <c r="AY219" s="18" t="s">
        <v>122</v>
      </c>
      <c r="BE219" s="179">
        <f>IF(N219="základní",J219,0)</f>
        <v>0</v>
      </c>
      <c r="BF219" s="179">
        <f>IF(N219="snížená",J219,0)</f>
        <v>0</v>
      </c>
      <c r="BG219" s="179">
        <f>IF(N219="zákl. přenesená",J219,0)</f>
        <v>0</v>
      </c>
      <c r="BH219" s="179">
        <f>IF(N219="sníž. přenesená",J219,0)</f>
        <v>0</v>
      </c>
      <c r="BI219" s="179">
        <f>IF(N219="nulová",J219,0)</f>
        <v>0</v>
      </c>
      <c r="BJ219" s="18" t="s">
        <v>81</v>
      </c>
      <c r="BK219" s="179">
        <f>ROUND(I219*H219,2)</f>
        <v>0</v>
      </c>
      <c r="BL219" s="18" t="s">
        <v>128</v>
      </c>
      <c r="BM219" s="178" t="s">
        <v>322</v>
      </c>
    </row>
    <row r="220" s="13" customFormat="1">
      <c r="A220" s="13"/>
      <c r="B220" s="180"/>
      <c r="C220" s="13"/>
      <c r="D220" s="181" t="s">
        <v>133</v>
      </c>
      <c r="E220" s="182" t="s">
        <v>1</v>
      </c>
      <c r="F220" s="183" t="s">
        <v>314</v>
      </c>
      <c r="G220" s="13"/>
      <c r="H220" s="184">
        <v>5.4900000000000002</v>
      </c>
      <c r="I220" s="185"/>
      <c r="J220" s="13"/>
      <c r="K220" s="13"/>
      <c r="L220" s="180"/>
      <c r="M220" s="186"/>
      <c r="N220" s="187"/>
      <c r="O220" s="187"/>
      <c r="P220" s="187"/>
      <c r="Q220" s="187"/>
      <c r="R220" s="187"/>
      <c r="S220" s="187"/>
      <c r="T220" s="188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182" t="s">
        <v>133</v>
      </c>
      <c r="AU220" s="182" t="s">
        <v>83</v>
      </c>
      <c r="AV220" s="13" t="s">
        <v>83</v>
      </c>
      <c r="AW220" s="13" t="s">
        <v>32</v>
      </c>
      <c r="AX220" s="13" t="s">
        <v>81</v>
      </c>
      <c r="AY220" s="182" t="s">
        <v>122</v>
      </c>
    </row>
    <row r="221" s="2" customFormat="1" ht="19.8" customHeight="1">
      <c r="A221" s="37"/>
      <c r="B221" s="165"/>
      <c r="C221" s="166" t="s">
        <v>323</v>
      </c>
      <c r="D221" s="166" t="s">
        <v>124</v>
      </c>
      <c r="E221" s="167" t="s">
        <v>324</v>
      </c>
      <c r="F221" s="168" t="s">
        <v>325</v>
      </c>
      <c r="G221" s="169" t="s">
        <v>127</v>
      </c>
      <c r="H221" s="170">
        <v>50</v>
      </c>
      <c r="I221" s="171"/>
      <c r="J221" s="172">
        <f>ROUND(I221*H221,2)</f>
        <v>0</v>
      </c>
      <c r="K221" s="173"/>
      <c r="L221" s="38"/>
      <c r="M221" s="174" t="s">
        <v>1</v>
      </c>
      <c r="N221" s="175" t="s">
        <v>41</v>
      </c>
      <c r="O221" s="76"/>
      <c r="P221" s="176">
        <f>O221*H221</f>
        <v>0</v>
      </c>
      <c r="Q221" s="176">
        <v>0.10100000000000001</v>
      </c>
      <c r="R221" s="176">
        <f>Q221*H221</f>
        <v>5.0500000000000007</v>
      </c>
      <c r="S221" s="176">
        <v>0</v>
      </c>
      <c r="T221" s="177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178" t="s">
        <v>128</v>
      </c>
      <c r="AT221" s="178" t="s">
        <v>124</v>
      </c>
      <c r="AU221" s="178" t="s">
        <v>83</v>
      </c>
      <c r="AY221" s="18" t="s">
        <v>122</v>
      </c>
      <c r="BE221" s="179">
        <f>IF(N221="základní",J221,0)</f>
        <v>0</v>
      </c>
      <c r="BF221" s="179">
        <f>IF(N221="snížená",J221,0)</f>
        <v>0</v>
      </c>
      <c r="BG221" s="179">
        <f>IF(N221="zákl. přenesená",J221,0)</f>
        <v>0</v>
      </c>
      <c r="BH221" s="179">
        <f>IF(N221="sníž. přenesená",J221,0)</f>
        <v>0</v>
      </c>
      <c r="BI221" s="179">
        <f>IF(N221="nulová",J221,0)</f>
        <v>0</v>
      </c>
      <c r="BJ221" s="18" t="s">
        <v>81</v>
      </c>
      <c r="BK221" s="179">
        <f>ROUND(I221*H221,2)</f>
        <v>0</v>
      </c>
      <c r="BL221" s="18" t="s">
        <v>128</v>
      </c>
      <c r="BM221" s="178" t="s">
        <v>326</v>
      </c>
    </row>
    <row r="222" s="13" customFormat="1">
      <c r="A222" s="13"/>
      <c r="B222" s="180"/>
      <c r="C222" s="13"/>
      <c r="D222" s="181" t="s">
        <v>133</v>
      </c>
      <c r="E222" s="182" t="s">
        <v>1</v>
      </c>
      <c r="F222" s="183" t="s">
        <v>286</v>
      </c>
      <c r="G222" s="13"/>
      <c r="H222" s="184">
        <v>50</v>
      </c>
      <c r="I222" s="185"/>
      <c r="J222" s="13"/>
      <c r="K222" s="13"/>
      <c r="L222" s="180"/>
      <c r="M222" s="186"/>
      <c r="N222" s="187"/>
      <c r="O222" s="187"/>
      <c r="P222" s="187"/>
      <c r="Q222" s="187"/>
      <c r="R222" s="187"/>
      <c r="S222" s="187"/>
      <c r="T222" s="188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182" t="s">
        <v>133</v>
      </c>
      <c r="AU222" s="182" t="s">
        <v>83</v>
      </c>
      <c r="AV222" s="13" t="s">
        <v>83</v>
      </c>
      <c r="AW222" s="13" t="s">
        <v>32</v>
      </c>
      <c r="AX222" s="13" t="s">
        <v>81</v>
      </c>
      <c r="AY222" s="182" t="s">
        <v>122</v>
      </c>
    </row>
    <row r="223" s="2" customFormat="1" ht="22.2" customHeight="1">
      <c r="A223" s="37"/>
      <c r="B223" s="165"/>
      <c r="C223" s="166" t="s">
        <v>327</v>
      </c>
      <c r="D223" s="166" t="s">
        <v>124</v>
      </c>
      <c r="E223" s="167" t="s">
        <v>328</v>
      </c>
      <c r="F223" s="168" t="s">
        <v>329</v>
      </c>
      <c r="G223" s="169" t="s">
        <v>127</v>
      </c>
      <c r="H223" s="170">
        <v>193</v>
      </c>
      <c r="I223" s="171"/>
      <c r="J223" s="172">
        <f>ROUND(I223*H223,2)</f>
        <v>0</v>
      </c>
      <c r="K223" s="173"/>
      <c r="L223" s="38"/>
      <c r="M223" s="174" t="s">
        <v>1</v>
      </c>
      <c r="N223" s="175" t="s">
        <v>41</v>
      </c>
      <c r="O223" s="76"/>
      <c r="P223" s="176">
        <f>O223*H223</f>
        <v>0</v>
      </c>
      <c r="Q223" s="176">
        <v>0.10100000000000001</v>
      </c>
      <c r="R223" s="176">
        <f>Q223*H223</f>
        <v>19.493000000000002</v>
      </c>
      <c r="S223" s="176">
        <v>0</v>
      </c>
      <c r="T223" s="177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178" t="s">
        <v>128</v>
      </c>
      <c r="AT223" s="178" t="s">
        <v>124</v>
      </c>
      <c r="AU223" s="178" t="s">
        <v>83</v>
      </c>
      <c r="AY223" s="18" t="s">
        <v>122</v>
      </c>
      <c r="BE223" s="179">
        <f>IF(N223="základní",J223,0)</f>
        <v>0</v>
      </c>
      <c r="BF223" s="179">
        <f>IF(N223="snížená",J223,0)</f>
        <v>0</v>
      </c>
      <c r="BG223" s="179">
        <f>IF(N223="zákl. přenesená",J223,0)</f>
        <v>0</v>
      </c>
      <c r="BH223" s="179">
        <f>IF(N223="sníž. přenesená",J223,0)</f>
        <v>0</v>
      </c>
      <c r="BI223" s="179">
        <f>IF(N223="nulová",J223,0)</f>
        <v>0</v>
      </c>
      <c r="BJ223" s="18" t="s">
        <v>81</v>
      </c>
      <c r="BK223" s="179">
        <f>ROUND(I223*H223,2)</f>
        <v>0</v>
      </c>
      <c r="BL223" s="18" t="s">
        <v>128</v>
      </c>
      <c r="BM223" s="178" t="s">
        <v>330</v>
      </c>
    </row>
    <row r="224" s="13" customFormat="1">
      <c r="A224" s="13"/>
      <c r="B224" s="180"/>
      <c r="C224" s="13"/>
      <c r="D224" s="181" t="s">
        <v>133</v>
      </c>
      <c r="E224" s="182" t="s">
        <v>1</v>
      </c>
      <c r="F224" s="183" t="s">
        <v>331</v>
      </c>
      <c r="G224" s="13"/>
      <c r="H224" s="184">
        <v>193</v>
      </c>
      <c r="I224" s="185"/>
      <c r="J224" s="13"/>
      <c r="K224" s="13"/>
      <c r="L224" s="180"/>
      <c r="M224" s="186"/>
      <c r="N224" s="187"/>
      <c r="O224" s="187"/>
      <c r="P224" s="187"/>
      <c r="Q224" s="187"/>
      <c r="R224" s="187"/>
      <c r="S224" s="187"/>
      <c r="T224" s="188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182" t="s">
        <v>133</v>
      </c>
      <c r="AU224" s="182" t="s">
        <v>83</v>
      </c>
      <c r="AV224" s="13" t="s">
        <v>83</v>
      </c>
      <c r="AW224" s="13" t="s">
        <v>32</v>
      </c>
      <c r="AX224" s="13" t="s">
        <v>81</v>
      </c>
      <c r="AY224" s="182" t="s">
        <v>122</v>
      </c>
    </row>
    <row r="225" s="2" customFormat="1" ht="14.4" customHeight="1">
      <c r="A225" s="37"/>
      <c r="B225" s="165"/>
      <c r="C225" s="197" t="s">
        <v>332</v>
      </c>
      <c r="D225" s="197" t="s">
        <v>184</v>
      </c>
      <c r="E225" s="198" t="s">
        <v>333</v>
      </c>
      <c r="F225" s="199" t="s">
        <v>334</v>
      </c>
      <c r="G225" s="200" t="s">
        <v>127</v>
      </c>
      <c r="H225" s="201">
        <v>247.86000000000001</v>
      </c>
      <c r="I225" s="202"/>
      <c r="J225" s="203">
        <f>ROUND(I225*H225,2)</f>
        <v>0</v>
      </c>
      <c r="K225" s="204"/>
      <c r="L225" s="205"/>
      <c r="M225" s="206" t="s">
        <v>1</v>
      </c>
      <c r="N225" s="207" t="s">
        <v>41</v>
      </c>
      <c r="O225" s="76"/>
      <c r="P225" s="176">
        <f>O225*H225</f>
        <v>0</v>
      </c>
      <c r="Q225" s="176">
        <v>0.17000000000000001</v>
      </c>
      <c r="R225" s="176">
        <f>Q225*H225</f>
        <v>42.136200000000002</v>
      </c>
      <c r="S225" s="176">
        <v>0</v>
      </c>
      <c r="T225" s="177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178" t="s">
        <v>162</v>
      </c>
      <c r="AT225" s="178" t="s">
        <v>184</v>
      </c>
      <c r="AU225" s="178" t="s">
        <v>83</v>
      </c>
      <c r="AY225" s="18" t="s">
        <v>122</v>
      </c>
      <c r="BE225" s="179">
        <f>IF(N225="základní",J225,0)</f>
        <v>0</v>
      </c>
      <c r="BF225" s="179">
        <f>IF(N225="snížená",J225,0)</f>
        <v>0</v>
      </c>
      <c r="BG225" s="179">
        <f>IF(N225="zákl. přenesená",J225,0)</f>
        <v>0</v>
      </c>
      <c r="BH225" s="179">
        <f>IF(N225="sníž. přenesená",J225,0)</f>
        <v>0</v>
      </c>
      <c r="BI225" s="179">
        <f>IF(N225="nulová",J225,0)</f>
        <v>0</v>
      </c>
      <c r="BJ225" s="18" t="s">
        <v>81</v>
      </c>
      <c r="BK225" s="179">
        <f>ROUND(I225*H225,2)</f>
        <v>0</v>
      </c>
      <c r="BL225" s="18" t="s">
        <v>128</v>
      </c>
      <c r="BM225" s="178" t="s">
        <v>335</v>
      </c>
    </row>
    <row r="226" s="13" customFormat="1">
      <c r="A226" s="13"/>
      <c r="B226" s="180"/>
      <c r="C226" s="13"/>
      <c r="D226" s="181" t="s">
        <v>133</v>
      </c>
      <c r="E226" s="182" t="s">
        <v>1</v>
      </c>
      <c r="F226" s="183" t="s">
        <v>336</v>
      </c>
      <c r="G226" s="13"/>
      <c r="H226" s="184">
        <v>243</v>
      </c>
      <c r="I226" s="185"/>
      <c r="J226" s="13"/>
      <c r="K226" s="13"/>
      <c r="L226" s="180"/>
      <c r="M226" s="186"/>
      <c r="N226" s="187"/>
      <c r="O226" s="187"/>
      <c r="P226" s="187"/>
      <c r="Q226" s="187"/>
      <c r="R226" s="187"/>
      <c r="S226" s="187"/>
      <c r="T226" s="188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182" t="s">
        <v>133</v>
      </c>
      <c r="AU226" s="182" t="s">
        <v>83</v>
      </c>
      <c r="AV226" s="13" t="s">
        <v>83</v>
      </c>
      <c r="AW226" s="13" t="s">
        <v>32</v>
      </c>
      <c r="AX226" s="13" t="s">
        <v>81</v>
      </c>
      <c r="AY226" s="182" t="s">
        <v>122</v>
      </c>
    </row>
    <row r="227" s="13" customFormat="1">
      <c r="A227" s="13"/>
      <c r="B227" s="180"/>
      <c r="C227" s="13"/>
      <c r="D227" s="181" t="s">
        <v>133</v>
      </c>
      <c r="E227" s="13"/>
      <c r="F227" s="183" t="s">
        <v>337</v>
      </c>
      <c r="G227" s="13"/>
      <c r="H227" s="184">
        <v>247.86000000000001</v>
      </c>
      <c r="I227" s="185"/>
      <c r="J227" s="13"/>
      <c r="K227" s="13"/>
      <c r="L227" s="180"/>
      <c r="M227" s="186"/>
      <c r="N227" s="187"/>
      <c r="O227" s="187"/>
      <c r="P227" s="187"/>
      <c r="Q227" s="187"/>
      <c r="R227" s="187"/>
      <c r="S227" s="187"/>
      <c r="T227" s="188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182" t="s">
        <v>133</v>
      </c>
      <c r="AU227" s="182" t="s">
        <v>83</v>
      </c>
      <c r="AV227" s="13" t="s">
        <v>83</v>
      </c>
      <c r="AW227" s="13" t="s">
        <v>3</v>
      </c>
      <c r="AX227" s="13" t="s">
        <v>81</v>
      </c>
      <c r="AY227" s="182" t="s">
        <v>122</v>
      </c>
    </row>
    <row r="228" s="2" customFormat="1" ht="14.4" customHeight="1">
      <c r="A228" s="37"/>
      <c r="B228" s="165"/>
      <c r="C228" s="166" t="s">
        <v>338</v>
      </c>
      <c r="D228" s="166" t="s">
        <v>124</v>
      </c>
      <c r="E228" s="167" t="s">
        <v>339</v>
      </c>
      <c r="F228" s="168" t="s">
        <v>340</v>
      </c>
      <c r="G228" s="169" t="s">
        <v>127</v>
      </c>
      <c r="H228" s="170">
        <v>255</v>
      </c>
      <c r="I228" s="171"/>
      <c r="J228" s="172">
        <f>ROUND(I228*H228,2)</f>
        <v>0</v>
      </c>
      <c r="K228" s="173"/>
      <c r="L228" s="38"/>
      <c r="M228" s="174" t="s">
        <v>1</v>
      </c>
      <c r="N228" s="175" t="s">
        <v>41</v>
      </c>
      <c r="O228" s="76"/>
      <c r="P228" s="176">
        <f>O228*H228</f>
        <v>0</v>
      </c>
      <c r="Q228" s="176">
        <v>0.051769999999999997</v>
      </c>
      <c r="R228" s="176">
        <f>Q228*H228</f>
        <v>13.20135</v>
      </c>
      <c r="S228" s="176">
        <v>0</v>
      </c>
      <c r="T228" s="177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178" t="s">
        <v>128</v>
      </c>
      <c r="AT228" s="178" t="s">
        <v>124</v>
      </c>
      <c r="AU228" s="178" t="s">
        <v>83</v>
      </c>
      <c r="AY228" s="18" t="s">
        <v>122</v>
      </c>
      <c r="BE228" s="179">
        <f>IF(N228="základní",J228,0)</f>
        <v>0</v>
      </c>
      <c r="BF228" s="179">
        <f>IF(N228="snížená",J228,0)</f>
        <v>0</v>
      </c>
      <c r="BG228" s="179">
        <f>IF(N228="zákl. přenesená",J228,0)</f>
        <v>0</v>
      </c>
      <c r="BH228" s="179">
        <f>IF(N228="sníž. přenesená",J228,0)</f>
        <v>0</v>
      </c>
      <c r="BI228" s="179">
        <f>IF(N228="nulová",J228,0)</f>
        <v>0</v>
      </c>
      <c r="BJ228" s="18" t="s">
        <v>81</v>
      </c>
      <c r="BK228" s="179">
        <f>ROUND(I228*H228,2)</f>
        <v>0</v>
      </c>
      <c r="BL228" s="18" t="s">
        <v>128</v>
      </c>
      <c r="BM228" s="178" t="s">
        <v>341</v>
      </c>
    </row>
    <row r="229" s="13" customFormat="1">
      <c r="A229" s="13"/>
      <c r="B229" s="180"/>
      <c r="C229" s="13"/>
      <c r="D229" s="181" t="s">
        <v>133</v>
      </c>
      <c r="E229" s="182" t="s">
        <v>1</v>
      </c>
      <c r="F229" s="183" t="s">
        <v>208</v>
      </c>
      <c r="G229" s="13"/>
      <c r="H229" s="184">
        <v>205</v>
      </c>
      <c r="I229" s="185"/>
      <c r="J229" s="13"/>
      <c r="K229" s="13"/>
      <c r="L229" s="180"/>
      <c r="M229" s="186"/>
      <c r="N229" s="187"/>
      <c r="O229" s="187"/>
      <c r="P229" s="187"/>
      <c r="Q229" s="187"/>
      <c r="R229" s="187"/>
      <c r="S229" s="187"/>
      <c r="T229" s="188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182" t="s">
        <v>133</v>
      </c>
      <c r="AU229" s="182" t="s">
        <v>83</v>
      </c>
      <c r="AV229" s="13" t="s">
        <v>83</v>
      </c>
      <c r="AW229" s="13" t="s">
        <v>32</v>
      </c>
      <c r="AX229" s="13" t="s">
        <v>76</v>
      </c>
      <c r="AY229" s="182" t="s">
        <v>122</v>
      </c>
    </row>
    <row r="230" s="13" customFormat="1">
      <c r="A230" s="13"/>
      <c r="B230" s="180"/>
      <c r="C230" s="13"/>
      <c r="D230" s="181" t="s">
        <v>133</v>
      </c>
      <c r="E230" s="182" t="s">
        <v>1</v>
      </c>
      <c r="F230" s="183" t="s">
        <v>209</v>
      </c>
      <c r="G230" s="13"/>
      <c r="H230" s="184">
        <v>50</v>
      </c>
      <c r="I230" s="185"/>
      <c r="J230" s="13"/>
      <c r="K230" s="13"/>
      <c r="L230" s="180"/>
      <c r="M230" s="186"/>
      <c r="N230" s="187"/>
      <c r="O230" s="187"/>
      <c r="P230" s="187"/>
      <c r="Q230" s="187"/>
      <c r="R230" s="187"/>
      <c r="S230" s="187"/>
      <c r="T230" s="188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182" t="s">
        <v>133</v>
      </c>
      <c r="AU230" s="182" t="s">
        <v>83</v>
      </c>
      <c r="AV230" s="13" t="s">
        <v>83</v>
      </c>
      <c r="AW230" s="13" t="s">
        <v>32</v>
      </c>
      <c r="AX230" s="13" t="s">
        <v>76</v>
      </c>
      <c r="AY230" s="182" t="s">
        <v>122</v>
      </c>
    </row>
    <row r="231" s="14" customFormat="1">
      <c r="A231" s="14"/>
      <c r="B231" s="189"/>
      <c r="C231" s="14"/>
      <c r="D231" s="181" t="s">
        <v>133</v>
      </c>
      <c r="E231" s="190" t="s">
        <v>1</v>
      </c>
      <c r="F231" s="191" t="s">
        <v>136</v>
      </c>
      <c r="G231" s="14"/>
      <c r="H231" s="192">
        <v>255</v>
      </c>
      <c r="I231" s="193"/>
      <c r="J231" s="14"/>
      <c r="K231" s="14"/>
      <c r="L231" s="189"/>
      <c r="M231" s="194"/>
      <c r="N231" s="195"/>
      <c r="O231" s="195"/>
      <c r="P231" s="195"/>
      <c r="Q231" s="195"/>
      <c r="R231" s="195"/>
      <c r="S231" s="195"/>
      <c r="T231" s="196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190" t="s">
        <v>133</v>
      </c>
      <c r="AU231" s="190" t="s">
        <v>83</v>
      </c>
      <c r="AV231" s="14" t="s">
        <v>128</v>
      </c>
      <c r="AW231" s="14" t="s">
        <v>32</v>
      </c>
      <c r="AX231" s="14" t="s">
        <v>81</v>
      </c>
      <c r="AY231" s="190" t="s">
        <v>122</v>
      </c>
    </row>
    <row r="232" s="12" customFormat="1" ht="22.8" customHeight="1">
      <c r="A232" s="12"/>
      <c r="B232" s="152"/>
      <c r="C232" s="12"/>
      <c r="D232" s="153" t="s">
        <v>75</v>
      </c>
      <c r="E232" s="163" t="s">
        <v>150</v>
      </c>
      <c r="F232" s="163" t="s">
        <v>342</v>
      </c>
      <c r="G232" s="12"/>
      <c r="H232" s="12"/>
      <c r="I232" s="155"/>
      <c r="J232" s="164">
        <f>BK232</f>
        <v>0</v>
      </c>
      <c r="K232" s="12"/>
      <c r="L232" s="152"/>
      <c r="M232" s="157"/>
      <c r="N232" s="158"/>
      <c r="O232" s="158"/>
      <c r="P232" s="159">
        <f>SUM(P233:P242)</f>
        <v>0</v>
      </c>
      <c r="Q232" s="158"/>
      <c r="R232" s="159">
        <f>SUM(R233:R242)</f>
        <v>3.7813428</v>
      </c>
      <c r="S232" s="158"/>
      <c r="T232" s="160">
        <f>SUM(T233:T242)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153" t="s">
        <v>81</v>
      </c>
      <c r="AT232" s="161" t="s">
        <v>75</v>
      </c>
      <c r="AU232" s="161" t="s">
        <v>81</v>
      </c>
      <c r="AY232" s="153" t="s">
        <v>122</v>
      </c>
      <c r="BK232" s="162">
        <f>SUM(BK233:BK242)</f>
        <v>0</v>
      </c>
    </row>
    <row r="233" s="2" customFormat="1" ht="14.4" customHeight="1">
      <c r="A233" s="37"/>
      <c r="B233" s="165"/>
      <c r="C233" s="166" t="s">
        <v>343</v>
      </c>
      <c r="D233" s="166" t="s">
        <v>124</v>
      </c>
      <c r="E233" s="167" t="s">
        <v>344</v>
      </c>
      <c r="F233" s="168" t="s">
        <v>345</v>
      </c>
      <c r="G233" s="169" t="s">
        <v>127</v>
      </c>
      <c r="H233" s="170">
        <v>29.879999999999999</v>
      </c>
      <c r="I233" s="171"/>
      <c r="J233" s="172">
        <f>ROUND(I233*H233,2)</f>
        <v>0</v>
      </c>
      <c r="K233" s="173"/>
      <c r="L233" s="38"/>
      <c r="M233" s="174" t="s">
        <v>1</v>
      </c>
      <c r="N233" s="175" t="s">
        <v>41</v>
      </c>
      <c r="O233" s="76"/>
      <c r="P233" s="176">
        <f>O233*H233</f>
        <v>0</v>
      </c>
      <c r="Q233" s="176">
        <v>0.00022000000000000001</v>
      </c>
      <c r="R233" s="176">
        <f>Q233*H233</f>
        <v>0.0065735999999999998</v>
      </c>
      <c r="S233" s="176">
        <v>0</v>
      </c>
      <c r="T233" s="177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178" t="s">
        <v>128</v>
      </c>
      <c r="AT233" s="178" t="s">
        <v>124</v>
      </c>
      <c r="AU233" s="178" t="s">
        <v>83</v>
      </c>
      <c r="AY233" s="18" t="s">
        <v>122</v>
      </c>
      <c r="BE233" s="179">
        <f>IF(N233="základní",J233,0)</f>
        <v>0</v>
      </c>
      <c r="BF233" s="179">
        <f>IF(N233="snížená",J233,0)</f>
        <v>0</v>
      </c>
      <c r="BG233" s="179">
        <f>IF(N233="zákl. přenesená",J233,0)</f>
        <v>0</v>
      </c>
      <c r="BH233" s="179">
        <f>IF(N233="sníž. přenesená",J233,0)</f>
        <v>0</v>
      </c>
      <c r="BI233" s="179">
        <f>IF(N233="nulová",J233,0)</f>
        <v>0</v>
      </c>
      <c r="BJ233" s="18" t="s">
        <v>81</v>
      </c>
      <c r="BK233" s="179">
        <f>ROUND(I233*H233,2)</f>
        <v>0</v>
      </c>
      <c r="BL233" s="18" t="s">
        <v>128</v>
      </c>
      <c r="BM233" s="178" t="s">
        <v>346</v>
      </c>
    </row>
    <row r="234" s="13" customFormat="1">
      <c r="A234" s="13"/>
      <c r="B234" s="180"/>
      <c r="C234" s="13"/>
      <c r="D234" s="181" t="s">
        <v>133</v>
      </c>
      <c r="E234" s="182" t="s">
        <v>1</v>
      </c>
      <c r="F234" s="183" t="s">
        <v>347</v>
      </c>
      <c r="G234" s="13"/>
      <c r="H234" s="184">
        <v>29.879999999999999</v>
      </c>
      <c r="I234" s="185"/>
      <c r="J234" s="13"/>
      <c r="K234" s="13"/>
      <c r="L234" s="180"/>
      <c r="M234" s="186"/>
      <c r="N234" s="187"/>
      <c r="O234" s="187"/>
      <c r="P234" s="187"/>
      <c r="Q234" s="187"/>
      <c r="R234" s="187"/>
      <c r="S234" s="187"/>
      <c r="T234" s="188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182" t="s">
        <v>133</v>
      </c>
      <c r="AU234" s="182" t="s">
        <v>83</v>
      </c>
      <c r="AV234" s="13" t="s">
        <v>83</v>
      </c>
      <c r="AW234" s="13" t="s">
        <v>32</v>
      </c>
      <c r="AX234" s="13" t="s">
        <v>81</v>
      </c>
      <c r="AY234" s="182" t="s">
        <v>122</v>
      </c>
    </row>
    <row r="235" s="2" customFormat="1" ht="14.4" customHeight="1">
      <c r="A235" s="37"/>
      <c r="B235" s="165"/>
      <c r="C235" s="166" t="s">
        <v>348</v>
      </c>
      <c r="D235" s="166" t="s">
        <v>124</v>
      </c>
      <c r="E235" s="167" t="s">
        <v>349</v>
      </c>
      <c r="F235" s="168" t="s">
        <v>350</v>
      </c>
      <c r="G235" s="169" t="s">
        <v>127</v>
      </c>
      <c r="H235" s="170">
        <v>29.879999999999999</v>
      </c>
      <c r="I235" s="171"/>
      <c r="J235" s="172">
        <f>ROUND(I235*H235,2)</f>
        <v>0</v>
      </c>
      <c r="K235" s="173"/>
      <c r="L235" s="38"/>
      <c r="M235" s="174" t="s">
        <v>1</v>
      </c>
      <c r="N235" s="175" t="s">
        <v>41</v>
      </c>
      <c r="O235" s="76"/>
      <c r="P235" s="176">
        <f>O235*H235</f>
        <v>0</v>
      </c>
      <c r="Q235" s="176">
        <v>0.025590000000000002</v>
      </c>
      <c r="R235" s="176">
        <f>Q235*H235</f>
        <v>0.76462920000000001</v>
      </c>
      <c r="S235" s="176">
        <v>0</v>
      </c>
      <c r="T235" s="177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178" t="s">
        <v>128</v>
      </c>
      <c r="AT235" s="178" t="s">
        <v>124</v>
      </c>
      <c r="AU235" s="178" t="s">
        <v>83</v>
      </c>
      <c r="AY235" s="18" t="s">
        <v>122</v>
      </c>
      <c r="BE235" s="179">
        <f>IF(N235="základní",J235,0)</f>
        <v>0</v>
      </c>
      <c r="BF235" s="179">
        <f>IF(N235="snížená",J235,0)</f>
        <v>0</v>
      </c>
      <c r="BG235" s="179">
        <f>IF(N235="zákl. přenesená",J235,0)</f>
        <v>0</v>
      </c>
      <c r="BH235" s="179">
        <f>IF(N235="sníž. přenesená",J235,0)</f>
        <v>0</v>
      </c>
      <c r="BI235" s="179">
        <f>IF(N235="nulová",J235,0)</f>
        <v>0</v>
      </c>
      <c r="BJ235" s="18" t="s">
        <v>81</v>
      </c>
      <c r="BK235" s="179">
        <f>ROUND(I235*H235,2)</f>
        <v>0</v>
      </c>
      <c r="BL235" s="18" t="s">
        <v>128</v>
      </c>
      <c r="BM235" s="178" t="s">
        <v>351</v>
      </c>
    </row>
    <row r="236" s="13" customFormat="1">
      <c r="A236" s="13"/>
      <c r="B236" s="180"/>
      <c r="C236" s="13"/>
      <c r="D236" s="181" t="s">
        <v>133</v>
      </c>
      <c r="E236" s="182" t="s">
        <v>1</v>
      </c>
      <c r="F236" s="183" t="s">
        <v>347</v>
      </c>
      <c r="G236" s="13"/>
      <c r="H236" s="184">
        <v>29.879999999999999</v>
      </c>
      <c r="I236" s="185"/>
      <c r="J236" s="13"/>
      <c r="K236" s="13"/>
      <c r="L236" s="180"/>
      <c r="M236" s="186"/>
      <c r="N236" s="187"/>
      <c r="O236" s="187"/>
      <c r="P236" s="187"/>
      <c r="Q236" s="187"/>
      <c r="R236" s="187"/>
      <c r="S236" s="187"/>
      <c r="T236" s="188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182" t="s">
        <v>133</v>
      </c>
      <c r="AU236" s="182" t="s">
        <v>83</v>
      </c>
      <c r="AV236" s="13" t="s">
        <v>83</v>
      </c>
      <c r="AW236" s="13" t="s">
        <v>32</v>
      </c>
      <c r="AX236" s="13" t="s">
        <v>81</v>
      </c>
      <c r="AY236" s="182" t="s">
        <v>122</v>
      </c>
    </row>
    <row r="237" s="2" customFormat="1" ht="14.4" customHeight="1">
      <c r="A237" s="37"/>
      <c r="B237" s="165"/>
      <c r="C237" s="166" t="s">
        <v>352</v>
      </c>
      <c r="D237" s="166" t="s">
        <v>124</v>
      </c>
      <c r="E237" s="167" t="s">
        <v>353</v>
      </c>
      <c r="F237" s="168" t="s">
        <v>354</v>
      </c>
      <c r="G237" s="169" t="s">
        <v>127</v>
      </c>
      <c r="H237" s="170">
        <v>29.879999999999999</v>
      </c>
      <c r="I237" s="171"/>
      <c r="J237" s="172">
        <f>ROUND(I237*H237,2)</f>
        <v>0</v>
      </c>
      <c r="K237" s="173"/>
      <c r="L237" s="38"/>
      <c r="M237" s="174" t="s">
        <v>1</v>
      </c>
      <c r="N237" s="175" t="s">
        <v>41</v>
      </c>
      <c r="O237" s="76"/>
      <c r="P237" s="176">
        <f>O237*H237</f>
        <v>0</v>
      </c>
      <c r="Q237" s="176">
        <v>0.010500000000000001</v>
      </c>
      <c r="R237" s="176">
        <f>Q237*H237</f>
        <v>0.31374000000000002</v>
      </c>
      <c r="S237" s="176">
        <v>0</v>
      </c>
      <c r="T237" s="177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178" t="s">
        <v>128</v>
      </c>
      <c r="AT237" s="178" t="s">
        <v>124</v>
      </c>
      <c r="AU237" s="178" t="s">
        <v>83</v>
      </c>
      <c r="AY237" s="18" t="s">
        <v>122</v>
      </c>
      <c r="BE237" s="179">
        <f>IF(N237="základní",J237,0)</f>
        <v>0</v>
      </c>
      <c r="BF237" s="179">
        <f>IF(N237="snížená",J237,0)</f>
        <v>0</v>
      </c>
      <c r="BG237" s="179">
        <f>IF(N237="zákl. přenesená",J237,0)</f>
        <v>0</v>
      </c>
      <c r="BH237" s="179">
        <f>IF(N237="sníž. přenesená",J237,0)</f>
        <v>0</v>
      </c>
      <c r="BI237" s="179">
        <f>IF(N237="nulová",J237,0)</f>
        <v>0</v>
      </c>
      <c r="BJ237" s="18" t="s">
        <v>81</v>
      </c>
      <c r="BK237" s="179">
        <f>ROUND(I237*H237,2)</f>
        <v>0</v>
      </c>
      <c r="BL237" s="18" t="s">
        <v>128</v>
      </c>
      <c r="BM237" s="178" t="s">
        <v>355</v>
      </c>
    </row>
    <row r="238" s="13" customFormat="1">
      <c r="A238" s="13"/>
      <c r="B238" s="180"/>
      <c r="C238" s="13"/>
      <c r="D238" s="181" t="s">
        <v>133</v>
      </c>
      <c r="E238" s="182" t="s">
        <v>1</v>
      </c>
      <c r="F238" s="183" t="s">
        <v>347</v>
      </c>
      <c r="G238" s="13"/>
      <c r="H238" s="184">
        <v>29.879999999999999</v>
      </c>
      <c r="I238" s="185"/>
      <c r="J238" s="13"/>
      <c r="K238" s="13"/>
      <c r="L238" s="180"/>
      <c r="M238" s="186"/>
      <c r="N238" s="187"/>
      <c r="O238" s="187"/>
      <c r="P238" s="187"/>
      <c r="Q238" s="187"/>
      <c r="R238" s="187"/>
      <c r="S238" s="187"/>
      <c r="T238" s="188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182" t="s">
        <v>133</v>
      </c>
      <c r="AU238" s="182" t="s">
        <v>83</v>
      </c>
      <c r="AV238" s="13" t="s">
        <v>83</v>
      </c>
      <c r="AW238" s="13" t="s">
        <v>32</v>
      </c>
      <c r="AX238" s="13" t="s">
        <v>81</v>
      </c>
      <c r="AY238" s="182" t="s">
        <v>122</v>
      </c>
    </row>
    <row r="239" s="2" customFormat="1" ht="14.4" customHeight="1">
      <c r="A239" s="37"/>
      <c r="B239" s="165"/>
      <c r="C239" s="166" t="s">
        <v>356</v>
      </c>
      <c r="D239" s="166" t="s">
        <v>124</v>
      </c>
      <c r="E239" s="167" t="s">
        <v>357</v>
      </c>
      <c r="F239" s="168" t="s">
        <v>358</v>
      </c>
      <c r="G239" s="169" t="s">
        <v>127</v>
      </c>
      <c r="H239" s="170">
        <v>22</v>
      </c>
      <c r="I239" s="171"/>
      <c r="J239" s="172">
        <f>ROUND(I239*H239,2)</f>
        <v>0</v>
      </c>
      <c r="K239" s="173"/>
      <c r="L239" s="38"/>
      <c r="M239" s="174" t="s">
        <v>1</v>
      </c>
      <c r="N239" s="175" t="s">
        <v>41</v>
      </c>
      <c r="O239" s="76"/>
      <c r="P239" s="176">
        <f>O239*H239</f>
        <v>0</v>
      </c>
      <c r="Q239" s="176">
        <v>0.063</v>
      </c>
      <c r="R239" s="176">
        <f>Q239*H239</f>
        <v>1.3860000000000001</v>
      </c>
      <c r="S239" s="176">
        <v>0</v>
      </c>
      <c r="T239" s="177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178" t="s">
        <v>128</v>
      </c>
      <c r="AT239" s="178" t="s">
        <v>124</v>
      </c>
      <c r="AU239" s="178" t="s">
        <v>83</v>
      </c>
      <c r="AY239" s="18" t="s">
        <v>122</v>
      </c>
      <c r="BE239" s="179">
        <f>IF(N239="základní",J239,0)</f>
        <v>0</v>
      </c>
      <c r="BF239" s="179">
        <f>IF(N239="snížená",J239,0)</f>
        <v>0</v>
      </c>
      <c r="BG239" s="179">
        <f>IF(N239="zákl. přenesená",J239,0)</f>
        <v>0</v>
      </c>
      <c r="BH239" s="179">
        <f>IF(N239="sníž. přenesená",J239,0)</f>
        <v>0</v>
      </c>
      <c r="BI239" s="179">
        <f>IF(N239="nulová",J239,0)</f>
        <v>0</v>
      </c>
      <c r="BJ239" s="18" t="s">
        <v>81</v>
      </c>
      <c r="BK239" s="179">
        <f>ROUND(I239*H239,2)</f>
        <v>0</v>
      </c>
      <c r="BL239" s="18" t="s">
        <v>128</v>
      </c>
      <c r="BM239" s="178" t="s">
        <v>359</v>
      </c>
    </row>
    <row r="240" s="13" customFormat="1">
      <c r="A240" s="13"/>
      <c r="B240" s="180"/>
      <c r="C240" s="13"/>
      <c r="D240" s="181" t="s">
        <v>133</v>
      </c>
      <c r="E240" s="182" t="s">
        <v>1</v>
      </c>
      <c r="F240" s="183" t="s">
        <v>360</v>
      </c>
      <c r="G240" s="13"/>
      <c r="H240" s="184">
        <v>22</v>
      </c>
      <c r="I240" s="185"/>
      <c r="J240" s="13"/>
      <c r="K240" s="13"/>
      <c r="L240" s="180"/>
      <c r="M240" s="186"/>
      <c r="N240" s="187"/>
      <c r="O240" s="187"/>
      <c r="P240" s="187"/>
      <c r="Q240" s="187"/>
      <c r="R240" s="187"/>
      <c r="S240" s="187"/>
      <c r="T240" s="188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182" t="s">
        <v>133</v>
      </c>
      <c r="AU240" s="182" t="s">
        <v>83</v>
      </c>
      <c r="AV240" s="13" t="s">
        <v>83</v>
      </c>
      <c r="AW240" s="13" t="s">
        <v>32</v>
      </c>
      <c r="AX240" s="13" t="s">
        <v>81</v>
      </c>
      <c r="AY240" s="182" t="s">
        <v>122</v>
      </c>
    </row>
    <row r="241" s="2" customFormat="1" ht="14.4" customHeight="1">
      <c r="A241" s="37"/>
      <c r="B241" s="165"/>
      <c r="C241" s="166" t="s">
        <v>361</v>
      </c>
      <c r="D241" s="166" t="s">
        <v>124</v>
      </c>
      <c r="E241" s="167" t="s">
        <v>362</v>
      </c>
      <c r="F241" s="168" t="s">
        <v>363</v>
      </c>
      <c r="G241" s="169" t="s">
        <v>127</v>
      </c>
      <c r="H241" s="170">
        <v>12.48</v>
      </c>
      <c r="I241" s="171"/>
      <c r="J241" s="172">
        <f>ROUND(I241*H241,2)</f>
        <v>0</v>
      </c>
      <c r="K241" s="173"/>
      <c r="L241" s="38"/>
      <c r="M241" s="174" t="s">
        <v>1</v>
      </c>
      <c r="N241" s="175" t="s">
        <v>41</v>
      </c>
      <c r="O241" s="76"/>
      <c r="P241" s="176">
        <f>O241*H241</f>
        <v>0</v>
      </c>
      <c r="Q241" s="176">
        <v>0.105</v>
      </c>
      <c r="R241" s="176">
        <f>Q241*H241</f>
        <v>1.3104</v>
      </c>
      <c r="S241" s="176">
        <v>0</v>
      </c>
      <c r="T241" s="177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178" t="s">
        <v>128</v>
      </c>
      <c r="AT241" s="178" t="s">
        <v>124</v>
      </c>
      <c r="AU241" s="178" t="s">
        <v>83</v>
      </c>
      <c r="AY241" s="18" t="s">
        <v>122</v>
      </c>
      <c r="BE241" s="179">
        <f>IF(N241="základní",J241,0)</f>
        <v>0</v>
      </c>
      <c r="BF241" s="179">
        <f>IF(N241="snížená",J241,0)</f>
        <v>0</v>
      </c>
      <c r="BG241" s="179">
        <f>IF(N241="zákl. přenesená",J241,0)</f>
        <v>0</v>
      </c>
      <c r="BH241" s="179">
        <f>IF(N241="sníž. přenesená",J241,0)</f>
        <v>0</v>
      </c>
      <c r="BI241" s="179">
        <f>IF(N241="nulová",J241,0)</f>
        <v>0</v>
      </c>
      <c r="BJ241" s="18" t="s">
        <v>81</v>
      </c>
      <c r="BK241" s="179">
        <f>ROUND(I241*H241,2)</f>
        <v>0</v>
      </c>
      <c r="BL241" s="18" t="s">
        <v>128</v>
      </c>
      <c r="BM241" s="178" t="s">
        <v>364</v>
      </c>
    </row>
    <row r="242" s="13" customFormat="1">
      <c r="A242" s="13"/>
      <c r="B242" s="180"/>
      <c r="C242" s="13"/>
      <c r="D242" s="181" t="s">
        <v>133</v>
      </c>
      <c r="E242" s="182" t="s">
        <v>1</v>
      </c>
      <c r="F242" s="183" t="s">
        <v>365</v>
      </c>
      <c r="G242" s="13"/>
      <c r="H242" s="184">
        <v>12.48</v>
      </c>
      <c r="I242" s="185"/>
      <c r="J242" s="13"/>
      <c r="K242" s="13"/>
      <c r="L242" s="180"/>
      <c r="M242" s="186"/>
      <c r="N242" s="187"/>
      <c r="O242" s="187"/>
      <c r="P242" s="187"/>
      <c r="Q242" s="187"/>
      <c r="R242" s="187"/>
      <c r="S242" s="187"/>
      <c r="T242" s="188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182" t="s">
        <v>133</v>
      </c>
      <c r="AU242" s="182" t="s">
        <v>83</v>
      </c>
      <c r="AV242" s="13" t="s">
        <v>83</v>
      </c>
      <c r="AW242" s="13" t="s">
        <v>32</v>
      </c>
      <c r="AX242" s="13" t="s">
        <v>81</v>
      </c>
      <c r="AY242" s="182" t="s">
        <v>122</v>
      </c>
    </row>
    <row r="243" s="12" customFormat="1" ht="22.8" customHeight="1">
      <c r="A243" s="12"/>
      <c r="B243" s="152"/>
      <c r="C243" s="12"/>
      <c r="D243" s="153" t="s">
        <v>75</v>
      </c>
      <c r="E243" s="163" t="s">
        <v>162</v>
      </c>
      <c r="F243" s="163" t="s">
        <v>366</v>
      </c>
      <c r="G243" s="12"/>
      <c r="H243" s="12"/>
      <c r="I243" s="155"/>
      <c r="J243" s="164">
        <f>BK243</f>
        <v>0</v>
      </c>
      <c r="K243" s="12"/>
      <c r="L243" s="152"/>
      <c r="M243" s="157"/>
      <c r="N243" s="158"/>
      <c r="O243" s="158"/>
      <c r="P243" s="159">
        <f>P244</f>
        <v>0</v>
      </c>
      <c r="Q243" s="158"/>
      <c r="R243" s="159">
        <f>R244</f>
        <v>0.53325999999999996</v>
      </c>
      <c r="S243" s="158"/>
      <c r="T243" s="160">
        <f>T244</f>
        <v>0.29999999999999999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153" t="s">
        <v>81</v>
      </c>
      <c r="AT243" s="161" t="s">
        <v>75</v>
      </c>
      <c r="AU243" s="161" t="s">
        <v>81</v>
      </c>
      <c r="AY243" s="153" t="s">
        <v>122</v>
      </c>
      <c r="BK243" s="162">
        <f>BK244</f>
        <v>0</v>
      </c>
    </row>
    <row r="244" s="2" customFormat="1" ht="14.4" customHeight="1">
      <c r="A244" s="37"/>
      <c r="B244" s="165"/>
      <c r="C244" s="166" t="s">
        <v>367</v>
      </c>
      <c r="D244" s="166" t="s">
        <v>124</v>
      </c>
      <c r="E244" s="167" t="s">
        <v>368</v>
      </c>
      <c r="F244" s="168" t="s">
        <v>369</v>
      </c>
      <c r="G244" s="169" t="s">
        <v>370</v>
      </c>
      <c r="H244" s="170">
        <v>1</v>
      </c>
      <c r="I244" s="171"/>
      <c r="J244" s="172">
        <f>ROUND(I244*H244,2)</f>
        <v>0</v>
      </c>
      <c r="K244" s="173"/>
      <c r="L244" s="38"/>
      <c r="M244" s="174" t="s">
        <v>1</v>
      </c>
      <c r="N244" s="175" t="s">
        <v>41</v>
      </c>
      <c r="O244" s="76"/>
      <c r="P244" s="176">
        <f>O244*H244</f>
        <v>0</v>
      </c>
      <c r="Q244" s="176">
        <v>0.53325999999999996</v>
      </c>
      <c r="R244" s="176">
        <f>Q244*H244</f>
        <v>0.53325999999999996</v>
      </c>
      <c r="S244" s="176">
        <v>0.29999999999999999</v>
      </c>
      <c r="T244" s="177">
        <f>S244*H244</f>
        <v>0.29999999999999999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178" t="s">
        <v>128</v>
      </c>
      <c r="AT244" s="178" t="s">
        <v>124</v>
      </c>
      <c r="AU244" s="178" t="s">
        <v>83</v>
      </c>
      <c r="AY244" s="18" t="s">
        <v>122</v>
      </c>
      <c r="BE244" s="179">
        <f>IF(N244="základní",J244,0)</f>
        <v>0</v>
      </c>
      <c r="BF244" s="179">
        <f>IF(N244="snížená",J244,0)</f>
        <v>0</v>
      </c>
      <c r="BG244" s="179">
        <f>IF(N244="zákl. přenesená",J244,0)</f>
        <v>0</v>
      </c>
      <c r="BH244" s="179">
        <f>IF(N244="sníž. přenesená",J244,0)</f>
        <v>0</v>
      </c>
      <c r="BI244" s="179">
        <f>IF(N244="nulová",J244,0)</f>
        <v>0</v>
      </c>
      <c r="BJ244" s="18" t="s">
        <v>81</v>
      </c>
      <c r="BK244" s="179">
        <f>ROUND(I244*H244,2)</f>
        <v>0</v>
      </c>
      <c r="BL244" s="18" t="s">
        <v>128</v>
      </c>
      <c r="BM244" s="178" t="s">
        <v>371</v>
      </c>
    </row>
    <row r="245" s="12" customFormat="1" ht="22.8" customHeight="1">
      <c r="A245" s="12"/>
      <c r="B245" s="152"/>
      <c r="C245" s="12"/>
      <c r="D245" s="153" t="s">
        <v>75</v>
      </c>
      <c r="E245" s="163" t="s">
        <v>166</v>
      </c>
      <c r="F245" s="163" t="s">
        <v>372</v>
      </c>
      <c r="G245" s="12"/>
      <c r="H245" s="12"/>
      <c r="I245" s="155"/>
      <c r="J245" s="164">
        <f>BK245</f>
        <v>0</v>
      </c>
      <c r="K245" s="12"/>
      <c r="L245" s="152"/>
      <c r="M245" s="157"/>
      <c r="N245" s="158"/>
      <c r="O245" s="158"/>
      <c r="P245" s="159">
        <f>SUM(P246:P269)</f>
        <v>0</v>
      </c>
      <c r="Q245" s="158"/>
      <c r="R245" s="159">
        <f>SUM(R246:R269)</f>
        <v>31.187135999999999</v>
      </c>
      <c r="S245" s="158"/>
      <c r="T245" s="160">
        <f>SUM(T246:T269)</f>
        <v>17.620520000000003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153" t="s">
        <v>81</v>
      </c>
      <c r="AT245" s="161" t="s">
        <v>75</v>
      </c>
      <c r="AU245" s="161" t="s">
        <v>81</v>
      </c>
      <c r="AY245" s="153" t="s">
        <v>122</v>
      </c>
      <c r="BK245" s="162">
        <f>SUM(BK246:BK269)</f>
        <v>0</v>
      </c>
    </row>
    <row r="246" s="2" customFormat="1" ht="14.4" customHeight="1">
      <c r="A246" s="37"/>
      <c r="B246" s="165"/>
      <c r="C246" s="166" t="s">
        <v>373</v>
      </c>
      <c r="D246" s="166" t="s">
        <v>124</v>
      </c>
      <c r="E246" s="167" t="s">
        <v>374</v>
      </c>
      <c r="F246" s="168" t="s">
        <v>375</v>
      </c>
      <c r="G246" s="169" t="s">
        <v>158</v>
      </c>
      <c r="H246" s="170">
        <v>2.3119999999999998</v>
      </c>
      <c r="I246" s="171"/>
      <c r="J246" s="172">
        <f>ROUND(I246*H246,2)</f>
        <v>0</v>
      </c>
      <c r="K246" s="173"/>
      <c r="L246" s="38"/>
      <c r="M246" s="174" t="s">
        <v>1</v>
      </c>
      <c r="N246" s="175" t="s">
        <v>41</v>
      </c>
      <c r="O246" s="76"/>
      <c r="P246" s="176">
        <f>O246*H246</f>
        <v>0</v>
      </c>
      <c r="Q246" s="176">
        <v>0</v>
      </c>
      <c r="R246" s="176">
        <f>Q246*H246</f>
        <v>0</v>
      </c>
      <c r="S246" s="176">
        <v>0</v>
      </c>
      <c r="T246" s="177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178" t="s">
        <v>128</v>
      </c>
      <c r="AT246" s="178" t="s">
        <v>124</v>
      </c>
      <c r="AU246" s="178" t="s">
        <v>83</v>
      </c>
      <c r="AY246" s="18" t="s">
        <v>122</v>
      </c>
      <c r="BE246" s="179">
        <f>IF(N246="základní",J246,0)</f>
        <v>0</v>
      </c>
      <c r="BF246" s="179">
        <f>IF(N246="snížená",J246,0)</f>
        <v>0</v>
      </c>
      <c r="BG246" s="179">
        <f>IF(N246="zákl. přenesená",J246,0)</f>
        <v>0</v>
      </c>
      <c r="BH246" s="179">
        <f>IF(N246="sníž. přenesená",J246,0)</f>
        <v>0</v>
      </c>
      <c r="BI246" s="179">
        <f>IF(N246="nulová",J246,0)</f>
        <v>0</v>
      </c>
      <c r="BJ246" s="18" t="s">
        <v>81</v>
      </c>
      <c r="BK246" s="179">
        <f>ROUND(I246*H246,2)</f>
        <v>0</v>
      </c>
      <c r="BL246" s="18" t="s">
        <v>128</v>
      </c>
      <c r="BM246" s="178" t="s">
        <v>376</v>
      </c>
    </row>
    <row r="247" s="13" customFormat="1">
      <c r="A247" s="13"/>
      <c r="B247" s="180"/>
      <c r="C247" s="13"/>
      <c r="D247" s="181" t="s">
        <v>133</v>
      </c>
      <c r="E247" s="182" t="s">
        <v>1</v>
      </c>
      <c r="F247" s="183" t="s">
        <v>377</v>
      </c>
      <c r="G247" s="13"/>
      <c r="H247" s="184">
        <v>1.8720000000000001</v>
      </c>
      <c r="I247" s="185"/>
      <c r="J247" s="13"/>
      <c r="K247" s="13"/>
      <c r="L247" s="180"/>
      <c r="M247" s="186"/>
      <c r="N247" s="187"/>
      <c r="O247" s="187"/>
      <c r="P247" s="187"/>
      <c r="Q247" s="187"/>
      <c r="R247" s="187"/>
      <c r="S247" s="187"/>
      <c r="T247" s="188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182" t="s">
        <v>133</v>
      </c>
      <c r="AU247" s="182" t="s">
        <v>83</v>
      </c>
      <c r="AV247" s="13" t="s">
        <v>83</v>
      </c>
      <c r="AW247" s="13" t="s">
        <v>32</v>
      </c>
      <c r="AX247" s="13" t="s">
        <v>76</v>
      </c>
      <c r="AY247" s="182" t="s">
        <v>122</v>
      </c>
    </row>
    <row r="248" s="13" customFormat="1">
      <c r="A248" s="13"/>
      <c r="B248" s="180"/>
      <c r="C248" s="13"/>
      <c r="D248" s="181" t="s">
        <v>133</v>
      </c>
      <c r="E248" s="182" t="s">
        <v>1</v>
      </c>
      <c r="F248" s="183" t="s">
        <v>378</v>
      </c>
      <c r="G248" s="13"/>
      <c r="H248" s="184">
        <v>0.44</v>
      </c>
      <c r="I248" s="185"/>
      <c r="J248" s="13"/>
      <c r="K248" s="13"/>
      <c r="L248" s="180"/>
      <c r="M248" s="186"/>
      <c r="N248" s="187"/>
      <c r="O248" s="187"/>
      <c r="P248" s="187"/>
      <c r="Q248" s="187"/>
      <c r="R248" s="187"/>
      <c r="S248" s="187"/>
      <c r="T248" s="188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182" t="s">
        <v>133</v>
      </c>
      <c r="AU248" s="182" t="s">
        <v>83</v>
      </c>
      <c r="AV248" s="13" t="s">
        <v>83</v>
      </c>
      <c r="AW248" s="13" t="s">
        <v>32</v>
      </c>
      <c r="AX248" s="13" t="s">
        <v>76</v>
      </c>
      <c r="AY248" s="182" t="s">
        <v>122</v>
      </c>
    </row>
    <row r="249" s="14" customFormat="1">
      <c r="A249" s="14"/>
      <c r="B249" s="189"/>
      <c r="C249" s="14"/>
      <c r="D249" s="181" t="s">
        <v>133</v>
      </c>
      <c r="E249" s="190" t="s">
        <v>1</v>
      </c>
      <c r="F249" s="191" t="s">
        <v>136</v>
      </c>
      <c r="G249" s="14"/>
      <c r="H249" s="192">
        <v>2.3120000000000003</v>
      </c>
      <c r="I249" s="193"/>
      <c r="J249" s="14"/>
      <c r="K249" s="14"/>
      <c r="L249" s="189"/>
      <c r="M249" s="194"/>
      <c r="N249" s="195"/>
      <c r="O249" s="195"/>
      <c r="P249" s="195"/>
      <c r="Q249" s="195"/>
      <c r="R249" s="195"/>
      <c r="S249" s="195"/>
      <c r="T249" s="196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190" t="s">
        <v>133</v>
      </c>
      <c r="AU249" s="190" t="s">
        <v>83</v>
      </c>
      <c r="AV249" s="14" t="s">
        <v>128</v>
      </c>
      <c r="AW249" s="14" t="s">
        <v>32</v>
      </c>
      <c r="AX249" s="14" t="s">
        <v>81</v>
      </c>
      <c r="AY249" s="190" t="s">
        <v>122</v>
      </c>
    </row>
    <row r="250" s="2" customFormat="1" ht="14.4" customHeight="1">
      <c r="A250" s="37"/>
      <c r="B250" s="165"/>
      <c r="C250" s="166" t="s">
        <v>379</v>
      </c>
      <c r="D250" s="166" t="s">
        <v>124</v>
      </c>
      <c r="E250" s="167" t="s">
        <v>380</v>
      </c>
      <c r="F250" s="168" t="s">
        <v>381</v>
      </c>
      <c r="G250" s="169" t="s">
        <v>147</v>
      </c>
      <c r="H250" s="170">
        <v>120.2</v>
      </c>
      <c r="I250" s="171"/>
      <c r="J250" s="172">
        <f>ROUND(I250*H250,2)</f>
        <v>0</v>
      </c>
      <c r="K250" s="173"/>
      <c r="L250" s="38"/>
      <c r="M250" s="174" t="s">
        <v>1</v>
      </c>
      <c r="N250" s="175" t="s">
        <v>41</v>
      </c>
      <c r="O250" s="76"/>
      <c r="P250" s="176">
        <f>O250*H250</f>
        <v>0</v>
      </c>
      <c r="Q250" s="176">
        <v>0.10095</v>
      </c>
      <c r="R250" s="176">
        <f>Q250*H250</f>
        <v>12.13419</v>
      </c>
      <c r="S250" s="176">
        <v>0</v>
      </c>
      <c r="T250" s="177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178" t="s">
        <v>128</v>
      </c>
      <c r="AT250" s="178" t="s">
        <v>124</v>
      </c>
      <c r="AU250" s="178" t="s">
        <v>83</v>
      </c>
      <c r="AY250" s="18" t="s">
        <v>122</v>
      </c>
      <c r="BE250" s="179">
        <f>IF(N250="základní",J250,0)</f>
        <v>0</v>
      </c>
      <c r="BF250" s="179">
        <f>IF(N250="snížená",J250,0)</f>
        <v>0</v>
      </c>
      <c r="BG250" s="179">
        <f>IF(N250="zákl. přenesená",J250,0)</f>
        <v>0</v>
      </c>
      <c r="BH250" s="179">
        <f>IF(N250="sníž. přenesená",J250,0)</f>
        <v>0</v>
      </c>
      <c r="BI250" s="179">
        <f>IF(N250="nulová",J250,0)</f>
        <v>0</v>
      </c>
      <c r="BJ250" s="18" t="s">
        <v>81</v>
      </c>
      <c r="BK250" s="179">
        <f>ROUND(I250*H250,2)</f>
        <v>0</v>
      </c>
      <c r="BL250" s="18" t="s">
        <v>128</v>
      </c>
      <c r="BM250" s="178" t="s">
        <v>382</v>
      </c>
    </row>
    <row r="251" s="13" customFormat="1">
      <c r="A251" s="13"/>
      <c r="B251" s="180"/>
      <c r="C251" s="13"/>
      <c r="D251" s="181" t="s">
        <v>133</v>
      </c>
      <c r="E251" s="182" t="s">
        <v>1</v>
      </c>
      <c r="F251" s="183" t="s">
        <v>149</v>
      </c>
      <c r="G251" s="13"/>
      <c r="H251" s="184">
        <v>120.2</v>
      </c>
      <c r="I251" s="185"/>
      <c r="J251" s="13"/>
      <c r="K251" s="13"/>
      <c r="L251" s="180"/>
      <c r="M251" s="186"/>
      <c r="N251" s="187"/>
      <c r="O251" s="187"/>
      <c r="P251" s="187"/>
      <c r="Q251" s="187"/>
      <c r="R251" s="187"/>
      <c r="S251" s="187"/>
      <c r="T251" s="188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182" t="s">
        <v>133</v>
      </c>
      <c r="AU251" s="182" t="s">
        <v>83</v>
      </c>
      <c r="AV251" s="13" t="s">
        <v>83</v>
      </c>
      <c r="AW251" s="13" t="s">
        <v>32</v>
      </c>
      <c r="AX251" s="13" t="s">
        <v>81</v>
      </c>
      <c r="AY251" s="182" t="s">
        <v>122</v>
      </c>
    </row>
    <row r="252" s="2" customFormat="1" ht="14.4" customHeight="1">
      <c r="A252" s="37"/>
      <c r="B252" s="165"/>
      <c r="C252" s="197" t="s">
        <v>383</v>
      </c>
      <c r="D252" s="197" t="s">
        <v>184</v>
      </c>
      <c r="E252" s="198" t="s">
        <v>384</v>
      </c>
      <c r="F252" s="199" t="s">
        <v>385</v>
      </c>
      <c r="G252" s="200" t="s">
        <v>147</v>
      </c>
      <c r="H252" s="201">
        <v>121.402</v>
      </c>
      <c r="I252" s="202"/>
      <c r="J252" s="203">
        <f>ROUND(I252*H252,2)</f>
        <v>0</v>
      </c>
      <c r="K252" s="204"/>
      <c r="L252" s="205"/>
      <c r="M252" s="206" t="s">
        <v>1</v>
      </c>
      <c r="N252" s="207" t="s">
        <v>41</v>
      </c>
      <c r="O252" s="76"/>
      <c r="P252" s="176">
        <f>O252*H252</f>
        <v>0</v>
      </c>
      <c r="Q252" s="176">
        <v>0.042999999999999997</v>
      </c>
      <c r="R252" s="176">
        <f>Q252*H252</f>
        <v>5.2202859999999998</v>
      </c>
      <c r="S252" s="176">
        <v>0</v>
      </c>
      <c r="T252" s="177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178" t="s">
        <v>162</v>
      </c>
      <c r="AT252" s="178" t="s">
        <v>184</v>
      </c>
      <c r="AU252" s="178" t="s">
        <v>83</v>
      </c>
      <c r="AY252" s="18" t="s">
        <v>122</v>
      </c>
      <c r="BE252" s="179">
        <f>IF(N252="základní",J252,0)</f>
        <v>0</v>
      </c>
      <c r="BF252" s="179">
        <f>IF(N252="snížená",J252,0)</f>
        <v>0</v>
      </c>
      <c r="BG252" s="179">
        <f>IF(N252="zákl. přenesená",J252,0)</f>
        <v>0</v>
      </c>
      <c r="BH252" s="179">
        <f>IF(N252="sníž. přenesená",J252,0)</f>
        <v>0</v>
      </c>
      <c r="BI252" s="179">
        <f>IF(N252="nulová",J252,0)</f>
        <v>0</v>
      </c>
      <c r="BJ252" s="18" t="s">
        <v>81</v>
      </c>
      <c r="BK252" s="179">
        <f>ROUND(I252*H252,2)</f>
        <v>0</v>
      </c>
      <c r="BL252" s="18" t="s">
        <v>128</v>
      </c>
      <c r="BM252" s="178" t="s">
        <v>386</v>
      </c>
    </row>
    <row r="253" s="13" customFormat="1">
      <c r="A253" s="13"/>
      <c r="B253" s="180"/>
      <c r="C253" s="13"/>
      <c r="D253" s="181" t="s">
        <v>133</v>
      </c>
      <c r="E253" s="13"/>
      <c r="F253" s="183" t="s">
        <v>387</v>
      </c>
      <c r="G253" s="13"/>
      <c r="H253" s="184">
        <v>121.402</v>
      </c>
      <c r="I253" s="185"/>
      <c r="J253" s="13"/>
      <c r="K253" s="13"/>
      <c r="L253" s="180"/>
      <c r="M253" s="186"/>
      <c r="N253" s="187"/>
      <c r="O253" s="187"/>
      <c r="P253" s="187"/>
      <c r="Q253" s="187"/>
      <c r="R253" s="187"/>
      <c r="S253" s="187"/>
      <c r="T253" s="188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182" t="s">
        <v>133</v>
      </c>
      <c r="AU253" s="182" t="s">
        <v>83</v>
      </c>
      <c r="AV253" s="13" t="s">
        <v>83</v>
      </c>
      <c r="AW253" s="13" t="s">
        <v>3</v>
      </c>
      <c r="AX253" s="13" t="s">
        <v>81</v>
      </c>
      <c r="AY253" s="182" t="s">
        <v>122</v>
      </c>
    </row>
    <row r="254" s="2" customFormat="1" ht="14.4" customHeight="1">
      <c r="A254" s="37"/>
      <c r="B254" s="165"/>
      <c r="C254" s="166" t="s">
        <v>388</v>
      </c>
      <c r="D254" s="166" t="s">
        <v>124</v>
      </c>
      <c r="E254" s="167" t="s">
        <v>389</v>
      </c>
      <c r="F254" s="168" t="s">
        <v>390</v>
      </c>
      <c r="G254" s="169" t="s">
        <v>147</v>
      </c>
      <c r="H254" s="170">
        <v>3</v>
      </c>
      <c r="I254" s="171"/>
      <c r="J254" s="172">
        <f>ROUND(I254*H254,2)</f>
        <v>0</v>
      </c>
      <c r="K254" s="173"/>
      <c r="L254" s="38"/>
      <c r="M254" s="174" t="s">
        <v>1</v>
      </c>
      <c r="N254" s="175" t="s">
        <v>41</v>
      </c>
      <c r="O254" s="76"/>
      <c r="P254" s="176">
        <f>O254*H254</f>
        <v>0</v>
      </c>
      <c r="Q254" s="176">
        <v>0.087819999999999995</v>
      </c>
      <c r="R254" s="176">
        <f>Q254*H254</f>
        <v>0.26345999999999997</v>
      </c>
      <c r="S254" s="176">
        <v>0</v>
      </c>
      <c r="T254" s="177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178" t="s">
        <v>128</v>
      </c>
      <c r="AT254" s="178" t="s">
        <v>124</v>
      </c>
      <c r="AU254" s="178" t="s">
        <v>83</v>
      </c>
      <c r="AY254" s="18" t="s">
        <v>122</v>
      </c>
      <c r="BE254" s="179">
        <f>IF(N254="základní",J254,0)</f>
        <v>0</v>
      </c>
      <c r="BF254" s="179">
        <f>IF(N254="snížená",J254,0)</f>
        <v>0</v>
      </c>
      <c r="BG254" s="179">
        <f>IF(N254="zákl. přenesená",J254,0)</f>
        <v>0</v>
      </c>
      <c r="BH254" s="179">
        <f>IF(N254="sníž. přenesená",J254,0)</f>
        <v>0</v>
      </c>
      <c r="BI254" s="179">
        <f>IF(N254="nulová",J254,0)</f>
        <v>0</v>
      </c>
      <c r="BJ254" s="18" t="s">
        <v>81</v>
      </c>
      <c r="BK254" s="179">
        <f>ROUND(I254*H254,2)</f>
        <v>0</v>
      </c>
      <c r="BL254" s="18" t="s">
        <v>128</v>
      </c>
      <c r="BM254" s="178" t="s">
        <v>391</v>
      </c>
    </row>
    <row r="255" s="2" customFormat="1" ht="14.4" customHeight="1">
      <c r="A255" s="37"/>
      <c r="B255" s="165"/>
      <c r="C255" s="166" t="s">
        <v>392</v>
      </c>
      <c r="D255" s="166" t="s">
        <v>124</v>
      </c>
      <c r="E255" s="167" t="s">
        <v>393</v>
      </c>
      <c r="F255" s="168" t="s">
        <v>394</v>
      </c>
      <c r="G255" s="169" t="s">
        <v>395</v>
      </c>
      <c r="H255" s="170">
        <v>1</v>
      </c>
      <c r="I255" s="171"/>
      <c r="J255" s="172">
        <f>ROUND(I255*H255,2)</f>
        <v>0</v>
      </c>
      <c r="K255" s="173"/>
      <c r="L255" s="38"/>
      <c r="M255" s="174" t="s">
        <v>1</v>
      </c>
      <c r="N255" s="175" t="s">
        <v>41</v>
      </c>
      <c r="O255" s="76"/>
      <c r="P255" s="176">
        <f>O255*H255</f>
        <v>0</v>
      </c>
      <c r="Q255" s="176">
        <v>0</v>
      </c>
      <c r="R255" s="176">
        <f>Q255*H255</f>
        <v>0</v>
      </c>
      <c r="S255" s="176">
        <v>0</v>
      </c>
      <c r="T255" s="177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178" t="s">
        <v>128</v>
      </c>
      <c r="AT255" s="178" t="s">
        <v>124</v>
      </c>
      <c r="AU255" s="178" t="s">
        <v>83</v>
      </c>
      <c r="AY255" s="18" t="s">
        <v>122</v>
      </c>
      <c r="BE255" s="179">
        <f>IF(N255="základní",J255,0)</f>
        <v>0</v>
      </c>
      <c r="BF255" s="179">
        <f>IF(N255="snížená",J255,0)</f>
        <v>0</v>
      </c>
      <c r="BG255" s="179">
        <f>IF(N255="zákl. přenesená",J255,0)</f>
        <v>0</v>
      </c>
      <c r="BH255" s="179">
        <f>IF(N255="sníž. přenesená",J255,0)</f>
        <v>0</v>
      </c>
      <c r="BI255" s="179">
        <f>IF(N255="nulová",J255,0)</f>
        <v>0</v>
      </c>
      <c r="BJ255" s="18" t="s">
        <v>81</v>
      </c>
      <c r="BK255" s="179">
        <f>ROUND(I255*H255,2)</f>
        <v>0</v>
      </c>
      <c r="BL255" s="18" t="s">
        <v>128</v>
      </c>
      <c r="BM255" s="178" t="s">
        <v>396</v>
      </c>
    </row>
    <row r="256" s="2" customFormat="1" ht="14.4" customHeight="1">
      <c r="A256" s="37"/>
      <c r="B256" s="165"/>
      <c r="C256" s="166" t="s">
        <v>397</v>
      </c>
      <c r="D256" s="166" t="s">
        <v>124</v>
      </c>
      <c r="E256" s="167" t="s">
        <v>398</v>
      </c>
      <c r="F256" s="168" t="s">
        <v>399</v>
      </c>
      <c r="G256" s="169" t="s">
        <v>127</v>
      </c>
      <c r="H256" s="170">
        <v>29.879999999999999</v>
      </c>
      <c r="I256" s="171"/>
      <c r="J256" s="172">
        <f>ROUND(I256*H256,2)</f>
        <v>0</v>
      </c>
      <c r="K256" s="173"/>
      <c r="L256" s="38"/>
      <c r="M256" s="174" t="s">
        <v>1</v>
      </c>
      <c r="N256" s="175" t="s">
        <v>41</v>
      </c>
      <c r="O256" s="76"/>
      <c r="P256" s="176">
        <f>O256*H256</f>
        <v>0</v>
      </c>
      <c r="Q256" s="176">
        <v>0</v>
      </c>
      <c r="R256" s="176">
        <f>Q256*H256</f>
        <v>0</v>
      </c>
      <c r="S256" s="176">
        <v>0</v>
      </c>
      <c r="T256" s="177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178" t="s">
        <v>128</v>
      </c>
      <c r="AT256" s="178" t="s">
        <v>124</v>
      </c>
      <c r="AU256" s="178" t="s">
        <v>83</v>
      </c>
      <c r="AY256" s="18" t="s">
        <v>122</v>
      </c>
      <c r="BE256" s="179">
        <f>IF(N256="základní",J256,0)</f>
        <v>0</v>
      </c>
      <c r="BF256" s="179">
        <f>IF(N256="snížená",J256,0)</f>
        <v>0</v>
      </c>
      <c r="BG256" s="179">
        <f>IF(N256="zákl. přenesená",J256,0)</f>
        <v>0</v>
      </c>
      <c r="BH256" s="179">
        <f>IF(N256="sníž. přenesená",J256,0)</f>
        <v>0</v>
      </c>
      <c r="BI256" s="179">
        <f>IF(N256="nulová",J256,0)</f>
        <v>0</v>
      </c>
      <c r="BJ256" s="18" t="s">
        <v>81</v>
      </c>
      <c r="BK256" s="179">
        <f>ROUND(I256*H256,2)</f>
        <v>0</v>
      </c>
      <c r="BL256" s="18" t="s">
        <v>128</v>
      </c>
      <c r="BM256" s="178" t="s">
        <v>400</v>
      </c>
    </row>
    <row r="257" s="13" customFormat="1">
      <c r="A257" s="13"/>
      <c r="B257" s="180"/>
      <c r="C257" s="13"/>
      <c r="D257" s="181" t="s">
        <v>133</v>
      </c>
      <c r="E257" s="182" t="s">
        <v>1</v>
      </c>
      <c r="F257" s="183" t="s">
        <v>347</v>
      </c>
      <c r="G257" s="13"/>
      <c r="H257" s="184">
        <v>29.879999999999999</v>
      </c>
      <c r="I257" s="185"/>
      <c r="J257" s="13"/>
      <c r="K257" s="13"/>
      <c r="L257" s="180"/>
      <c r="M257" s="186"/>
      <c r="N257" s="187"/>
      <c r="O257" s="187"/>
      <c r="P257" s="187"/>
      <c r="Q257" s="187"/>
      <c r="R257" s="187"/>
      <c r="S257" s="187"/>
      <c r="T257" s="188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182" t="s">
        <v>133</v>
      </c>
      <c r="AU257" s="182" t="s">
        <v>83</v>
      </c>
      <c r="AV257" s="13" t="s">
        <v>83</v>
      </c>
      <c r="AW257" s="13" t="s">
        <v>32</v>
      </c>
      <c r="AX257" s="13" t="s">
        <v>81</v>
      </c>
      <c r="AY257" s="182" t="s">
        <v>122</v>
      </c>
    </row>
    <row r="258" s="2" customFormat="1" ht="14.4" customHeight="1">
      <c r="A258" s="37"/>
      <c r="B258" s="165"/>
      <c r="C258" s="166" t="s">
        <v>401</v>
      </c>
      <c r="D258" s="166" t="s">
        <v>124</v>
      </c>
      <c r="E258" s="167" t="s">
        <v>402</v>
      </c>
      <c r="F258" s="168" t="s">
        <v>403</v>
      </c>
      <c r="G258" s="169" t="s">
        <v>158</v>
      </c>
      <c r="H258" s="170">
        <v>7.4770000000000003</v>
      </c>
      <c r="I258" s="171"/>
      <c r="J258" s="172">
        <f>ROUND(I258*H258,2)</f>
        <v>0</v>
      </c>
      <c r="K258" s="173"/>
      <c r="L258" s="38"/>
      <c r="M258" s="174" t="s">
        <v>1</v>
      </c>
      <c r="N258" s="175" t="s">
        <v>41</v>
      </c>
      <c r="O258" s="76"/>
      <c r="P258" s="176">
        <f>O258*H258</f>
        <v>0</v>
      </c>
      <c r="Q258" s="176">
        <v>0</v>
      </c>
      <c r="R258" s="176">
        <f>Q258*H258</f>
        <v>0</v>
      </c>
      <c r="S258" s="176">
        <v>2</v>
      </c>
      <c r="T258" s="177">
        <f>S258*H258</f>
        <v>14.954000000000001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178" t="s">
        <v>128</v>
      </c>
      <c r="AT258" s="178" t="s">
        <v>124</v>
      </c>
      <c r="AU258" s="178" t="s">
        <v>83</v>
      </c>
      <c r="AY258" s="18" t="s">
        <v>122</v>
      </c>
      <c r="BE258" s="179">
        <f>IF(N258="základní",J258,0)</f>
        <v>0</v>
      </c>
      <c r="BF258" s="179">
        <f>IF(N258="snížená",J258,0)</f>
        <v>0</v>
      </c>
      <c r="BG258" s="179">
        <f>IF(N258="zákl. přenesená",J258,0)</f>
        <v>0</v>
      </c>
      <c r="BH258" s="179">
        <f>IF(N258="sníž. přenesená",J258,0)</f>
        <v>0</v>
      </c>
      <c r="BI258" s="179">
        <f>IF(N258="nulová",J258,0)</f>
        <v>0</v>
      </c>
      <c r="BJ258" s="18" t="s">
        <v>81</v>
      </c>
      <c r="BK258" s="179">
        <f>ROUND(I258*H258,2)</f>
        <v>0</v>
      </c>
      <c r="BL258" s="18" t="s">
        <v>128</v>
      </c>
      <c r="BM258" s="178" t="s">
        <v>404</v>
      </c>
    </row>
    <row r="259" s="13" customFormat="1">
      <c r="A259" s="13"/>
      <c r="B259" s="180"/>
      <c r="C259" s="13"/>
      <c r="D259" s="181" t="s">
        <v>133</v>
      </c>
      <c r="E259" s="182" t="s">
        <v>1</v>
      </c>
      <c r="F259" s="183" t="s">
        <v>405</v>
      </c>
      <c r="G259" s="13"/>
      <c r="H259" s="184">
        <v>2.633</v>
      </c>
      <c r="I259" s="185"/>
      <c r="J259" s="13"/>
      <c r="K259" s="13"/>
      <c r="L259" s="180"/>
      <c r="M259" s="186"/>
      <c r="N259" s="187"/>
      <c r="O259" s="187"/>
      <c r="P259" s="187"/>
      <c r="Q259" s="187"/>
      <c r="R259" s="187"/>
      <c r="S259" s="187"/>
      <c r="T259" s="188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182" t="s">
        <v>133</v>
      </c>
      <c r="AU259" s="182" t="s">
        <v>83</v>
      </c>
      <c r="AV259" s="13" t="s">
        <v>83</v>
      </c>
      <c r="AW259" s="13" t="s">
        <v>32</v>
      </c>
      <c r="AX259" s="13" t="s">
        <v>76</v>
      </c>
      <c r="AY259" s="182" t="s">
        <v>122</v>
      </c>
    </row>
    <row r="260" s="13" customFormat="1">
      <c r="A260" s="13"/>
      <c r="B260" s="180"/>
      <c r="C260" s="13"/>
      <c r="D260" s="181" t="s">
        <v>133</v>
      </c>
      <c r="E260" s="182" t="s">
        <v>1</v>
      </c>
      <c r="F260" s="183" t="s">
        <v>406</v>
      </c>
      <c r="G260" s="13"/>
      <c r="H260" s="184">
        <v>3.7440000000000002</v>
      </c>
      <c r="I260" s="185"/>
      <c r="J260" s="13"/>
      <c r="K260" s="13"/>
      <c r="L260" s="180"/>
      <c r="M260" s="186"/>
      <c r="N260" s="187"/>
      <c r="O260" s="187"/>
      <c r="P260" s="187"/>
      <c r="Q260" s="187"/>
      <c r="R260" s="187"/>
      <c r="S260" s="187"/>
      <c r="T260" s="188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182" t="s">
        <v>133</v>
      </c>
      <c r="AU260" s="182" t="s">
        <v>83</v>
      </c>
      <c r="AV260" s="13" t="s">
        <v>83</v>
      </c>
      <c r="AW260" s="13" t="s">
        <v>32</v>
      </c>
      <c r="AX260" s="13" t="s">
        <v>76</v>
      </c>
      <c r="AY260" s="182" t="s">
        <v>122</v>
      </c>
    </row>
    <row r="261" s="13" customFormat="1">
      <c r="A261" s="13"/>
      <c r="B261" s="180"/>
      <c r="C261" s="13"/>
      <c r="D261" s="181" t="s">
        <v>133</v>
      </c>
      <c r="E261" s="182" t="s">
        <v>1</v>
      </c>
      <c r="F261" s="183" t="s">
        <v>407</v>
      </c>
      <c r="G261" s="13"/>
      <c r="H261" s="184">
        <v>1.1000000000000001</v>
      </c>
      <c r="I261" s="185"/>
      <c r="J261" s="13"/>
      <c r="K261" s="13"/>
      <c r="L261" s="180"/>
      <c r="M261" s="186"/>
      <c r="N261" s="187"/>
      <c r="O261" s="187"/>
      <c r="P261" s="187"/>
      <c r="Q261" s="187"/>
      <c r="R261" s="187"/>
      <c r="S261" s="187"/>
      <c r="T261" s="188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182" t="s">
        <v>133</v>
      </c>
      <c r="AU261" s="182" t="s">
        <v>83</v>
      </c>
      <c r="AV261" s="13" t="s">
        <v>83</v>
      </c>
      <c r="AW261" s="13" t="s">
        <v>32</v>
      </c>
      <c r="AX261" s="13" t="s">
        <v>76</v>
      </c>
      <c r="AY261" s="182" t="s">
        <v>122</v>
      </c>
    </row>
    <row r="262" s="14" customFormat="1">
      <c r="A262" s="14"/>
      <c r="B262" s="189"/>
      <c r="C262" s="14"/>
      <c r="D262" s="181" t="s">
        <v>133</v>
      </c>
      <c r="E262" s="190" t="s">
        <v>1</v>
      </c>
      <c r="F262" s="191" t="s">
        <v>136</v>
      </c>
      <c r="G262" s="14"/>
      <c r="H262" s="192">
        <v>7.4770000000000003</v>
      </c>
      <c r="I262" s="193"/>
      <c r="J262" s="14"/>
      <c r="K262" s="14"/>
      <c r="L262" s="189"/>
      <c r="M262" s="194"/>
      <c r="N262" s="195"/>
      <c r="O262" s="195"/>
      <c r="P262" s="195"/>
      <c r="Q262" s="195"/>
      <c r="R262" s="195"/>
      <c r="S262" s="195"/>
      <c r="T262" s="196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190" t="s">
        <v>133</v>
      </c>
      <c r="AU262" s="190" t="s">
        <v>83</v>
      </c>
      <c r="AV262" s="14" t="s">
        <v>128</v>
      </c>
      <c r="AW262" s="14" t="s">
        <v>32</v>
      </c>
      <c r="AX262" s="14" t="s">
        <v>81</v>
      </c>
      <c r="AY262" s="190" t="s">
        <v>122</v>
      </c>
    </row>
    <row r="263" s="2" customFormat="1" ht="14.4" customHeight="1">
      <c r="A263" s="37"/>
      <c r="B263" s="165"/>
      <c r="C263" s="166" t="s">
        <v>408</v>
      </c>
      <c r="D263" s="166" t="s">
        <v>124</v>
      </c>
      <c r="E263" s="167" t="s">
        <v>409</v>
      </c>
      <c r="F263" s="168" t="s">
        <v>410</v>
      </c>
      <c r="G263" s="169" t="s">
        <v>147</v>
      </c>
      <c r="H263" s="170">
        <v>41.600000000000001</v>
      </c>
      <c r="I263" s="171"/>
      <c r="J263" s="172">
        <f>ROUND(I263*H263,2)</f>
        <v>0</v>
      </c>
      <c r="K263" s="173"/>
      <c r="L263" s="38"/>
      <c r="M263" s="174" t="s">
        <v>1</v>
      </c>
      <c r="N263" s="175" t="s">
        <v>41</v>
      </c>
      <c r="O263" s="76"/>
      <c r="P263" s="176">
        <f>O263*H263</f>
        <v>0</v>
      </c>
      <c r="Q263" s="176">
        <v>0.112</v>
      </c>
      <c r="R263" s="176">
        <f>Q263*H263</f>
        <v>4.6592000000000002</v>
      </c>
      <c r="S263" s="176">
        <v>0</v>
      </c>
      <c r="T263" s="177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178" t="s">
        <v>128</v>
      </c>
      <c r="AT263" s="178" t="s">
        <v>124</v>
      </c>
      <c r="AU263" s="178" t="s">
        <v>83</v>
      </c>
      <c r="AY263" s="18" t="s">
        <v>122</v>
      </c>
      <c r="BE263" s="179">
        <f>IF(N263="základní",J263,0)</f>
        <v>0</v>
      </c>
      <c r="BF263" s="179">
        <f>IF(N263="snížená",J263,0)</f>
        <v>0</v>
      </c>
      <c r="BG263" s="179">
        <f>IF(N263="zákl. přenesená",J263,0)</f>
        <v>0</v>
      </c>
      <c r="BH263" s="179">
        <f>IF(N263="sníž. přenesená",J263,0)</f>
        <v>0</v>
      </c>
      <c r="BI263" s="179">
        <f>IF(N263="nulová",J263,0)</f>
        <v>0</v>
      </c>
      <c r="BJ263" s="18" t="s">
        <v>81</v>
      </c>
      <c r="BK263" s="179">
        <f>ROUND(I263*H263,2)</f>
        <v>0</v>
      </c>
      <c r="BL263" s="18" t="s">
        <v>128</v>
      </c>
      <c r="BM263" s="178" t="s">
        <v>411</v>
      </c>
    </row>
    <row r="264" s="13" customFormat="1">
      <c r="A264" s="13"/>
      <c r="B264" s="180"/>
      <c r="C264" s="13"/>
      <c r="D264" s="181" t="s">
        <v>133</v>
      </c>
      <c r="E264" s="182" t="s">
        <v>1</v>
      </c>
      <c r="F264" s="183" t="s">
        <v>412</v>
      </c>
      <c r="G264" s="13"/>
      <c r="H264" s="184">
        <v>41.600000000000001</v>
      </c>
      <c r="I264" s="185"/>
      <c r="J264" s="13"/>
      <c r="K264" s="13"/>
      <c r="L264" s="180"/>
      <c r="M264" s="186"/>
      <c r="N264" s="187"/>
      <c r="O264" s="187"/>
      <c r="P264" s="187"/>
      <c r="Q264" s="187"/>
      <c r="R264" s="187"/>
      <c r="S264" s="187"/>
      <c r="T264" s="188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182" t="s">
        <v>133</v>
      </c>
      <c r="AU264" s="182" t="s">
        <v>83</v>
      </c>
      <c r="AV264" s="13" t="s">
        <v>83</v>
      </c>
      <c r="AW264" s="13" t="s">
        <v>32</v>
      </c>
      <c r="AX264" s="13" t="s">
        <v>81</v>
      </c>
      <c r="AY264" s="182" t="s">
        <v>122</v>
      </c>
    </row>
    <row r="265" s="2" customFormat="1" ht="14.4" customHeight="1">
      <c r="A265" s="37"/>
      <c r="B265" s="165"/>
      <c r="C265" s="166" t="s">
        <v>413</v>
      </c>
      <c r="D265" s="166" t="s">
        <v>124</v>
      </c>
      <c r="E265" s="167" t="s">
        <v>414</v>
      </c>
      <c r="F265" s="168" t="s">
        <v>415</v>
      </c>
      <c r="G265" s="169" t="s">
        <v>147</v>
      </c>
      <c r="H265" s="170">
        <v>2</v>
      </c>
      <c r="I265" s="171"/>
      <c r="J265" s="172">
        <f>ROUND(I265*H265,2)</f>
        <v>0</v>
      </c>
      <c r="K265" s="173"/>
      <c r="L265" s="38"/>
      <c r="M265" s="174" t="s">
        <v>1</v>
      </c>
      <c r="N265" s="175" t="s">
        <v>41</v>
      </c>
      <c r="O265" s="76"/>
      <c r="P265" s="176">
        <f>O265*H265</f>
        <v>0</v>
      </c>
      <c r="Q265" s="176">
        <v>0</v>
      </c>
      <c r="R265" s="176">
        <f>Q265*H265</f>
        <v>0</v>
      </c>
      <c r="S265" s="176">
        <v>0.90000000000000002</v>
      </c>
      <c r="T265" s="177">
        <f>S265*H265</f>
        <v>1.8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178" t="s">
        <v>128</v>
      </c>
      <c r="AT265" s="178" t="s">
        <v>124</v>
      </c>
      <c r="AU265" s="178" t="s">
        <v>83</v>
      </c>
      <c r="AY265" s="18" t="s">
        <v>122</v>
      </c>
      <c r="BE265" s="179">
        <f>IF(N265="základní",J265,0)</f>
        <v>0</v>
      </c>
      <c r="BF265" s="179">
        <f>IF(N265="snížená",J265,0)</f>
        <v>0</v>
      </c>
      <c r="BG265" s="179">
        <f>IF(N265="zákl. přenesená",J265,0)</f>
        <v>0</v>
      </c>
      <c r="BH265" s="179">
        <f>IF(N265="sníž. přenesená",J265,0)</f>
        <v>0</v>
      </c>
      <c r="BI265" s="179">
        <f>IF(N265="nulová",J265,0)</f>
        <v>0</v>
      </c>
      <c r="BJ265" s="18" t="s">
        <v>81</v>
      </c>
      <c r="BK265" s="179">
        <f>ROUND(I265*H265,2)</f>
        <v>0</v>
      </c>
      <c r="BL265" s="18" t="s">
        <v>128</v>
      </c>
      <c r="BM265" s="178" t="s">
        <v>416</v>
      </c>
    </row>
    <row r="266" s="2" customFormat="1" ht="14.4" customHeight="1">
      <c r="A266" s="37"/>
      <c r="B266" s="165"/>
      <c r="C266" s="166" t="s">
        <v>417</v>
      </c>
      <c r="D266" s="166" t="s">
        <v>124</v>
      </c>
      <c r="E266" s="167" t="s">
        <v>418</v>
      </c>
      <c r="F266" s="168" t="s">
        <v>419</v>
      </c>
      <c r="G266" s="169" t="s">
        <v>127</v>
      </c>
      <c r="H266" s="170">
        <v>22</v>
      </c>
      <c r="I266" s="171"/>
      <c r="J266" s="172">
        <f>ROUND(I266*H266,2)</f>
        <v>0</v>
      </c>
      <c r="K266" s="173"/>
      <c r="L266" s="38"/>
      <c r="M266" s="174" t="s">
        <v>1</v>
      </c>
      <c r="N266" s="175" t="s">
        <v>41</v>
      </c>
      <c r="O266" s="76"/>
      <c r="P266" s="176">
        <f>O266*H266</f>
        <v>0</v>
      </c>
      <c r="Q266" s="176">
        <v>0.40500000000000003</v>
      </c>
      <c r="R266" s="176">
        <f>Q266*H266</f>
        <v>8.9100000000000001</v>
      </c>
      <c r="S266" s="176">
        <v>0</v>
      </c>
      <c r="T266" s="177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178" t="s">
        <v>128</v>
      </c>
      <c r="AT266" s="178" t="s">
        <v>124</v>
      </c>
      <c r="AU266" s="178" t="s">
        <v>83</v>
      </c>
      <c r="AY266" s="18" t="s">
        <v>122</v>
      </c>
      <c r="BE266" s="179">
        <f>IF(N266="základní",J266,0)</f>
        <v>0</v>
      </c>
      <c r="BF266" s="179">
        <f>IF(N266="snížená",J266,0)</f>
        <v>0</v>
      </c>
      <c r="BG266" s="179">
        <f>IF(N266="zákl. přenesená",J266,0)</f>
        <v>0</v>
      </c>
      <c r="BH266" s="179">
        <f>IF(N266="sníž. přenesená",J266,0)</f>
        <v>0</v>
      </c>
      <c r="BI266" s="179">
        <f>IF(N266="nulová",J266,0)</f>
        <v>0</v>
      </c>
      <c r="BJ266" s="18" t="s">
        <v>81</v>
      </c>
      <c r="BK266" s="179">
        <f>ROUND(I266*H266,2)</f>
        <v>0</v>
      </c>
      <c r="BL266" s="18" t="s">
        <v>128</v>
      </c>
      <c r="BM266" s="178" t="s">
        <v>420</v>
      </c>
    </row>
    <row r="267" s="13" customFormat="1">
      <c r="A267" s="13"/>
      <c r="B267" s="180"/>
      <c r="C267" s="13"/>
      <c r="D267" s="181" t="s">
        <v>133</v>
      </c>
      <c r="E267" s="182" t="s">
        <v>1</v>
      </c>
      <c r="F267" s="183" t="s">
        <v>421</v>
      </c>
      <c r="G267" s="13"/>
      <c r="H267" s="184">
        <v>22</v>
      </c>
      <c r="I267" s="185"/>
      <c r="J267" s="13"/>
      <c r="K267" s="13"/>
      <c r="L267" s="180"/>
      <c r="M267" s="186"/>
      <c r="N267" s="187"/>
      <c r="O267" s="187"/>
      <c r="P267" s="187"/>
      <c r="Q267" s="187"/>
      <c r="R267" s="187"/>
      <c r="S267" s="187"/>
      <c r="T267" s="188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182" t="s">
        <v>133</v>
      </c>
      <c r="AU267" s="182" t="s">
        <v>83</v>
      </c>
      <c r="AV267" s="13" t="s">
        <v>83</v>
      </c>
      <c r="AW267" s="13" t="s">
        <v>32</v>
      </c>
      <c r="AX267" s="13" t="s">
        <v>81</v>
      </c>
      <c r="AY267" s="182" t="s">
        <v>122</v>
      </c>
    </row>
    <row r="268" s="2" customFormat="1" ht="19.8" customHeight="1">
      <c r="A268" s="37"/>
      <c r="B268" s="165"/>
      <c r="C268" s="166" t="s">
        <v>422</v>
      </c>
      <c r="D268" s="166" t="s">
        <v>124</v>
      </c>
      <c r="E268" s="167" t="s">
        <v>423</v>
      </c>
      <c r="F268" s="168" t="s">
        <v>424</v>
      </c>
      <c r="G268" s="169" t="s">
        <v>127</v>
      </c>
      <c r="H268" s="170">
        <v>29.879999999999999</v>
      </c>
      <c r="I268" s="171"/>
      <c r="J268" s="172">
        <f>ROUND(I268*H268,2)</f>
        <v>0</v>
      </c>
      <c r="K268" s="173"/>
      <c r="L268" s="38"/>
      <c r="M268" s="174" t="s">
        <v>1</v>
      </c>
      <c r="N268" s="175" t="s">
        <v>41</v>
      </c>
      <c r="O268" s="76"/>
      <c r="P268" s="176">
        <f>O268*H268</f>
        <v>0</v>
      </c>
      <c r="Q268" s="176">
        <v>0</v>
      </c>
      <c r="R268" s="176">
        <f>Q268*H268</f>
        <v>0</v>
      </c>
      <c r="S268" s="176">
        <v>0.029000000000000001</v>
      </c>
      <c r="T268" s="177">
        <f>S268*H268</f>
        <v>0.86652000000000007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178" t="s">
        <v>128</v>
      </c>
      <c r="AT268" s="178" t="s">
        <v>124</v>
      </c>
      <c r="AU268" s="178" t="s">
        <v>83</v>
      </c>
      <c r="AY268" s="18" t="s">
        <v>122</v>
      </c>
      <c r="BE268" s="179">
        <f>IF(N268="základní",J268,0)</f>
        <v>0</v>
      </c>
      <c r="BF268" s="179">
        <f>IF(N268="snížená",J268,0)</f>
        <v>0</v>
      </c>
      <c r="BG268" s="179">
        <f>IF(N268="zákl. přenesená",J268,0)</f>
        <v>0</v>
      </c>
      <c r="BH268" s="179">
        <f>IF(N268="sníž. přenesená",J268,0)</f>
        <v>0</v>
      </c>
      <c r="BI268" s="179">
        <f>IF(N268="nulová",J268,0)</f>
        <v>0</v>
      </c>
      <c r="BJ268" s="18" t="s">
        <v>81</v>
      </c>
      <c r="BK268" s="179">
        <f>ROUND(I268*H268,2)</f>
        <v>0</v>
      </c>
      <c r="BL268" s="18" t="s">
        <v>128</v>
      </c>
      <c r="BM268" s="178" t="s">
        <v>425</v>
      </c>
    </row>
    <row r="269" s="13" customFormat="1">
      <c r="A269" s="13"/>
      <c r="B269" s="180"/>
      <c r="C269" s="13"/>
      <c r="D269" s="181" t="s">
        <v>133</v>
      </c>
      <c r="E269" s="182" t="s">
        <v>1</v>
      </c>
      <c r="F269" s="183" t="s">
        <v>347</v>
      </c>
      <c r="G269" s="13"/>
      <c r="H269" s="184">
        <v>29.879999999999999</v>
      </c>
      <c r="I269" s="185"/>
      <c r="J269" s="13"/>
      <c r="K269" s="13"/>
      <c r="L269" s="180"/>
      <c r="M269" s="186"/>
      <c r="N269" s="187"/>
      <c r="O269" s="187"/>
      <c r="P269" s="187"/>
      <c r="Q269" s="187"/>
      <c r="R269" s="187"/>
      <c r="S269" s="187"/>
      <c r="T269" s="188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182" t="s">
        <v>133</v>
      </c>
      <c r="AU269" s="182" t="s">
        <v>83</v>
      </c>
      <c r="AV269" s="13" t="s">
        <v>83</v>
      </c>
      <c r="AW269" s="13" t="s">
        <v>32</v>
      </c>
      <c r="AX269" s="13" t="s">
        <v>81</v>
      </c>
      <c r="AY269" s="182" t="s">
        <v>122</v>
      </c>
    </row>
    <row r="270" s="12" customFormat="1" ht="22.8" customHeight="1">
      <c r="A270" s="12"/>
      <c r="B270" s="152"/>
      <c r="C270" s="12"/>
      <c r="D270" s="153" t="s">
        <v>75</v>
      </c>
      <c r="E270" s="163" t="s">
        <v>426</v>
      </c>
      <c r="F270" s="163" t="s">
        <v>427</v>
      </c>
      <c r="G270" s="12"/>
      <c r="H270" s="12"/>
      <c r="I270" s="155"/>
      <c r="J270" s="164">
        <f>BK270</f>
        <v>0</v>
      </c>
      <c r="K270" s="12"/>
      <c r="L270" s="152"/>
      <c r="M270" s="157"/>
      <c r="N270" s="158"/>
      <c r="O270" s="158"/>
      <c r="P270" s="159">
        <f>SUM(P271:P286)</f>
        <v>0</v>
      </c>
      <c r="Q270" s="158"/>
      <c r="R270" s="159">
        <f>SUM(R271:R286)</f>
        <v>0</v>
      </c>
      <c r="S270" s="158"/>
      <c r="T270" s="160">
        <f>SUM(T271:T286)</f>
        <v>0</v>
      </c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R270" s="153" t="s">
        <v>81</v>
      </c>
      <c r="AT270" s="161" t="s">
        <v>75</v>
      </c>
      <c r="AU270" s="161" t="s">
        <v>81</v>
      </c>
      <c r="AY270" s="153" t="s">
        <v>122</v>
      </c>
      <c r="BK270" s="162">
        <f>SUM(BK271:BK286)</f>
        <v>0</v>
      </c>
    </row>
    <row r="271" s="2" customFormat="1" ht="14.4" customHeight="1">
      <c r="A271" s="37"/>
      <c r="B271" s="165"/>
      <c r="C271" s="166" t="s">
        <v>428</v>
      </c>
      <c r="D271" s="166" t="s">
        <v>124</v>
      </c>
      <c r="E271" s="167" t="s">
        <v>429</v>
      </c>
      <c r="F271" s="168" t="s">
        <v>430</v>
      </c>
      <c r="G271" s="169" t="s">
        <v>173</v>
      </c>
      <c r="H271" s="170">
        <v>144.107</v>
      </c>
      <c r="I271" s="171"/>
      <c r="J271" s="172">
        <f>ROUND(I271*H271,2)</f>
        <v>0</v>
      </c>
      <c r="K271" s="173"/>
      <c r="L271" s="38"/>
      <c r="M271" s="174" t="s">
        <v>1</v>
      </c>
      <c r="N271" s="175" t="s">
        <v>41</v>
      </c>
      <c r="O271" s="76"/>
      <c r="P271" s="176">
        <f>O271*H271</f>
        <v>0</v>
      </c>
      <c r="Q271" s="176">
        <v>0</v>
      </c>
      <c r="R271" s="176">
        <f>Q271*H271</f>
        <v>0</v>
      </c>
      <c r="S271" s="176">
        <v>0</v>
      </c>
      <c r="T271" s="177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178" t="s">
        <v>128</v>
      </c>
      <c r="AT271" s="178" t="s">
        <v>124</v>
      </c>
      <c r="AU271" s="178" t="s">
        <v>83</v>
      </c>
      <c r="AY271" s="18" t="s">
        <v>122</v>
      </c>
      <c r="BE271" s="179">
        <f>IF(N271="základní",J271,0)</f>
        <v>0</v>
      </c>
      <c r="BF271" s="179">
        <f>IF(N271="snížená",J271,0)</f>
        <v>0</v>
      </c>
      <c r="BG271" s="179">
        <f>IF(N271="zákl. přenesená",J271,0)</f>
        <v>0</v>
      </c>
      <c r="BH271" s="179">
        <f>IF(N271="sníž. přenesená",J271,0)</f>
        <v>0</v>
      </c>
      <c r="BI271" s="179">
        <f>IF(N271="nulová",J271,0)</f>
        <v>0</v>
      </c>
      <c r="BJ271" s="18" t="s">
        <v>81</v>
      </c>
      <c r="BK271" s="179">
        <f>ROUND(I271*H271,2)</f>
        <v>0</v>
      </c>
      <c r="BL271" s="18" t="s">
        <v>128</v>
      </c>
      <c r="BM271" s="178" t="s">
        <v>431</v>
      </c>
    </row>
    <row r="272" s="13" customFormat="1">
      <c r="A272" s="13"/>
      <c r="B272" s="180"/>
      <c r="C272" s="13"/>
      <c r="D272" s="181" t="s">
        <v>133</v>
      </c>
      <c r="E272" s="182" t="s">
        <v>1</v>
      </c>
      <c r="F272" s="183" t="s">
        <v>432</v>
      </c>
      <c r="G272" s="13"/>
      <c r="H272" s="184">
        <v>144.107</v>
      </c>
      <c r="I272" s="185"/>
      <c r="J272" s="13"/>
      <c r="K272" s="13"/>
      <c r="L272" s="180"/>
      <c r="M272" s="186"/>
      <c r="N272" s="187"/>
      <c r="O272" s="187"/>
      <c r="P272" s="187"/>
      <c r="Q272" s="187"/>
      <c r="R272" s="187"/>
      <c r="S272" s="187"/>
      <c r="T272" s="188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182" t="s">
        <v>133</v>
      </c>
      <c r="AU272" s="182" t="s">
        <v>83</v>
      </c>
      <c r="AV272" s="13" t="s">
        <v>83</v>
      </c>
      <c r="AW272" s="13" t="s">
        <v>32</v>
      </c>
      <c r="AX272" s="13" t="s">
        <v>81</v>
      </c>
      <c r="AY272" s="182" t="s">
        <v>122</v>
      </c>
    </row>
    <row r="273" s="2" customFormat="1" ht="14.4" customHeight="1">
      <c r="A273" s="37"/>
      <c r="B273" s="165"/>
      <c r="C273" s="166" t="s">
        <v>433</v>
      </c>
      <c r="D273" s="166" t="s">
        <v>124</v>
      </c>
      <c r="E273" s="167" t="s">
        <v>434</v>
      </c>
      <c r="F273" s="168" t="s">
        <v>435</v>
      </c>
      <c r="G273" s="169" t="s">
        <v>173</v>
      </c>
      <c r="H273" s="170">
        <v>1296.963</v>
      </c>
      <c r="I273" s="171"/>
      <c r="J273" s="172">
        <f>ROUND(I273*H273,2)</f>
        <v>0</v>
      </c>
      <c r="K273" s="173"/>
      <c r="L273" s="38"/>
      <c r="M273" s="174" t="s">
        <v>1</v>
      </c>
      <c r="N273" s="175" t="s">
        <v>41</v>
      </c>
      <c r="O273" s="76"/>
      <c r="P273" s="176">
        <f>O273*H273</f>
        <v>0</v>
      </c>
      <c r="Q273" s="176">
        <v>0</v>
      </c>
      <c r="R273" s="176">
        <f>Q273*H273</f>
        <v>0</v>
      </c>
      <c r="S273" s="176">
        <v>0</v>
      </c>
      <c r="T273" s="177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178" t="s">
        <v>128</v>
      </c>
      <c r="AT273" s="178" t="s">
        <v>124</v>
      </c>
      <c r="AU273" s="178" t="s">
        <v>83</v>
      </c>
      <c r="AY273" s="18" t="s">
        <v>122</v>
      </c>
      <c r="BE273" s="179">
        <f>IF(N273="základní",J273,0)</f>
        <v>0</v>
      </c>
      <c r="BF273" s="179">
        <f>IF(N273="snížená",J273,0)</f>
        <v>0</v>
      </c>
      <c r="BG273" s="179">
        <f>IF(N273="zákl. přenesená",J273,0)</f>
        <v>0</v>
      </c>
      <c r="BH273" s="179">
        <f>IF(N273="sníž. přenesená",J273,0)</f>
        <v>0</v>
      </c>
      <c r="BI273" s="179">
        <f>IF(N273="nulová",J273,0)</f>
        <v>0</v>
      </c>
      <c r="BJ273" s="18" t="s">
        <v>81</v>
      </c>
      <c r="BK273" s="179">
        <f>ROUND(I273*H273,2)</f>
        <v>0</v>
      </c>
      <c r="BL273" s="18" t="s">
        <v>128</v>
      </c>
      <c r="BM273" s="178" t="s">
        <v>436</v>
      </c>
    </row>
    <row r="274" s="13" customFormat="1">
      <c r="A274" s="13"/>
      <c r="B274" s="180"/>
      <c r="C274" s="13"/>
      <c r="D274" s="181" t="s">
        <v>133</v>
      </c>
      <c r="E274" s="182" t="s">
        <v>1</v>
      </c>
      <c r="F274" s="183" t="s">
        <v>437</v>
      </c>
      <c r="G274" s="13"/>
      <c r="H274" s="184">
        <v>1296.963</v>
      </c>
      <c r="I274" s="185"/>
      <c r="J274" s="13"/>
      <c r="K274" s="13"/>
      <c r="L274" s="180"/>
      <c r="M274" s="186"/>
      <c r="N274" s="187"/>
      <c r="O274" s="187"/>
      <c r="P274" s="187"/>
      <c r="Q274" s="187"/>
      <c r="R274" s="187"/>
      <c r="S274" s="187"/>
      <c r="T274" s="188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182" t="s">
        <v>133</v>
      </c>
      <c r="AU274" s="182" t="s">
        <v>83</v>
      </c>
      <c r="AV274" s="13" t="s">
        <v>83</v>
      </c>
      <c r="AW274" s="13" t="s">
        <v>32</v>
      </c>
      <c r="AX274" s="13" t="s">
        <v>81</v>
      </c>
      <c r="AY274" s="182" t="s">
        <v>122</v>
      </c>
    </row>
    <row r="275" s="2" customFormat="1" ht="14.4" customHeight="1">
      <c r="A275" s="37"/>
      <c r="B275" s="165"/>
      <c r="C275" s="166" t="s">
        <v>438</v>
      </c>
      <c r="D275" s="166" t="s">
        <v>124</v>
      </c>
      <c r="E275" s="167" t="s">
        <v>439</v>
      </c>
      <c r="F275" s="168" t="s">
        <v>440</v>
      </c>
      <c r="G275" s="169" t="s">
        <v>173</v>
      </c>
      <c r="H275" s="170">
        <v>159.215</v>
      </c>
      <c r="I275" s="171"/>
      <c r="J275" s="172">
        <f>ROUND(I275*H275,2)</f>
        <v>0</v>
      </c>
      <c r="K275" s="173"/>
      <c r="L275" s="38"/>
      <c r="M275" s="174" t="s">
        <v>1</v>
      </c>
      <c r="N275" s="175" t="s">
        <v>41</v>
      </c>
      <c r="O275" s="76"/>
      <c r="P275" s="176">
        <f>O275*H275</f>
        <v>0</v>
      </c>
      <c r="Q275" s="176">
        <v>0</v>
      </c>
      <c r="R275" s="176">
        <f>Q275*H275</f>
        <v>0</v>
      </c>
      <c r="S275" s="176">
        <v>0</v>
      </c>
      <c r="T275" s="177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178" t="s">
        <v>128</v>
      </c>
      <c r="AT275" s="178" t="s">
        <v>124</v>
      </c>
      <c r="AU275" s="178" t="s">
        <v>83</v>
      </c>
      <c r="AY275" s="18" t="s">
        <v>122</v>
      </c>
      <c r="BE275" s="179">
        <f>IF(N275="základní",J275,0)</f>
        <v>0</v>
      </c>
      <c r="BF275" s="179">
        <f>IF(N275="snížená",J275,0)</f>
        <v>0</v>
      </c>
      <c r="BG275" s="179">
        <f>IF(N275="zákl. přenesená",J275,0)</f>
        <v>0</v>
      </c>
      <c r="BH275" s="179">
        <f>IF(N275="sníž. přenesená",J275,0)</f>
        <v>0</v>
      </c>
      <c r="BI275" s="179">
        <f>IF(N275="nulová",J275,0)</f>
        <v>0</v>
      </c>
      <c r="BJ275" s="18" t="s">
        <v>81</v>
      </c>
      <c r="BK275" s="179">
        <f>ROUND(I275*H275,2)</f>
        <v>0</v>
      </c>
      <c r="BL275" s="18" t="s">
        <v>128</v>
      </c>
      <c r="BM275" s="178" t="s">
        <v>441</v>
      </c>
    </row>
    <row r="276" s="13" customFormat="1">
      <c r="A276" s="13"/>
      <c r="B276" s="180"/>
      <c r="C276" s="13"/>
      <c r="D276" s="181" t="s">
        <v>133</v>
      </c>
      <c r="E276" s="182" t="s">
        <v>1</v>
      </c>
      <c r="F276" s="183" t="s">
        <v>442</v>
      </c>
      <c r="G276" s="13"/>
      <c r="H276" s="184">
        <v>156.249</v>
      </c>
      <c r="I276" s="185"/>
      <c r="J276" s="13"/>
      <c r="K276" s="13"/>
      <c r="L276" s="180"/>
      <c r="M276" s="186"/>
      <c r="N276" s="187"/>
      <c r="O276" s="187"/>
      <c r="P276" s="187"/>
      <c r="Q276" s="187"/>
      <c r="R276" s="187"/>
      <c r="S276" s="187"/>
      <c r="T276" s="188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182" t="s">
        <v>133</v>
      </c>
      <c r="AU276" s="182" t="s">
        <v>83</v>
      </c>
      <c r="AV276" s="13" t="s">
        <v>83</v>
      </c>
      <c r="AW276" s="13" t="s">
        <v>32</v>
      </c>
      <c r="AX276" s="13" t="s">
        <v>76</v>
      </c>
      <c r="AY276" s="182" t="s">
        <v>122</v>
      </c>
    </row>
    <row r="277" s="13" customFormat="1">
      <c r="A277" s="13"/>
      <c r="B277" s="180"/>
      <c r="C277" s="13"/>
      <c r="D277" s="181" t="s">
        <v>133</v>
      </c>
      <c r="E277" s="182" t="s">
        <v>1</v>
      </c>
      <c r="F277" s="183" t="s">
        <v>443</v>
      </c>
      <c r="G277" s="13"/>
      <c r="H277" s="184">
        <v>2.9660000000000002</v>
      </c>
      <c r="I277" s="185"/>
      <c r="J277" s="13"/>
      <c r="K277" s="13"/>
      <c r="L277" s="180"/>
      <c r="M277" s="186"/>
      <c r="N277" s="187"/>
      <c r="O277" s="187"/>
      <c r="P277" s="187"/>
      <c r="Q277" s="187"/>
      <c r="R277" s="187"/>
      <c r="S277" s="187"/>
      <c r="T277" s="188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182" t="s">
        <v>133</v>
      </c>
      <c r="AU277" s="182" t="s">
        <v>83</v>
      </c>
      <c r="AV277" s="13" t="s">
        <v>83</v>
      </c>
      <c r="AW277" s="13" t="s">
        <v>32</v>
      </c>
      <c r="AX277" s="13" t="s">
        <v>76</v>
      </c>
      <c r="AY277" s="182" t="s">
        <v>122</v>
      </c>
    </row>
    <row r="278" s="14" customFormat="1">
      <c r="A278" s="14"/>
      <c r="B278" s="189"/>
      <c r="C278" s="14"/>
      <c r="D278" s="181" t="s">
        <v>133</v>
      </c>
      <c r="E278" s="190" t="s">
        <v>1</v>
      </c>
      <c r="F278" s="191" t="s">
        <v>136</v>
      </c>
      <c r="G278" s="14"/>
      <c r="H278" s="192">
        <v>159.215</v>
      </c>
      <c r="I278" s="193"/>
      <c r="J278" s="14"/>
      <c r="K278" s="14"/>
      <c r="L278" s="189"/>
      <c r="M278" s="194"/>
      <c r="N278" s="195"/>
      <c r="O278" s="195"/>
      <c r="P278" s="195"/>
      <c r="Q278" s="195"/>
      <c r="R278" s="195"/>
      <c r="S278" s="195"/>
      <c r="T278" s="196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190" t="s">
        <v>133</v>
      </c>
      <c r="AU278" s="190" t="s">
        <v>83</v>
      </c>
      <c r="AV278" s="14" t="s">
        <v>128</v>
      </c>
      <c r="AW278" s="14" t="s">
        <v>32</v>
      </c>
      <c r="AX278" s="14" t="s">
        <v>81</v>
      </c>
      <c r="AY278" s="190" t="s">
        <v>122</v>
      </c>
    </row>
    <row r="279" s="2" customFormat="1" ht="14.4" customHeight="1">
      <c r="A279" s="37"/>
      <c r="B279" s="165"/>
      <c r="C279" s="166" t="s">
        <v>444</v>
      </c>
      <c r="D279" s="166" t="s">
        <v>124</v>
      </c>
      <c r="E279" s="167" t="s">
        <v>445</v>
      </c>
      <c r="F279" s="168" t="s">
        <v>446</v>
      </c>
      <c r="G279" s="169" t="s">
        <v>173</v>
      </c>
      <c r="H279" s="170">
        <v>1432.935</v>
      </c>
      <c r="I279" s="171"/>
      <c r="J279" s="172">
        <f>ROUND(I279*H279,2)</f>
        <v>0</v>
      </c>
      <c r="K279" s="173"/>
      <c r="L279" s="38"/>
      <c r="M279" s="174" t="s">
        <v>1</v>
      </c>
      <c r="N279" s="175" t="s">
        <v>41</v>
      </c>
      <c r="O279" s="76"/>
      <c r="P279" s="176">
        <f>O279*H279</f>
        <v>0</v>
      </c>
      <c r="Q279" s="176">
        <v>0</v>
      </c>
      <c r="R279" s="176">
        <f>Q279*H279</f>
        <v>0</v>
      </c>
      <c r="S279" s="176">
        <v>0</v>
      </c>
      <c r="T279" s="177">
        <f>S279*H279</f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178" t="s">
        <v>128</v>
      </c>
      <c r="AT279" s="178" t="s">
        <v>124</v>
      </c>
      <c r="AU279" s="178" t="s">
        <v>83</v>
      </c>
      <c r="AY279" s="18" t="s">
        <v>122</v>
      </c>
      <c r="BE279" s="179">
        <f>IF(N279="základní",J279,0)</f>
        <v>0</v>
      </c>
      <c r="BF279" s="179">
        <f>IF(N279="snížená",J279,0)</f>
        <v>0</v>
      </c>
      <c r="BG279" s="179">
        <f>IF(N279="zákl. přenesená",J279,0)</f>
        <v>0</v>
      </c>
      <c r="BH279" s="179">
        <f>IF(N279="sníž. přenesená",J279,0)</f>
        <v>0</v>
      </c>
      <c r="BI279" s="179">
        <f>IF(N279="nulová",J279,0)</f>
        <v>0</v>
      </c>
      <c r="BJ279" s="18" t="s">
        <v>81</v>
      </c>
      <c r="BK279" s="179">
        <f>ROUND(I279*H279,2)</f>
        <v>0</v>
      </c>
      <c r="BL279" s="18" t="s">
        <v>128</v>
      </c>
      <c r="BM279" s="178" t="s">
        <v>447</v>
      </c>
    </row>
    <row r="280" s="13" customFormat="1">
      <c r="A280" s="13"/>
      <c r="B280" s="180"/>
      <c r="C280" s="13"/>
      <c r="D280" s="181" t="s">
        <v>133</v>
      </c>
      <c r="E280" s="182" t="s">
        <v>1</v>
      </c>
      <c r="F280" s="183" t="s">
        <v>448</v>
      </c>
      <c r="G280" s="13"/>
      <c r="H280" s="184">
        <v>1432.935</v>
      </c>
      <c r="I280" s="185"/>
      <c r="J280" s="13"/>
      <c r="K280" s="13"/>
      <c r="L280" s="180"/>
      <c r="M280" s="186"/>
      <c r="N280" s="187"/>
      <c r="O280" s="187"/>
      <c r="P280" s="187"/>
      <c r="Q280" s="187"/>
      <c r="R280" s="187"/>
      <c r="S280" s="187"/>
      <c r="T280" s="188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182" t="s">
        <v>133</v>
      </c>
      <c r="AU280" s="182" t="s">
        <v>83</v>
      </c>
      <c r="AV280" s="13" t="s">
        <v>83</v>
      </c>
      <c r="AW280" s="13" t="s">
        <v>32</v>
      </c>
      <c r="AX280" s="13" t="s">
        <v>81</v>
      </c>
      <c r="AY280" s="182" t="s">
        <v>122</v>
      </c>
    </row>
    <row r="281" s="2" customFormat="1" ht="19.8" customHeight="1">
      <c r="A281" s="37"/>
      <c r="B281" s="165"/>
      <c r="C281" s="166" t="s">
        <v>449</v>
      </c>
      <c r="D281" s="166" t="s">
        <v>124</v>
      </c>
      <c r="E281" s="167" t="s">
        <v>450</v>
      </c>
      <c r="F281" s="168" t="s">
        <v>451</v>
      </c>
      <c r="G281" s="169" t="s">
        <v>173</v>
      </c>
      <c r="H281" s="170">
        <v>156.249</v>
      </c>
      <c r="I281" s="171"/>
      <c r="J281" s="172">
        <f>ROUND(I281*H281,2)</f>
        <v>0</v>
      </c>
      <c r="K281" s="173"/>
      <c r="L281" s="38"/>
      <c r="M281" s="174" t="s">
        <v>1</v>
      </c>
      <c r="N281" s="175" t="s">
        <v>41</v>
      </c>
      <c r="O281" s="76"/>
      <c r="P281" s="176">
        <f>O281*H281</f>
        <v>0</v>
      </c>
      <c r="Q281" s="176">
        <v>0</v>
      </c>
      <c r="R281" s="176">
        <f>Q281*H281</f>
        <v>0</v>
      </c>
      <c r="S281" s="176">
        <v>0</v>
      </c>
      <c r="T281" s="177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178" t="s">
        <v>128</v>
      </c>
      <c r="AT281" s="178" t="s">
        <v>124</v>
      </c>
      <c r="AU281" s="178" t="s">
        <v>83</v>
      </c>
      <c r="AY281" s="18" t="s">
        <v>122</v>
      </c>
      <c r="BE281" s="179">
        <f>IF(N281="základní",J281,0)</f>
        <v>0</v>
      </c>
      <c r="BF281" s="179">
        <f>IF(N281="snížená",J281,0)</f>
        <v>0</v>
      </c>
      <c r="BG281" s="179">
        <f>IF(N281="zákl. přenesená",J281,0)</f>
        <v>0</v>
      </c>
      <c r="BH281" s="179">
        <f>IF(N281="sníž. přenesená",J281,0)</f>
        <v>0</v>
      </c>
      <c r="BI281" s="179">
        <f>IF(N281="nulová",J281,0)</f>
        <v>0</v>
      </c>
      <c r="BJ281" s="18" t="s">
        <v>81</v>
      </c>
      <c r="BK281" s="179">
        <f>ROUND(I281*H281,2)</f>
        <v>0</v>
      </c>
      <c r="BL281" s="18" t="s">
        <v>128</v>
      </c>
      <c r="BM281" s="178" t="s">
        <v>452</v>
      </c>
    </row>
    <row r="282" s="13" customFormat="1">
      <c r="A282" s="13"/>
      <c r="B282" s="180"/>
      <c r="C282" s="13"/>
      <c r="D282" s="181" t="s">
        <v>133</v>
      </c>
      <c r="E282" s="182" t="s">
        <v>1</v>
      </c>
      <c r="F282" s="183" t="s">
        <v>453</v>
      </c>
      <c r="G282" s="13"/>
      <c r="H282" s="184">
        <v>156.249</v>
      </c>
      <c r="I282" s="185"/>
      <c r="J282" s="13"/>
      <c r="K282" s="13"/>
      <c r="L282" s="180"/>
      <c r="M282" s="186"/>
      <c r="N282" s="187"/>
      <c r="O282" s="187"/>
      <c r="P282" s="187"/>
      <c r="Q282" s="187"/>
      <c r="R282" s="187"/>
      <c r="S282" s="187"/>
      <c r="T282" s="188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182" t="s">
        <v>133</v>
      </c>
      <c r="AU282" s="182" t="s">
        <v>83</v>
      </c>
      <c r="AV282" s="13" t="s">
        <v>83</v>
      </c>
      <c r="AW282" s="13" t="s">
        <v>32</v>
      </c>
      <c r="AX282" s="13" t="s">
        <v>81</v>
      </c>
      <c r="AY282" s="182" t="s">
        <v>122</v>
      </c>
    </row>
    <row r="283" s="2" customFormat="1" ht="22.2" customHeight="1">
      <c r="A283" s="37"/>
      <c r="B283" s="165"/>
      <c r="C283" s="166" t="s">
        <v>454</v>
      </c>
      <c r="D283" s="166" t="s">
        <v>124</v>
      </c>
      <c r="E283" s="167" t="s">
        <v>455</v>
      </c>
      <c r="F283" s="168" t="s">
        <v>456</v>
      </c>
      <c r="G283" s="169" t="s">
        <v>173</v>
      </c>
      <c r="H283" s="170">
        <v>144.107</v>
      </c>
      <c r="I283" s="171"/>
      <c r="J283" s="172">
        <f>ROUND(I283*H283,2)</f>
        <v>0</v>
      </c>
      <c r="K283" s="173"/>
      <c r="L283" s="38"/>
      <c r="M283" s="174" t="s">
        <v>1</v>
      </c>
      <c r="N283" s="175" t="s">
        <v>41</v>
      </c>
      <c r="O283" s="76"/>
      <c r="P283" s="176">
        <f>O283*H283</f>
        <v>0</v>
      </c>
      <c r="Q283" s="176">
        <v>0</v>
      </c>
      <c r="R283" s="176">
        <f>Q283*H283</f>
        <v>0</v>
      </c>
      <c r="S283" s="176">
        <v>0</v>
      </c>
      <c r="T283" s="177">
        <f>S283*H283</f>
        <v>0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178" t="s">
        <v>128</v>
      </c>
      <c r="AT283" s="178" t="s">
        <v>124</v>
      </c>
      <c r="AU283" s="178" t="s">
        <v>83</v>
      </c>
      <c r="AY283" s="18" t="s">
        <v>122</v>
      </c>
      <c r="BE283" s="179">
        <f>IF(N283="základní",J283,0)</f>
        <v>0</v>
      </c>
      <c r="BF283" s="179">
        <f>IF(N283="snížená",J283,0)</f>
        <v>0</v>
      </c>
      <c r="BG283" s="179">
        <f>IF(N283="zákl. přenesená",J283,0)</f>
        <v>0</v>
      </c>
      <c r="BH283" s="179">
        <f>IF(N283="sníž. přenesená",J283,0)</f>
        <v>0</v>
      </c>
      <c r="BI283" s="179">
        <f>IF(N283="nulová",J283,0)</f>
        <v>0</v>
      </c>
      <c r="BJ283" s="18" t="s">
        <v>81</v>
      </c>
      <c r="BK283" s="179">
        <f>ROUND(I283*H283,2)</f>
        <v>0</v>
      </c>
      <c r="BL283" s="18" t="s">
        <v>128</v>
      </c>
      <c r="BM283" s="178" t="s">
        <v>457</v>
      </c>
    </row>
    <row r="284" s="13" customFormat="1">
      <c r="A284" s="13"/>
      <c r="B284" s="180"/>
      <c r="C284" s="13"/>
      <c r="D284" s="181" t="s">
        <v>133</v>
      </c>
      <c r="E284" s="182" t="s">
        <v>1</v>
      </c>
      <c r="F284" s="183" t="s">
        <v>458</v>
      </c>
      <c r="G284" s="13"/>
      <c r="H284" s="184">
        <v>144.107</v>
      </c>
      <c r="I284" s="185"/>
      <c r="J284" s="13"/>
      <c r="K284" s="13"/>
      <c r="L284" s="180"/>
      <c r="M284" s="186"/>
      <c r="N284" s="187"/>
      <c r="O284" s="187"/>
      <c r="P284" s="187"/>
      <c r="Q284" s="187"/>
      <c r="R284" s="187"/>
      <c r="S284" s="187"/>
      <c r="T284" s="188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182" t="s">
        <v>133</v>
      </c>
      <c r="AU284" s="182" t="s">
        <v>83</v>
      </c>
      <c r="AV284" s="13" t="s">
        <v>83</v>
      </c>
      <c r="AW284" s="13" t="s">
        <v>32</v>
      </c>
      <c r="AX284" s="13" t="s">
        <v>81</v>
      </c>
      <c r="AY284" s="182" t="s">
        <v>122</v>
      </c>
    </row>
    <row r="285" s="2" customFormat="1" ht="14.4" customHeight="1">
      <c r="A285" s="37"/>
      <c r="B285" s="165"/>
      <c r="C285" s="166" t="s">
        <v>459</v>
      </c>
      <c r="D285" s="166" t="s">
        <v>124</v>
      </c>
      <c r="E285" s="167" t="s">
        <v>460</v>
      </c>
      <c r="F285" s="168" t="s">
        <v>461</v>
      </c>
      <c r="G285" s="169" t="s">
        <v>173</v>
      </c>
      <c r="H285" s="170">
        <v>2.9660000000000002</v>
      </c>
      <c r="I285" s="171"/>
      <c r="J285" s="172">
        <f>ROUND(I285*H285,2)</f>
        <v>0</v>
      </c>
      <c r="K285" s="173"/>
      <c r="L285" s="38"/>
      <c r="M285" s="174" t="s">
        <v>1</v>
      </c>
      <c r="N285" s="175" t="s">
        <v>41</v>
      </c>
      <c r="O285" s="76"/>
      <c r="P285" s="176">
        <f>O285*H285</f>
        <v>0</v>
      </c>
      <c r="Q285" s="176">
        <v>0</v>
      </c>
      <c r="R285" s="176">
        <f>Q285*H285</f>
        <v>0</v>
      </c>
      <c r="S285" s="176">
        <v>0</v>
      </c>
      <c r="T285" s="177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178" t="s">
        <v>128</v>
      </c>
      <c r="AT285" s="178" t="s">
        <v>124</v>
      </c>
      <c r="AU285" s="178" t="s">
        <v>83</v>
      </c>
      <c r="AY285" s="18" t="s">
        <v>122</v>
      </c>
      <c r="BE285" s="179">
        <f>IF(N285="základní",J285,0)</f>
        <v>0</v>
      </c>
      <c r="BF285" s="179">
        <f>IF(N285="snížená",J285,0)</f>
        <v>0</v>
      </c>
      <c r="BG285" s="179">
        <f>IF(N285="zákl. přenesená",J285,0)</f>
        <v>0</v>
      </c>
      <c r="BH285" s="179">
        <f>IF(N285="sníž. přenesená",J285,0)</f>
        <v>0</v>
      </c>
      <c r="BI285" s="179">
        <f>IF(N285="nulová",J285,0)</f>
        <v>0</v>
      </c>
      <c r="BJ285" s="18" t="s">
        <v>81</v>
      </c>
      <c r="BK285" s="179">
        <f>ROUND(I285*H285,2)</f>
        <v>0</v>
      </c>
      <c r="BL285" s="18" t="s">
        <v>128</v>
      </c>
      <c r="BM285" s="178" t="s">
        <v>462</v>
      </c>
    </row>
    <row r="286" s="13" customFormat="1">
      <c r="A286" s="13"/>
      <c r="B286" s="180"/>
      <c r="C286" s="13"/>
      <c r="D286" s="181" t="s">
        <v>133</v>
      </c>
      <c r="E286" s="182" t="s">
        <v>1</v>
      </c>
      <c r="F286" s="183" t="s">
        <v>463</v>
      </c>
      <c r="G286" s="13"/>
      <c r="H286" s="184">
        <v>2.9660000000000002</v>
      </c>
      <c r="I286" s="185"/>
      <c r="J286" s="13"/>
      <c r="K286" s="13"/>
      <c r="L286" s="180"/>
      <c r="M286" s="186"/>
      <c r="N286" s="187"/>
      <c r="O286" s="187"/>
      <c r="P286" s="187"/>
      <c r="Q286" s="187"/>
      <c r="R286" s="187"/>
      <c r="S286" s="187"/>
      <c r="T286" s="188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182" t="s">
        <v>133</v>
      </c>
      <c r="AU286" s="182" t="s">
        <v>83</v>
      </c>
      <c r="AV286" s="13" t="s">
        <v>83</v>
      </c>
      <c r="AW286" s="13" t="s">
        <v>32</v>
      </c>
      <c r="AX286" s="13" t="s">
        <v>81</v>
      </c>
      <c r="AY286" s="182" t="s">
        <v>122</v>
      </c>
    </row>
    <row r="287" s="12" customFormat="1" ht="22.8" customHeight="1">
      <c r="A287" s="12"/>
      <c r="B287" s="152"/>
      <c r="C287" s="12"/>
      <c r="D287" s="153" t="s">
        <v>75</v>
      </c>
      <c r="E287" s="163" t="s">
        <v>464</v>
      </c>
      <c r="F287" s="163" t="s">
        <v>465</v>
      </c>
      <c r="G287" s="12"/>
      <c r="H287" s="12"/>
      <c r="I287" s="155"/>
      <c r="J287" s="164">
        <f>BK287</f>
        <v>0</v>
      </c>
      <c r="K287" s="12"/>
      <c r="L287" s="152"/>
      <c r="M287" s="157"/>
      <c r="N287" s="158"/>
      <c r="O287" s="158"/>
      <c r="P287" s="159">
        <f>P288</f>
        <v>0</v>
      </c>
      <c r="Q287" s="158"/>
      <c r="R287" s="159">
        <f>R288</f>
        <v>0</v>
      </c>
      <c r="S287" s="158"/>
      <c r="T287" s="160">
        <f>T288</f>
        <v>0</v>
      </c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R287" s="153" t="s">
        <v>81</v>
      </c>
      <c r="AT287" s="161" t="s">
        <v>75</v>
      </c>
      <c r="AU287" s="161" t="s">
        <v>81</v>
      </c>
      <c r="AY287" s="153" t="s">
        <v>122</v>
      </c>
      <c r="BK287" s="162">
        <f>BK288</f>
        <v>0</v>
      </c>
    </row>
    <row r="288" s="2" customFormat="1" ht="14.4" customHeight="1">
      <c r="A288" s="37"/>
      <c r="B288" s="165"/>
      <c r="C288" s="166" t="s">
        <v>466</v>
      </c>
      <c r="D288" s="166" t="s">
        <v>124</v>
      </c>
      <c r="E288" s="167" t="s">
        <v>467</v>
      </c>
      <c r="F288" s="168" t="s">
        <v>468</v>
      </c>
      <c r="G288" s="169" t="s">
        <v>173</v>
      </c>
      <c r="H288" s="170">
        <v>383.411</v>
      </c>
      <c r="I288" s="171"/>
      <c r="J288" s="172">
        <f>ROUND(I288*H288,2)</f>
        <v>0</v>
      </c>
      <c r="K288" s="173"/>
      <c r="L288" s="38"/>
      <c r="M288" s="174" t="s">
        <v>1</v>
      </c>
      <c r="N288" s="175" t="s">
        <v>41</v>
      </c>
      <c r="O288" s="76"/>
      <c r="P288" s="176">
        <f>O288*H288</f>
        <v>0</v>
      </c>
      <c r="Q288" s="176">
        <v>0</v>
      </c>
      <c r="R288" s="176">
        <f>Q288*H288</f>
        <v>0</v>
      </c>
      <c r="S288" s="176">
        <v>0</v>
      </c>
      <c r="T288" s="177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178" t="s">
        <v>128</v>
      </c>
      <c r="AT288" s="178" t="s">
        <v>124</v>
      </c>
      <c r="AU288" s="178" t="s">
        <v>83</v>
      </c>
      <c r="AY288" s="18" t="s">
        <v>122</v>
      </c>
      <c r="BE288" s="179">
        <f>IF(N288="základní",J288,0)</f>
        <v>0</v>
      </c>
      <c r="BF288" s="179">
        <f>IF(N288="snížená",J288,0)</f>
        <v>0</v>
      </c>
      <c r="BG288" s="179">
        <f>IF(N288="zákl. přenesená",J288,0)</f>
        <v>0</v>
      </c>
      <c r="BH288" s="179">
        <f>IF(N288="sníž. přenesená",J288,0)</f>
        <v>0</v>
      </c>
      <c r="BI288" s="179">
        <f>IF(N288="nulová",J288,0)</f>
        <v>0</v>
      </c>
      <c r="BJ288" s="18" t="s">
        <v>81</v>
      </c>
      <c r="BK288" s="179">
        <f>ROUND(I288*H288,2)</f>
        <v>0</v>
      </c>
      <c r="BL288" s="18" t="s">
        <v>128</v>
      </c>
      <c r="BM288" s="178" t="s">
        <v>469</v>
      </c>
    </row>
    <row r="289" s="12" customFormat="1" ht="25.92" customHeight="1">
      <c r="A289" s="12"/>
      <c r="B289" s="152"/>
      <c r="C289" s="12"/>
      <c r="D289" s="153" t="s">
        <v>75</v>
      </c>
      <c r="E289" s="154" t="s">
        <v>470</v>
      </c>
      <c r="F289" s="154" t="s">
        <v>471</v>
      </c>
      <c r="G289" s="12"/>
      <c r="H289" s="12"/>
      <c r="I289" s="155"/>
      <c r="J289" s="156">
        <f>BK289</f>
        <v>0</v>
      </c>
      <c r="K289" s="12"/>
      <c r="L289" s="152"/>
      <c r="M289" s="157"/>
      <c r="N289" s="158"/>
      <c r="O289" s="158"/>
      <c r="P289" s="159">
        <f>P290+P294</f>
        <v>0</v>
      </c>
      <c r="Q289" s="158"/>
      <c r="R289" s="159">
        <f>R290+R294</f>
        <v>0.25744988000000002</v>
      </c>
      <c r="S289" s="158"/>
      <c r="T289" s="160">
        <f>T290+T294</f>
        <v>0.059220000000000002</v>
      </c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R289" s="153" t="s">
        <v>83</v>
      </c>
      <c r="AT289" s="161" t="s">
        <v>75</v>
      </c>
      <c r="AU289" s="161" t="s">
        <v>76</v>
      </c>
      <c r="AY289" s="153" t="s">
        <v>122</v>
      </c>
      <c r="BK289" s="162">
        <f>BK290+BK294</f>
        <v>0</v>
      </c>
    </row>
    <row r="290" s="12" customFormat="1" ht="22.8" customHeight="1">
      <c r="A290" s="12"/>
      <c r="B290" s="152"/>
      <c r="C290" s="12"/>
      <c r="D290" s="153" t="s">
        <v>75</v>
      </c>
      <c r="E290" s="163" t="s">
        <v>472</v>
      </c>
      <c r="F290" s="163" t="s">
        <v>473</v>
      </c>
      <c r="G290" s="12"/>
      <c r="H290" s="12"/>
      <c r="I290" s="155"/>
      <c r="J290" s="164">
        <f>BK290</f>
        <v>0</v>
      </c>
      <c r="K290" s="12"/>
      <c r="L290" s="152"/>
      <c r="M290" s="157"/>
      <c r="N290" s="158"/>
      <c r="O290" s="158"/>
      <c r="P290" s="159">
        <f>SUM(P291:P293)</f>
        <v>0</v>
      </c>
      <c r="Q290" s="158"/>
      <c r="R290" s="159">
        <f>SUM(R291:R293)</f>
        <v>0.020480000000000002</v>
      </c>
      <c r="S290" s="158"/>
      <c r="T290" s="160">
        <f>SUM(T291:T293)</f>
        <v>0.059220000000000002</v>
      </c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R290" s="153" t="s">
        <v>83</v>
      </c>
      <c r="AT290" s="161" t="s">
        <v>75</v>
      </c>
      <c r="AU290" s="161" t="s">
        <v>81</v>
      </c>
      <c r="AY290" s="153" t="s">
        <v>122</v>
      </c>
      <c r="BK290" s="162">
        <f>SUM(BK291:BK293)</f>
        <v>0</v>
      </c>
    </row>
    <row r="291" s="2" customFormat="1" ht="14.4" customHeight="1">
      <c r="A291" s="37"/>
      <c r="B291" s="165"/>
      <c r="C291" s="166" t="s">
        <v>474</v>
      </c>
      <c r="D291" s="166" t="s">
        <v>124</v>
      </c>
      <c r="E291" s="167" t="s">
        <v>475</v>
      </c>
      <c r="F291" s="168" t="s">
        <v>476</v>
      </c>
      <c r="G291" s="169" t="s">
        <v>370</v>
      </c>
      <c r="H291" s="170">
        <v>2</v>
      </c>
      <c r="I291" s="171"/>
      <c r="J291" s="172">
        <f>ROUND(I291*H291,2)</f>
        <v>0</v>
      </c>
      <c r="K291" s="173"/>
      <c r="L291" s="38"/>
      <c r="M291" s="174" t="s">
        <v>1</v>
      </c>
      <c r="N291" s="175" t="s">
        <v>41</v>
      </c>
      <c r="O291" s="76"/>
      <c r="P291" s="176">
        <f>O291*H291</f>
        <v>0</v>
      </c>
      <c r="Q291" s="176">
        <v>0</v>
      </c>
      <c r="R291" s="176">
        <f>Q291*H291</f>
        <v>0</v>
      </c>
      <c r="S291" s="176">
        <v>0.029610000000000001</v>
      </c>
      <c r="T291" s="177">
        <f>S291*H291</f>
        <v>0.059220000000000002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178" t="s">
        <v>199</v>
      </c>
      <c r="AT291" s="178" t="s">
        <v>124</v>
      </c>
      <c r="AU291" s="178" t="s">
        <v>83</v>
      </c>
      <c r="AY291" s="18" t="s">
        <v>122</v>
      </c>
      <c r="BE291" s="179">
        <f>IF(N291="základní",J291,0)</f>
        <v>0</v>
      </c>
      <c r="BF291" s="179">
        <f>IF(N291="snížená",J291,0)</f>
        <v>0</v>
      </c>
      <c r="BG291" s="179">
        <f>IF(N291="zákl. přenesená",J291,0)</f>
        <v>0</v>
      </c>
      <c r="BH291" s="179">
        <f>IF(N291="sníž. přenesená",J291,0)</f>
        <v>0</v>
      </c>
      <c r="BI291" s="179">
        <f>IF(N291="nulová",J291,0)</f>
        <v>0</v>
      </c>
      <c r="BJ291" s="18" t="s">
        <v>81</v>
      </c>
      <c r="BK291" s="179">
        <f>ROUND(I291*H291,2)</f>
        <v>0</v>
      </c>
      <c r="BL291" s="18" t="s">
        <v>199</v>
      </c>
      <c r="BM291" s="178" t="s">
        <v>477</v>
      </c>
    </row>
    <row r="292" s="2" customFormat="1" ht="14.4" customHeight="1">
      <c r="A292" s="37"/>
      <c r="B292" s="165"/>
      <c r="C292" s="166" t="s">
        <v>478</v>
      </c>
      <c r="D292" s="166" t="s">
        <v>124</v>
      </c>
      <c r="E292" s="167" t="s">
        <v>479</v>
      </c>
      <c r="F292" s="168" t="s">
        <v>480</v>
      </c>
      <c r="G292" s="169" t="s">
        <v>370</v>
      </c>
      <c r="H292" s="170">
        <v>2</v>
      </c>
      <c r="I292" s="171"/>
      <c r="J292" s="172">
        <f>ROUND(I292*H292,2)</f>
        <v>0</v>
      </c>
      <c r="K292" s="173"/>
      <c r="L292" s="38"/>
      <c r="M292" s="174" t="s">
        <v>1</v>
      </c>
      <c r="N292" s="175" t="s">
        <v>41</v>
      </c>
      <c r="O292" s="76"/>
      <c r="P292" s="176">
        <f>O292*H292</f>
        <v>0</v>
      </c>
      <c r="Q292" s="176">
        <v>0.010240000000000001</v>
      </c>
      <c r="R292" s="176">
        <f>Q292*H292</f>
        <v>0.020480000000000002</v>
      </c>
      <c r="S292" s="176">
        <v>0</v>
      </c>
      <c r="T292" s="177">
        <f>S292*H292</f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178" t="s">
        <v>199</v>
      </c>
      <c r="AT292" s="178" t="s">
        <v>124</v>
      </c>
      <c r="AU292" s="178" t="s">
        <v>83</v>
      </c>
      <c r="AY292" s="18" t="s">
        <v>122</v>
      </c>
      <c r="BE292" s="179">
        <f>IF(N292="základní",J292,0)</f>
        <v>0</v>
      </c>
      <c r="BF292" s="179">
        <f>IF(N292="snížená",J292,0)</f>
        <v>0</v>
      </c>
      <c r="BG292" s="179">
        <f>IF(N292="zákl. přenesená",J292,0)</f>
        <v>0</v>
      </c>
      <c r="BH292" s="179">
        <f>IF(N292="sníž. přenesená",J292,0)</f>
        <v>0</v>
      </c>
      <c r="BI292" s="179">
        <f>IF(N292="nulová",J292,0)</f>
        <v>0</v>
      </c>
      <c r="BJ292" s="18" t="s">
        <v>81</v>
      </c>
      <c r="BK292" s="179">
        <f>ROUND(I292*H292,2)</f>
        <v>0</v>
      </c>
      <c r="BL292" s="18" t="s">
        <v>199</v>
      </c>
      <c r="BM292" s="178" t="s">
        <v>481</v>
      </c>
    </row>
    <row r="293" s="2" customFormat="1" ht="14.4" customHeight="1">
      <c r="A293" s="37"/>
      <c r="B293" s="165"/>
      <c r="C293" s="166" t="s">
        <v>482</v>
      </c>
      <c r="D293" s="166" t="s">
        <v>124</v>
      </c>
      <c r="E293" s="167" t="s">
        <v>483</v>
      </c>
      <c r="F293" s="168" t="s">
        <v>484</v>
      </c>
      <c r="G293" s="169" t="s">
        <v>485</v>
      </c>
      <c r="H293" s="208"/>
      <c r="I293" s="171"/>
      <c r="J293" s="172">
        <f>ROUND(I293*H293,2)</f>
        <v>0</v>
      </c>
      <c r="K293" s="173"/>
      <c r="L293" s="38"/>
      <c r="M293" s="174" t="s">
        <v>1</v>
      </c>
      <c r="N293" s="175" t="s">
        <v>41</v>
      </c>
      <c r="O293" s="76"/>
      <c r="P293" s="176">
        <f>O293*H293</f>
        <v>0</v>
      </c>
      <c r="Q293" s="176">
        <v>0</v>
      </c>
      <c r="R293" s="176">
        <f>Q293*H293</f>
        <v>0</v>
      </c>
      <c r="S293" s="176">
        <v>0</v>
      </c>
      <c r="T293" s="177">
        <f>S293*H293</f>
        <v>0</v>
      </c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R293" s="178" t="s">
        <v>199</v>
      </c>
      <c r="AT293" s="178" t="s">
        <v>124</v>
      </c>
      <c r="AU293" s="178" t="s">
        <v>83</v>
      </c>
      <c r="AY293" s="18" t="s">
        <v>122</v>
      </c>
      <c r="BE293" s="179">
        <f>IF(N293="základní",J293,0)</f>
        <v>0</v>
      </c>
      <c r="BF293" s="179">
        <f>IF(N293="snížená",J293,0)</f>
        <v>0</v>
      </c>
      <c r="BG293" s="179">
        <f>IF(N293="zákl. přenesená",J293,0)</f>
        <v>0</v>
      </c>
      <c r="BH293" s="179">
        <f>IF(N293="sníž. přenesená",J293,0)</f>
        <v>0</v>
      </c>
      <c r="BI293" s="179">
        <f>IF(N293="nulová",J293,0)</f>
        <v>0</v>
      </c>
      <c r="BJ293" s="18" t="s">
        <v>81</v>
      </c>
      <c r="BK293" s="179">
        <f>ROUND(I293*H293,2)</f>
        <v>0</v>
      </c>
      <c r="BL293" s="18" t="s">
        <v>199</v>
      </c>
      <c r="BM293" s="178" t="s">
        <v>486</v>
      </c>
    </row>
    <row r="294" s="12" customFormat="1" ht="22.8" customHeight="1">
      <c r="A294" s="12"/>
      <c r="B294" s="152"/>
      <c r="C294" s="12"/>
      <c r="D294" s="153" t="s">
        <v>75</v>
      </c>
      <c r="E294" s="163" t="s">
        <v>487</v>
      </c>
      <c r="F294" s="163" t="s">
        <v>488</v>
      </c>
      <c r="G294" s="12"/>
      <c r="H294" s="12"/>
      <c r="I294" s="155"/>
      <c r="J294" s="164">
        <f>BK294</f>
        <v>0</v>
      </c>
      <c r="K294" s="12"/>
      <c r="L294" s="152"/>
      <c r="M294" s="157"/>
      <c r="N294" s="158"/>
      <c r="O294" s="158"/>
      <c r="P294" s="159">
        <f>SUM(P295:P304)</f>
        <v>0</v>
      </c>
      <c r="Q294" s="158"/>
      <c r="R294" s="159">
        <f>SUM(R295:R304)</f>
        <v>0.23696987999999999</v>
      </c>
      <c r="S294" s="158"/>
      <c r="T294" s="160">
        <f>SUM(T295:T304)</f>
        <v>0</v>
      </c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R294" s="153" t="s">
        <v>83</v>
      </c>
      <c r="AT294" s="161" t="s">
        <v>75</v>
      </c>
      <c r="AU294" s="161" t="s">
        <v>81</v>
      </c>
      <c r="AY294" s="153" t="s">
        <v>122</v>
      </c>
      <c r="BK294" s="162">
        <f>SUM(BK295:BK304)</f>
        <v>0</v>
      </c>
    </row>
    <row r="295" s="2" customFormat="1" ht="14.4" customHeight="1">
      <c r="A295" s="37"/>
      <c r="B295" s="165"/>
      <c r="C295" s="166" t="s">
        <v>489</v>
      </c>
      <c r="D295" s="166" t="s">
        <v>124</v>
      </c>
      <c r="E295" s="167" t="s">
        <v>490</v>
      </c>
      <c r="F295" s="168" t="s">
        <v>491</v>
      </c>
      <c r="G295" s="169" t="s">
        <v>196</v>
      </c>
      <c r="H295" s="170">
        <v>346.88400000000001</v>
      </c>
      <c r="I295" s="171"/>
      <c r="J295" s="172">
        <f>ROUND(I295*H295,2)</f>
        <v>0</v>
      </c>
      <c r="K295" s="173"/>
      <c r="L295" s="38"/>
      <c r="M295" s="174" t="s">
        <v>1</v>
      </c>
      <c r="N295" s="175" t="s">
        <v>41</v>
      </c>
      <c r="O295" s="76"/>
      <c r="P295" s="176">
        <f>O295*H295</f>
        <v>0</v>
      </c>
      <c r="Q295" s="176">
        <v>6.9999999999999994E-05</v>
      </c>
      <c r="R295" s="176">
        <f>Q295*H295</f>
        <v>0.024281879999999999</v>
      </c>
      <c r="S295" s="176">
        <v>0</v>
      </c>
      <c r="T295" s="177">
        <f>S295*H295</f>
        <v>0</v>
      </c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R295" s="178" t="s">
        <v>199</v>
      </c>
      <c r="AT295" s="178" t="s">
        <v>124</v>
      </c>
      <c r="AU295" s="178" t="s">
        <v>83</v>
      </c>
      <c r="AY295" s="18" t="s">
        <v>122</v>
      </c>
      <c r="BE295" s="179">
        <f>IF(N295="základní",J295,0)</f>
        <v>0</v>
      </c>
      <c r="BF295" s="179">
        <f>IF(N295="snížená",J295,0)</f>
        <v>0</v>
      </c>
      <c r="BG295" s="179">
        <f>IF(N295="zákl. přenesená",J295,0)</f>
        <v>0</v>
      </c>
      <c r="BH295" s="179">
        <f>IF(N295="sníž. přenesená",J295,0)</f>
        <v>0</v>
      </c>
      <c r="BI295" s="179">
        <f>IF(N295="nulová",J295,0)</f>
        <v>0</v>
      </c>
      <c r="BJ295" s="18" t="s">
        <v>81</v>
      </c>
      <c r="BK295" s="179">
        <f>ROUND(I295*H295,2)</f>
        <v>0</v>
      </c>
      <c r="BL295" s="18" t="s">
        <v>199</v>
      </c>
      <c r="BM295" s="178" t="s">
        <v>492</v>
      </c>
    </row>
    <row r="296" s="15" customFormat="1">
      <c r="A296" s="15"/>
      <c r="B296" s="209"/>
      <c r="C296" s="15"/>
      <c r="D296" s="181" t="s">
        <v>133</v>
      </c>
      <c r="E296" s="210" t="s">
        <v>1</v>
      </c>
      <c r="F296" s="211" t="s">
        <v>493</v>
      </c>
      <c r="G296" s="15"/>
      <c r="H296" s="210" t="s">
        <v>1</v>
      </c>
      <c r="I296" s="212"/>
      <c r="J296" s="15"/>
      <c r="K296" s="15"/>
      <c r="L296" s="209"/>
      <c r="M296" s="213"/>
      <c r="N296" s="214"/>
      <c r="O296" s="214"/>
      <c r="P296" s="214"/>
      <c r="Q296" s="214"/>
      <c r="R296" s="214"/>
      <c r="S296" s="214"/>
      <c r="T296" s="2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T296" s="210" t="s">
        <v>133</v>
      </c>
      <c r="AU296" s="210" t="s">
        <v>83</v>
      </c>
      <c r="AV296" s="15" t="s">
        <v>81</v>
      </c>
      <c r="AW296" s="15" t="s">
        <v>32</v>
      </c>
      <c r="AX296" s="15" t="s">
        <v>76</v>
      </c>
      <c r="AY296" s="210" t="s">
        <v>122</v>
      </c>
    </row>
    <row r="297" s="13" customFormat="1">
      <c r="A297" s="13"/>
      <c r="B297" s="180"/>
      <c r="C297" s="13"/>
      <c r="D297" s="181" t="s">
        <v>133</v>
      </c>
      <c r="E297" s="182" t="s">
        <v>1</v>
      </c>
      <c r="F297" s="183" t="s">
        <v>494</v>
      </c>
      <c r="G297" s="13"/>
      <c r="H297" s="184">
        <v>172.62000000000001</v>
      </c>
      <c r="I297" s="185"/>
      <c r="J297" s="13"/>
      <c r="K297" s="13"/>
      <c r="L297" s="180"/>
      <c r="M297" s="186"/>
      <c r="N297" s="187"/>
      <c r="O297" s="187"/>
      <c r="P297" s="187"/>
      <c r="Q297" s="187"/>
      <c r="R297" s="187"/>
      <c r="S297" s="187"/>
      <c r="T297" s="188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182" t="s">
        <v>133</v>
      </c>
      <c r="AU297" s="182" t="s">
        <v>83</v>
      </c>
      <c r="AV297" s="13" t="s">
        <v>83</v>
      </c>
      <c r="AW297" s="13" t="s">
        <v>32</v>
      </c>
      <c r="AX297" s="13" t="s">
        <v>76</v>
      </c>
      <c r="AY297" s="182" t="s">
        <v>122</v>
      </c>
    </row>
    <row r="298" s="13" customFormat="1">
      <c r="A298" s="13"/>
      <c r="B298" s="180"/>
      <c r="C298" s="13"/>
      <c r="D298" s="181" t="s">
        <v>133</v>
      </c>
      <c r="E298" s="182" t="s">
        <v>1</v>
      </c>
      <c r="F298" s="183" t="s">
        <v>495</v>
      </c>
      <c r="G298" s="13"/>
      <c r="H298" s="184">
        <v>174.26400000000001</v>
      </c>
      <c r="I298" s="185"/>
      <c r="J298" s="13"/>
      <c r="K298" s="13"/>
      <c r="L298" s="180"/>
      <c r="M298" s="186"/>
      <c r="N298" s="187"/>
      <c r="O298" s="187"/>
      <c r="P298" s="187"/>
      <c r="Q298" s="187"/>
      <c r="R298" s="187"/>
      <c r="S298" s="187"/>
      <c r="T298" s="188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182" t="s">
        <v>133</v>
      </c>
      <c r="AU298" s="182" t="s">
        <v>83</v>
      </c>
      <c r="AV298" s="13" t="s">
        <v>83</v>
      </c>
      <c r="AW298" s="13" t="s">
        <v>32</v>
      </c>
      <c r="AX298" s="13" t="s">
        <v>76</v>
      </c>
      <c r="AY298" s="182" t="s">
        <v>122</v>
      </c>
    </row>
    <row r="299" s="14" customFormat="1">
      <c r="A299" s="14"/>
      <c r="B299" s="189"/>
      <c r="C299" s="14"/>
      <c r="D299" s="181" t="s">
        <v>133</v>
      </c>
      <c r="E299" s="190" t="s">
        <v>1</v>
      </c>
      <c r="F299" s="191" t="s">
        <v>136</v>
      </c>
      <c r="G299" s="14"/>
      <c r="H299" s="192">
        <v>346.88400000000001</v>
      </c>
      <c r="I299" s="193"/>
      <c r="J299" s="14"/>
      <c r="K299" s="14"/>
      <c r="L299" s="189"/>
      <c r="M299" s="194"/>
      <c r="N299" s="195"/>
      <c r="O299" s="195"/>
      <c r="P299" s="195"/>
      <c r="Q299" s="195"/>
      <c r="R299" s="195"/>
      <c r="S299" s="195"/>
      <c r="T299" s="196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190" t="s">
        <v>133</v>
      </c>
      <c r="AU299" s="190" t="s">
        <v>83</v>
      </c>
      <c r="AV299" s="14" t="s">
        <v>128</v>
      </c>
      <c r="AW299" s="14" t="s">
        <v>32</v>
      </c>
      <c r="AX299" s="14" t="s">
        <v>81</v>
      </c>
      <c r="AY299" s="190" t="s">
        <v>122</v>
      </c>
    </row>
    <row r="300" s="2" customFormat="1" ht="14.4" customHeight="1">
      <c r="A300" s="37"/>
      <c r="B300" s="165"/>
      <c r="C300" s="197" t="s">
        <v>496</v>
      </c>
      <c r="D300" s="197" t="s">
        <v>184</v>
      </c>
      <c r="E300" s="198" t="s">
        <v>497</v>
      </c>
      <c r="F300" s="199" t="s">
        <v>498</v>
      </c>
      <c r="G300" s="200" t="s">
        <v>147</v>
      </c>
      <c r="H300" s="201">
        <v>126.59999999999999</v>
      </c>
      <c r="I300" s="202"/>
      <c r="J300" s="203">
        <f>ROUND(I300*H300,2)</f>
        <v>0</v>
      </c>
      <c r="K300" s="204"/>
      <c r="L300" s="205"/>
      <c r="M300" s="206" t="s">
        <v>1</v>
      </c>
      <c r="N300" s="207" t="s">
        <v>41</v>
      </c>
      <c r="O300" s="76"/>
      <c r="P300" s="176">
        <f>O300*H300</f>
        <v>0</v>
      </c>
      <c r="Q300" s="176">
        <v>0.0016800000000000001</v>
      </c>
      <c r="R300" s="176">
        <f>Q300*H300</f>
        <v>0.21268799999999999</v>
      </c>
      <c r="S300" s="176">
        <v>0</v>
      </c>
      <c r="T300" s="177">
        <f>S300*H300</f>
        <v>0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R300" s="178" t="s">
        <v>288</v>
      </c>
      <c r="AT300" s="178" t="s">
        <v>184</v>
      </c>
      <c r="AU300" s="178" t="s">
        <v>83</v>
      </c>
      <c r="AY300" s="18" t="s">
        <v>122</v>
      </c>
      <c r="BE300" s="179">
        <f>IF(N300="základní",J300,0)</f>
        <v>0</v>
      </c>
      <c r="BF300" s="179">
        <f>IF(N300="snížená",J300,0)</f>
        <v>0</v>
      </c>
      <c r="BG300" s="179">
        <f>IF(N300="zákl. přenesená",J300,0)</f>
        <v>0</v>
      </c>
      <c r="BH300" s="179">
        <f>IF(N300="sníž. přenesená",J300,0)</f>
        <v>0</v>
      </c>
      <c r="BI300" s="179">
        <f>IF(N300="nulová",J300,0)</f>
        <v>0</v>
      </c>
      <c r="BJ300" s="18" t="s">
        <v>81</v>
      </c>
      <c r="BK300" s="179">
        <f>ROUND(I300*H300,2)</f>
        <v>0</v>
      </c>
      <c r="BL300" s="18" t="s">
        <v>199</v>
      </c>
      <c r="BM300" s="178" t="s">
        <v>499</v>
      </c>
    </row>
    <row r="301" s="13" customFormat="1">
      <c r="A301" s="13"/>
      <c r="B301" s="180"/>
      <c r="C301" s="13"/>
      <c r="D301" s="181" t="s">
        <v>133</v>
      </c>
      <c r="E301" s="182" t="s">
        <v>1</v>
      </c>
      <c r="F301" s="183" t="s">
        <v>500</v>
      </c>
      <c r="G301" s="13"/>
      <c r="H301" s="184">
        <v>63</v>
      </c>
      <c r="I301" s="185"/>
      <c r="J301" s="13"/>
      <c r="K301" s="13"/>
      <c r="L301" s="180"/>
      <c r="M301" s="186"/>
      <c r="N301" s="187"/>
      <c r="O301" s="187"/>
      <c r="P301" s="187"/>
      <c r="Q301" s="187"/>
      <c r="R301" s="187"/>
      <c r="S301" s="187"/>
      <c r="T301" s="188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182" t="s">
        <v>133</v>
      </c>
      <c r="AU301" s="182" t="s">
        <v>83</v>
      </c>
      <c r="AV301" s="13" t="s">
        <v>83</v>
      </c>
      <c r="AW301" s="13" t="s">
        <v>32</v>
      </c>
      <c r="AX301" s="13" t="s">
        <v>76</v>
      </c>
      <c r="AY301" s="182" t="s">
        <v>122</v>
      </c>
    </row>
    <row r="302" s="13" customFormat="1">
      <c r="A302" s="13"/>
      <c r="B302" s="180"/>
      <c r="C302" s="13"/>
      <c r="D302" s="181" t="s">
        <v>133</v>
      </c>
      <c r="E302" s="182" t="s">
        <v>1</v>
      </c>
      <c r="F302" s="183" t="s">
        <v>501</v>
      </c>
      <c r="G302" s="13"/>
      <c r="H302" s="184">
        <v>63.600000000000001</v>
      </c>
      <c r="I302" s="185"/>
      <c r="J302" s="13"/>
      <c r="K302" s="13"/>
      <c r="L302" s="180"/>
      <c r="M302" s="186"/>
      <c r="N302" s="187"/>
      <c r="O302" s="187"/>
      <c r="P302" s="187"/>
      <c r="Q302" s="187"/>
      <c r="R302" s="187"/>
      <c r="S302" s="187"/>
      <c r="T302" s="188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182" t="s">
        <v>133</v>
      </c>
      <c r="AU302" s="182" t="s">
        <v>83</v>
      </c>
      <c r="AV302" s="13" t="s">
        <v>83</v>
      </c>
      <c r="AW302" s="13" t="s">
        <v>32</v>
      </c>
      <c r="AX302" s="13" t="s">
        <v>76</v>
      </c>
      <c r="AY302" s="182" t="s">
        <v>122</v>
      </c>
    </row>
    <row r="303" s="14" customFormat="1">
      <c r="A303" s="14"/>
      <c r="B303" s="189"/>
      <c r="C303" s="14"/>
      <c r="D303" s="181" t="s">
        <v>133</v>
      </c>
      <c r="E303" s="190" t="s">
        <v>1</v>
      </c>
      <c r="F303" s="191" t="s">
        <v>136</v>
      </c>
      <c r="G303" s="14"/>
      <c r="H303" s="192">
        <v>126.59999999999999</v>
      </c>
      <c r="I303" s="193"/>
      <c r="J303" s="14"/>
      <c r="K303" s="14"/>
      <c r="L303" s="189"/>
      <c r="M303" s="194"/>
      <c r="N303" s="195"/>
      <c r="O303" s="195"/>
      <c r="P303" s="195"/>
      <c r="Q303" s="195"/>
      <c r="R303" s="195"/>
      <c r="S303" s="195"/>
      <c r="T303" s="196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190" t="s">
        <v>133</v>
      </c>
      <c r="AU303" s="190" t="s">
        <v>83</v>
      </c>
      <c r="AV303" s="14" t="s">
        <v>128</v>
      </c>
      <c r="AW303" s="14" t="s">
        <v>32</v>
      </c>
      <c r="AX303" s="14" t="s">
        <v>81</v>
      </c>
      <c r="AY303" s="190" t="s">
        <v>122</v>
      </c>
    </row>
    <row r="304" s="2" customFormat="1" ht="14.4" customHeight="1">
      <c r="A304" s="37"/>
      <c r="B304" s="165"/>
      <c r="C304" s="166" t="s">
        <v>502</v>
      </c>
      <c r="D304" s="166" t="s">
        <v>124</v>
      </c>
      <c r="E304" s="167" t="s">
        <v>503</v>
      </c>
      <c r="F304" s="168" t="s">
        <v>504</v>
      </c>
      <c r="G304" s="169" t="s">
        <v>485</v>
      </c>
      <c r="H304" s="208"/>
      <c r="I304" s="171"/>
      <c r="J304" s="172">
        <f>ROUND(I304*H304,2)</f>
        <v>0</v>
      </c>
      <c r="K304" s="173"/>
      <c r="L304" s="38"/>
      <c r="M304" s="174" t="s">
        <v>1</v>
      </c>
      <c r="N304" s="175" t="s">
        <v>41</v>
      </c>
      <c r="O304" s="76"/>
      <c r="P304" s="176">
        <f>O304*H304</f>
        <v>0</v>
      </c>
      <c r="Q304" s="176">
        <v>0</v>
      </c>
      <c r="R304" s="176">
        <f>Q304*H304</f>
        <v>0</v>
      </c>
      <c r="S304" s="176">
        <v>0</v>
      </c>
      <c r="T304" s="177">
        <f>S304*H304</f>
        <v>0</v>
      </c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R304" s="178" t="s">
        <v>199</v>
      </c>
      <c r="AT304" s="178" t="s">
        <v>124</v>
      </c>
      <c r="AU304" s="178" t="s">
        <v>83</v>
      </c>
      <c r="AY304" s="18" t="s">
        <v>122</v>
      </c>
      <c r="BE304" s="179">
        <f>IF(N304="základní",J304,0)</f>
        <v>0</v>
      </c>
      <c r="BF304" s="179">
        <f>IF(N304="snížená",J304,0)</f>
        <v>0</v>
      </c>
      <c r="BG304" s="179">
        <f>IF(N304="zákl. přenesená",J304,0)</f>
        <v>0</v>
      </c>
      <c r="BH304" s="179">
        <f>IF(N304="sníž. přenesená",J304,0)</f>
        <v>0</v>
      </c>
      <c r="BI304" s="179">
        <f>IF(N304="nulová",J304,0)</f>
        <v>0</v>
      </c>
      <c r="BJ304" s="18" t="s">
        <v>81</v>
      </c>
      <c r="BK304" s="179">
        <f>ROUND(I304*H304,2)</f>
        <v>0</v>
      </c>
      <c r="BL304" s="18" t="s">
        <v>199</v>
      </c>
      <c r="BM304" s="178" t="s">
        <v>505</v>
      </c>
    </row>
    <row r="305" s="12" customFormat="1" ht="25.92" customHeight="1">
      <c r="A305" s="12"/>
      <c r="B305" s="152"/>
      <c r="C305" s="12"/>
      <c r="D305" s="153" t="s">
        <v>75</v>
      </c>
      <c r="E305" s="154" t="s">
        <v>506</v>
      </c>
      <c r="F305" s="154" t="s">
        <v>507</v>
      </c>
      <c r="G305" s="12"/>
      <c r="H305" s="12"/>
      <c r="I305" s="155"/>
      <c r="J305" s="156">
        <f>BK305</f>
        <v>0</v>
      </c>
      <c r="K305" s="12"/>
      <c r="L305" s="152"/>
      <c r="M305" s="157"/>
      <c r="N305" s="158"/>
      <c r="O305" s="158"/>
      <c r="P305" s="159">
        <f>P306+P308</f>
        <v>0</v>
      </c>
      <c r="Q305" s="158"/>
      <c r="R305" s="159">
        <f>R306+R308</f>
        <v>0</v>
      </c>
      <c r="S305" s="158"/>
      <c r="T305" s="160">
        <f>T306+T308</f>
        <v>0</v>
      </c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R305" s="153" t="s">
        <v>144</v>
      </c>
      <c r="AT305" s="161" t="s">
        <v>75</v>
      </c>
      <c r="AU305" s="161" t="s">
        <v>76</v>
      </c>
      <c r="AY305" s="153" t="s">
        <v>122</v>
      </c>
      <c r="BK305" s="162">
        <f>BK306+BK308</f>
        <v>0</v>
      </c>
    </row>
    <row r="306" s="12" customFormat="1" ht="22.8" customHeight="1">
      <c r="A306" s="12"/>
      <c r="B306" s="152"/>
      <c r="C306" s="12"/>
      <c r="D306" s="153" t="s">
        <v>75</v>
      </c>
      <c r="E306" s="163" t="s">
        <v>508</v>
      </c>
      <c r="F306" s="163" t="s">
        <v>509</v>
      </c>
      <c r="G306" s="12"/>
      <c r="H306" s="12"/>
      <c r="I306" s="155"/>
      <c r="J306" s="164">
        <f>BK306</f>
        <v>0</v>
      </c>
      <c r="K306" s="12"/>
      <c r="L306" s="152"/>
      <c r="M306" s="157"/>
      <c r="N306" s="158"/>
      <c r="O306" s="158"/>
      <c r="P306" s="159">
        <f>P307</f>
        <v>0</v>
      </c>
      <c r="Q306" s="158"/>
      <c r="R306" s="159">
        <f>R307</f>
        <v>0</v>
      </c>
      <c r="S306" s="158"/>
      <c r="T306" s="160">
        <f>T307</f>
        <v>0</v>
      </c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R306" s="153" t="s">
        <v>144</v>
      </c>
      <c r="AT306" s="161" t="s">
        <v>75</v>
      </c>
      <c r="AU306" s="161" t="s">
        <v>81</v>
      </c>
      <c r="AY306" s="153" t="s">
        <v>122</v>
      </c>
      <c r="BK306" s="162">
        <f>BK307</f>
        <v>0</v>
      </c>
    </row>
    <row r="307" s="2" customFormat="1" ht="14.4" customHeight="1">
      <c r="A307" s="37"/>
      <c r="B307" s="165"/>
      <c r="C307" s="166" t="s">
        <v>510</v>
      </c>
      <c r="D307" s="166" t="s">
        <v>124</v>
      </c>
      <c r="E307" s="167" t="s">
        <v>511</v>
      </c>
      <c r="F307" s="168" t="s">
        <v>512</v>
      </c>
      <c r="G307" s="169" t="s">
        <v>513</v>
      </c>
      <c r="H307" s="170">
        <v>1</v>
      </c>
      <c r="I307" s="171"/>
      <c r="J307" s="172">
        <f>ROUND(I307*H307,2)</f>
        <v>0</v>
      </c>
      <c r="K307" s="173"/>
      <c r="L307" s="38"/>
      <c r="M307" s="174" t="s">
        <v>1</v>
      </c>
      <c r="N307" s="175" t="s">
        <v>41</v>
      </c>
      <c r="O307" s="76"/>
      <c r="P307" s="176">
        <f>O307*H307</f>
        <v>0</v>
      </c>
      <c r="Q307" s="176">
        <v>0</v>
      </c>
      <c r="R307" s="176">
        <f>Q307*H307</f>
        <v>0</v>
      </c>
      <c r="S307" s="176">
        <v>0</v>
      </c>
      <c r="T307" s="177">
        <f>S307*H307</f>
        <v>0</v>
      </c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R307" s="178" t="s">
        <v>514</v>
      </c>
      <c r="AT307" s="178" t="s">
        <v>124</v>
      </c>
      <c r="AU307" s="178" t="s">
        <v>83</v>
      </c>
      <c r="AY307" s="18" t="s">
        <v>122</v>
      </c>
      <c r="BE307" s="179">
        <f>IF(N307="základní",J307,0)</f>
        <v>0</v>
      </c>
      <c r="BF307" s="179">
        <f>IF(N307="snížená",J307,0)</f>
        <v>0</v>
      </c>
      <c r="BG307" s="179">
        <f>IF(N307="zákl. přenesená",J307,0)</f>
        <v>0</v>
      </c>
      <c r="BH307" s="179">
        <f>IF(N307="sníž. přenesená",J307,0)</f>
        <v>0</v>
      </c>
      <c r="BI307" s="179">
        <f>IF(N307="nulová",J307,0)</f>
        <v>0</v>
      </c>
      <c r="BJ307" s="18" t="s">
        <v>81</v>
      </c>
      <c r="BK307" s="179">
        <f>ROUND(I307*H307,2)</f>
        <v>0</v>
      </c>
      <c r="BL307" s="18" t="s">
        <v>514</v>
      </c>
      <c r="BM307" s="178" t="s">
        <v>515</v>
      </c>
    </row>
    <row r="308" s="12" customFormat="1" ht="22.8" customHeight="1">
      <c r="A308" s="12"/>
      <c r="B308" s="152"/>
      <c r="C308" s="12"/>
      <c r="D308" s="153" t="s">
        <v>75</v>
      </c>
      <c r="E308" s="163" t="s">
        <v>516</v>
      </c>
      <c r="F308" s="163" t="s">
        <v>517</v>
      </c>
      <c r="G308" s="12"/>
      <c r="H308" s="12"/>
      <c r="I308" s="155"/>
      <c r="J308" s="164">
        <f>BK308</f>
        <v>0</v>
      </c>
      <c r="K308" s="12"/>
      <c r="L308" s="152"/>
      <c r="M308" s="157"/>
      <c r="N308" s="158"/>
      <c r="O308" s="158"/>
      <c r="P308" s="159">
        <f>P309</f>
        <v>0</v>
      </c>
      <c r="Q308" s="158"/>
      <c r="R308" s="159">
        <f>R309</f>
        <v>0</v>
      </c>
      <c r="S308" s="158"/>
      <c r="T308" s="160">
        <f>T309</f>
        <v>0</v>
      </c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R308" s="153" t="s">
        <v>144</v>
      </c>
      <c r="AT308" s="161" t="s">
        <v>75</v>
      </c>
      <c r="AU308" s="161" t="s">
        <v>81</v>
      </c>
      <c r="AY308" s="153" t="s">
        <v>122</v>
      </c>
      <c r="BK308" s="162">
        <f>BK309</f>
        <v>0</v>
      </c>
    </row>
    <row r="309" s="2" customFormat="1" ht="14.4" customHeight="1">
      <c r="A309" s="37"/>
      <c r="B309" s="165"/>
      <c r="C309" s="166" t="s">
        <v>518</v>
      </c>
      <c r="D309" s="166" t="s">
        <v>124</v>
      </c>
      <c r="E309" s="167" t="s">
        <v>519</v>
      </c>
      <c r="F309" s="168" t="s">
        <v>517</v>
      </c>
      <c r="G309" s="169" t="s">
        <v>513</v>
      </c>
      <c r="H309" s="170">
        <v>1</v>
      </c>
      <c r="I309" s="171"/>
      <c r="J309" s="172">
        <f>ROUND(I309*H309,2)</f>
        <v>0</v>
      </c>
      <c r="K309" s="173"/>
      <c r="L309" s="38"/>
      <c r="M309" s="216" t="s">
        <v>1</v>
      </c>
      <c r="N309" s="217" t="s">
        <v>41</v>
      </c>
      <c r="O309" s="218"/>
      <c r="P309" s="219">
        <f>O309*H309</f>
        <v>0</v>
      </c>
      <c r="Q309" s="219">
        <v>0</v>
      </c>
      <c r="R309" s="219">
        <f>Q309*H309</f>
        <v>0</v>
      </c>
      <c r="S309" s="219">
        <v>0</v>
      </c>
      <c r="T309" s="220">
        <f>S309*H309</f>
        <v>0</v>
      </c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R309" s="178" t="s">
        <v>514</v>
      </c>
      <c r="AT309" s="178" t="s">
        <v>124</v>
      </c>
      <c r="AU309" s="178" t="s">
        <v>83</v>
      </c>
      <c r="AY309" s="18" t="s">
        <v>122</v>
      </c>
      <c r="BE309" s="179">
        <f>IF(N309="základní",J309,0)</f>
        <v>0</v>
      </c>
      <c r="BF309" s="179">
        <f>IF(N309="snížená",J309,0)</f>
        <v>0</v>
      </c>
      <c r="BG309" s="179">
        <f>IF(N309="zákl. přenesená",J309,0)</f>
        <v>0</v>
      </c>
      <c r="BH309" s="179">
        <f>IF(N309="sníž. přenesená",J309,0)</f>
        <v>0</v>
      </c>
      <c r="BI309" s="179">
        <f>IF(N309="nulová",J309,0)</f>
        <v>0</v>
      </c>
      <c r="BJ309" s="18" t="s">
        <v>81</v>
      </c>
      <c r="BK309" s="179">
        <f>ROUND(I309*H309,2)</f>
        <v>0</v>
      </c>
      <c r="BL309" s="18" t="s">
        <v>514</v>
      </c>
      <c r="BM309" s="178" t="s">
        <v>520</v>
      </c>
    </row>
    <row r="310" s="2" customFormat="1" ht="6.96" customHeight="1">
      <c r="A310" s="37"/>
      <c r="B310" s="59"/>
      <c r="C310" s="60"/>
      <c r="D310" s="60"/>
      <c r="E310" s="60"/>
      <c r="F310" s="60"/>
      <c r="G310" s="60"/>
      <c r="H310" s="60"/>
      <c r="I310" s="60"/>
      <c r="J310" s="60"/>
      <c r="K310" s="60"/>
      <c r="L310" s="38"/>
      <c r="M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</row>
  </sheetData>
  <autoFilter ref="C128:K309"/>
  <mergeCells count="6">
    <mergeCell ref="E7:H7"/>
    <mergeCell ref="E16:H16"/>
    <mergeCell ref="E25:H25"/>
    <mergeCell ref="E85:H85"/>
    <mergeCell ref="E121:H121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x-PC\x</dc:creator>
  <cp:lastModifiedBy>x-PC\x</cp:lastModifiedBy>
  <dcterms:created xsi:type="dcterms:W3CDTF">2025-04-15T10:41:47Z</dcterms:created>
  <dcterms:modified xsi:type="dcterms:W3CDTF">2025-04-15T10:41:49Z</dcterms:modified>
</cp:coreProperties>
</file>