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vlasová\Desktop\"/>
    </mc:Choice>
  </mc:AlternateContent>
  <bookViews>
    <workbookView xWindow="0" yWindow="0" windowWidth="28800" windowHeight="12330"/>
  </bookViews>
  <sheets>
    <sheet name="Rekapitulace stavby" sheetId="1" r:id="rId1"/>
    <sheet name="SO 101 - Kompletní rozsah" sheetId="2" r:id="rId2"/>
    <sheet name="Seznam figur" sheetId="3" r:id="rId3"/>
  </sheets>
  <definedNames>
    <definedName name="_xlnm._FilterDatabase" localSheetId="1" hidden="1">'SO 101 - Kompletní rozsah'!$C$128:$K$242</definedName>
    <definedName name="_xlnm.Print_Titles" localSheetId="0">'Rekapitulace stavby'!$92:$92</definedName>
    <definedName name="_xlnm.Print_Titles" localSheetId="2">'Seznam figur'!$9:$9</definedName>
    <definedName name="_xlnm.Print_Titles" localSheetId="1">'SO 101 - Kompletní rozsah'!$128:$128</definedName>
    <definedName name="_xlnm.Print_Area" localSheetId="0">'Rekapitulace stavby'!$D$4:$AO$76,'Rekapitulace stavby'!$C$82:$AQ$96</definedName>
    <definedName name="_xlnm.Print_Area" localSheetId="2">'Seznam figur'!$C$4:$G$23</definedName>
    <definedName name="_xlnm.Print_Area" localSheetId="1">'SO 101 - Kompletní rozsah'!$C$4:$J$76,'SO 101 - Kompletní rozsah'!$C$82:$J$110,'SO 101 - Kompletní rozsah'!$C$116:$K$242</definedName>
  </definedNames>
  <calcPr calcId="162913"/>
</workbook>
</file>

<file path=xl/calcChain.xml><?xml version="1.0" encoding="utf-8"?>
<calcChain xmlns="http://schemas.openxmlformats.org/spreadsheetml/2006/main">
  <c r="D7" i="3" l="1"/>
  <c r="J37" i="2"/>
  <c r="J36" i="2"/>
  <c r="AY95" i="1"/>
  <c r="J35" i="2"/>
  <c r="AX95" i="1"/>
  <c r="BI241" i="2"/>
  <c r="BH241" i="2"/>
  <c r="BG241" i="2"/>
  <c r="BF241" i="2"/>
  <c r="T241" i="2"/>
  <c r="T240" i="2"/>
  <c r="R241" i="2"/>
  <c r="R240" i="2"/>
  <c r="P241" i="2"/>
  <c r="P240" i="2" s="1"/>
  <c r="BI237" i="2"/>
  <c r="BH237" i="2"/>
  <c r="BG237" i="2"/>
  <c r="BF237" i="2"/>
  <c r="T237" i="2"/>
  <c r="R237" i="2"/>
  <c r="P237" i="2"/>
  <c r="BI235" i="2"/>
  <c r="BH235" i="2"/>
  <c r="BG235" i="2"/>
  <c r="BF235" i="2"/>
  <c r="T235" i="2"/>
  <c r="R235" i="2"/>
  <c r="P235" i="2"/>
  <c r="BI231" i="2"/>
  <c r="BH231" i="2"/>
  <c r="BG231" i="2"/>
  <c r="BF231" i="2"/>
  <c r="T231" i="2"/>
  <c r="T230" i="2" s="1"/>
  <c r="R231" i="2"/>
  <c r="R230" i="2"/>
  <c r="P231" i="2"/>
  <c r="P230" i="2" s="1"/>
  <c r="BI228" i="2"/>
  <c r="BH228" i="2"/>
  <c r="BG228" i="2"/>
  <c r="BF228" i="2"/>
  <c r="T228" i="2"/>
  <c r="R228" i="2"/>
  <c r="P228" i="2"/>
  <c r="BI225" i="2"/>
  <c r="BH225" i="2"/>
  <c r="BG225" i="2"/>
  <c r="BF225" i="2"/>
  <c r="T225" i="2"/>
  <c r="R225" i="2"/>
  <c r="P225" i="2"/>
  <c r="BI221" i="2"/>
  <c r="BH221" i="2"/>
  <c r="BG221" i="2"/>
  <c r="BF221" i="2"/>
  <c r="T221" i="2"/>
  <c r="T220" i="2" s="1"/>
  <c r="R221" i="2"/>
  <c r="R220" i="2"/>
  <c r="P221" i="2"/>
  <c r="P220" i="2" s="1"/>
  <c r="BI218" i="2"/>
  <c r="BH218" i="2"/>
  <c r="BG218" i="2"/>
  <c r="BF218" i="2"/>
  <c r="T218" i="2"/>
  <c r="R218" i="2"/>
  <c r="P218" i="2"/>
  <c r="BI216" i="2"/>
  <c r="BH216" i="2"/>
  <c r="BG216" i="2"/>
  <c r="BF216" i="2"/>
  <c r="T216" i="2"/>
  <c r="R216" i="2"/>
  <c r="P216" i="2"/>
  <c r="BI214" i="2"/>
  <c r="BH214" i="2"/>
  <c r="BG214" i="2"/>
  <c r="BF214" i="2"/>
  <c r="T214" i="2"/>
  <c r="R214" i="2"/>
  <c r="P214" i="2"/>
  <c r="BI212" i="2"/>
  <c r="BH212" i="2"/>
  <c r="BG212" i="2"/>
  <c r="BF212" i="2"/>
  <c r="T212" i="2"/>
  <c r="R212" i="2"/>
  <c r="P212" i="2"/>
  <c r="BI210" i="2"/>
  <c r="BH210" i="2"/>
  <c r="BG210" i="2"/>
  <c r="BF210" i="2"/>
  <c r="T210" i="2"/>
  <c r="R210" i="2"/>
  <c r="P210" i="2"/>
  <c r="BI207" i="2"/>
  <c r="BH207" i="2"/>
  <c r="BG207" i="2"/>
  <c r="BF207" i="2"/>
  <c r="T207" i="2"/>
  <c r="R207" i="2"/>
  <c r="P207" i="2"/>
  <c r="BI205" i="2"/>
  <c r="BH205" i="2"/>
  <c r="BG205" i="2"/>
  <c r="BF205" i="2"/>
  <c r="T205" i="2"/>
  <c r="R205" i="2"/>
  <c r="P205" i="2"/>
  <c r="BI204" i="2"/>
  <c r="BH204" i="2"/>
  <c r="BG204" i="2"/>
  <c r="BF204" i="2"/>
  <c r="T204" i="2"/>
  <c r="R204" i="2"/>
  <c r="P204" i="2"/>
  <c r="BI202" i="2"/>
  <c r="BH202" i="2"/>
  <c r="BG202" i="2"/>
  <c r="BF202" i="2"/>
  <c r="T202" i="2"/>
  <c r="R202" i="2"/>
  <c r="P202" i="2"/>
  <c r="BI201" i="2"/>
  <c r="BH201" i="2"/>
  <c r="BG201" i="2"/>
  <c r="BF201" i="2"/>
  <c r="T201" i="2"/>
  <c r="R201" i="2"/>
  <c r="P201" i="2"/>
  <c r="BI200" i="2"/>
  <c r="BH200" i="2"/>
  <c r="BG200" i="2"/>
  <c r="BF200" i="2"/>
  <c r="T200" i="2"/>
  <c r="R200" i="2"/>
  <c r="P200" i="2"/>
  <c r="BI199" i="2"/>
  <c r="BH199" i="2"/>
  <c r="BG199" i="2"/>
  <c r="BF199" i="2"/>
  <c r="T199" i="2"/>
  <c r="R199" i="2"/>
  <c r="P199" i="2"/>
  <c r="BI197" i="2"/>
  <c r="BH197" i="2"/>
  <c r="BG197" i="2"/>
  <c r="BF197" i="2"/>
  <c r="T197" i="2"/>
  <c r="R197" i="2"/>
  <c r="P197" i="2"/>
  <c r="BI195" i="2"/>
  <c r="BH195" i="2"/>
  <c r="BG195" i="2"/>
  <c r="BF195" i="2"/>
  <c r="T195" i="2"/>
  <c r="R195" i="2"/>
  <c r="P195" i="2"/>
  <c r="BI192" i="2"/>
  <c r="BH192" i="2"/>
  <c r="BG192" i="2"/>
  <c r="BF192" i="2"/>
  <c r="T192" i="2"/>
  <c r="R192" i="2"/>
  <c r="P192" i="2"/>
  <c r="BI189" i="2"/>
  <c r="BH189" i="2"/>
  <c r="BG189" i="2"/>
  <c r="BF189" i="2"/>
  <c r="T189" i="2"/>
  <c r="R189" i="2"/>
  <c r="P189" i="2"/>
  <c r="BI186" i="2"/>
  <c r="BH186" i="2"/>
  <c r="BG186" i="2"/>
  <c r="BF186" i="2"/>
  <c r="T186" i="2"/>
  <c r="R186" i="2"/>
  <c r="P186" i="2"/>
  <c r="BI184" i="2"/>
  <c r="BH184" i="2"/>
  <c r="BG184" i="2"/>
  <c r="BF184" i="2"/>
  <c r="T184" i="2"/>
  <c r="R184" i="2"/>
  <c r="P184" i="2"/>
  <c r="BI182" i="2"/>
  <c r="BH182" i="2"/>
  <c r="BG182" i="2"/>
  <c r="BF182" i="2"/>
  <c r="T182" i="2"/>
  <c r="R182" i="2"/>
  <c r="P182" i="2"/>
  <c r="BI176" i="2"/>
  <c r="BH176" i="2"/>
  <c r="BG176" i="2"/>
  <c r="BF176" i="2"/>
  <c r="T176" i="2"/>
  <c r="R176" i="2"/>
  <c r="P176" i="2"/>
  <c r="BI171" i="2"/>
  <c r="BH171" i="2"/>
  <c r="BG171" i="2"/>
  <c r="BF171" i="2"/>
  <c r="T171" i="2"/>
  <c r="R171" i="2"/>
  <c r="P171" i="2"/>
  <c r="BI164" i="2"/>
  <c r="BH164" i="2"/>
  <c r="BG164" i="2"/>
  <c r="BF164" i="2"/>
  <c r="T164" i="2"/>
  <c r="R164" i="2"/>
  <c r="P164" i="2"/>
  <c r="BI159" i="2"/>
  <c r="BH159" i="2"/>
  <c r="BG159" i="2"/>
  <c r="BF159" i="2"/>
  <c r="T159" i="2"/>
  <c r="R159" i="2"/>
  <c r="P159" i="2"/>
  <c r="BI154" i="2"/>
  <c r="BH154" i="2"/>
  <c r="BG154" i="2"/>
  <c r="BF154" i="2"/>
  <c r="T154" i="2"/>
  <c r="R154" i="2"/>
  <c r="P154" i="2"/>
  <c r="BI149" i="2"/>
  <c r="BH149" i="2"/>
  <c r="BG149" i="2"/>
  <c r="BF149" i="2"/>
  <c r="T149" i="2"/>
  <c r="R149" i="2"/>
  <c r="P149" i="2"/>
  <c r="BI146" i="2"/>
  <c r="BH146" i="2"/>
  <c r="BG146" i="2"/>
  <c r="BF146" i="2"/>
  <c r="T146" i="2"/>
  <c r="R146" i="2"/>
  <c r="P146" i="2"/>
  <c r="BI144" i="2"/>
  <c r="BH144" i="2"/>
  <c r="BG144" i="2"/>
  <c r="BF144" i="2"/>
  <c r="T144" i="2"/>
  <c r="R144" i="2"/>
  <c r="P144" i="2"/>
  <c r="BI141" i="2"/>
  <c r="BH141" i="2"/>
  <c r="BG141" i="2"/>
  <c r="BF141" i="2"/>
  <c r="T141" i="2"/>
  <c r="R141" i="2"/>
  <c r="P141" i="2"/>
  <c r="BI139" i="2"/>
  <c r="BH139" i="2"/>
  <c r="BG139" i="2"/>
  <c r="BF139" i="2"/>
  <c r="T139" i="2"/>
  <c r="R139" i="2"/>
  <c r="P139" i="2"/>
  <c r="BI137" i="2"/>
  <c r="BH137" i="2"/>
  <c r="BG137" i="2"/>
  <c r="BF137" i="2"/>
  <c r="T137" i="2"/>
  <c r="R137" i="2"/>
  <c r="P137" i="2"/>
  <c r="BI134" i="2"/>
  <c r="BH134" i="2"/>
  <c r="BG134" i="2"/>
  <c r="BF134" i="2"/>
  <c r="T134" i="2"/>
  <c r="R134" i="2"/>
  <c r="P134" i="2"/>
  <c r="BI132" i="2"/>
  <c r="BH132" i="2"/>
  <c r="BG132" i="2"/>
  <c r="BF132" i="2"/>
  <c r="T132" i="2"/>
  <c r="R132" i="2"/>
  <c r="P132" i="2"/>
  <c r="J126" i="2"/>
  <c r="J125" i="2"/>
  <c r="F123" i="2"/>
  <c r="E121" i="2"/>
  <c r="J92" i="2"/>
  <c r="J91" i="2"/>
  <c r="F89" i="2"/>
  <c r="E87" i="2"/>
  <c r="J18" i="2"/>
  <c r="E18" i="2"/>
  <c r="F126" i="2"/>
  <c r="J17" i="2"/>
  <c r="J15" i="2"/>
  <c r="E15" i="2"/>
  <c r="F125" i="2" s="1"/>
  <c r="J14" i="2"/>
  <c r="J12" i="2"/>
  <c r="J123" i="2" s="1"/>
  <c r="E7" i="2"/>
  <c r="E119" i="2" s="1"/>
  <c r="L90" i="1"/>
  <c r="AM90" i="1"/>
  <c r="AM89" i="1"/>
  <c r="L89" i="1"/>
  <c r="AM87" i="1"/>
  <c r="L87" i="1"/>
  <c r="L85" i="1"/>
  <c r="L84" i="1"/>
  <c r="J137" i="2"/>
  <c r="J216" i="2"/>
  <c r="J241" i="2"/>
  <c r="BK149" i="2"/>
  <c r="J225" i="2"/>
  <c r="J214" i="2"/>
  <c r="J212" i="2"/>
  <c r="J210" i="2"/>
  <c r="J207" i="2"/>
  <c r="BK205" i="2"/>
  <c r="BK237" i="2"/>
  <c r="BK235" i="2"/>
  <c r="BK231" i="2"/>
  <c r="BK225" i="2"/>
  <c r="J184" i="2"/>
  <c r="BK171" i="2"/>
  <c r="J159" i="2"/>
  <c r="J149" i="2"/>
  <c r="BK144" i="2"/>
  <c r="J141" i="2"/>
  <c r="BK137" i="2"/>
  <c r="J134" i="2"/>
  <c r="J231" i="2"/>
  <c r="J204" i="2"/>
  <c r="J202" i="2"/>
  <c r="BK200" i="2"/>
  <c r="J199" i="2"/>
  <c r="BK195" i="2"/>
  <c r="BK192" i="2"/>
  <c r="BK189" i="2"/>
  <c r="J186" i="2"/>
  <c r="BK182" i="2"/>
  <c r="J171" i="2"/>
  <c r="J154" i="2"/>
  <c r="BK139" i="2"/>
  <c r="J221" i="2"/>
  <c r="J218" i="2"/>
  <c r="BK212" i="2"/>
  <c r="BK210" i="2"/>
  <c r="BK207" i="2"/>
  <c r="AS94" i="1"/>
  <c r="J237" i="2"/>
  <c r="J235" i="2"/>
  <c r="BK228" i="2"/>
  <c r="J228" i="2"/>
  <c r="BK221" i="2"/>
  <c r="J176" i="2"/>
  <c r="BK164" i="2"/>
  <c r="BK154" i="2"/>
  <c r="BK146" i="2"/>
  <c r="J144" i="2"/>
  <c r="J139" i="2"/>
  <c r="BK134" i="2"/>
  <c r="BK132" i="2"/>
  <c r="J205" i="2"/>
  <c r="BK202" i="2"/>
  <c r="BK201" i="2"/>
  <c r="J201" i="2"/>
  <c r="J200" i="2"/>
  <c r="BK197" i="2"/>
  <c r="J195" i="2"/>
  <c r="J189" i="2"/>
  <c r="BK184" i="2"/>
  <c r="BK176" i="2"/>
  <c r="BK159" i="2"/>
  <c r="J146" i="2"/>
  <c r="J132" i="2"/>
  <c r="BK216" i="2"/>
  <c r="BK241" i="2"/>
  <c r="BK204" i="2"/>
  <c r="BK199" i="2"/>
  <c r="J197" i="2"/>
  <c r="J192" i="2"/>
  <c r="BK186" i="2"/>
  <c r="J182" i="2"/>
  <c r="J164" i="2"/>
  <c r="BK141" i="2"/>
  <c r="BK218" i="2"/>
  <c r="BK214" i="2"/>
  <c r="BK131" i="2" l="1"/>
  <c r="J131" i="2"/>
  <c r="J98" i="2" s="1"/>
  <c r="T131" i="2"/>
  <c r="P181" i="2"/>
  <c r="R191" i="2"/>
  <c r="T209" i="2"/>
  <c r="R131" i="2"/>
  <c r="P148" i="2"/>
  <c r="P143" i="2"/>
  <c r="R181" i="2"/>
  <c r="BK191" i="2"/>
  <c r="J191" i="2" s="1"/>
  <c r="J102" i="2" s="1"/>
  <c r="R209" i="2"/>
  <c r="T234" i="2"/>
  <c r="T223" i="2" s="1"/>
  <c r="BK148" i="2"/>
  <c r="J148" i="2" s="1"/>
  <c r="J100" i="2" s="1"/>
  <c r="BK181" i="2"/>
  <c r="J181" i="2" s="1"/>
  <c r="J101" i="2" s="1"/>
  <c r="T191" i="2"/>
  <c r="BK224" i="2"/>
  <c r="T224" i="2"/>
  <c r="BK234" i="2"/>
  <c r="J234" i="2"/>
  <c r="J108" i="2" s="1"/>
  <c r="P131" i="2"/>
  <c r="T148" i="2"/>
  <c r="P191" i="2"/>
  <c r="P209" i="2"/>
  <c r="R224" i="2"/>
  <c r="R223" i="2"/>
  <c r="R234" i="2"/>
  <c r="R148" i="2"/>
  <c r="R143" i="2"/>
  <c r="T181" i="2"/>
  <c r="T143" i="2" s="1"/>
  <c r="BK209" i="2"/>
  <c r="J209" i="2"/>
  <c r="J103" i="2" s="1"/>
  <c r="P224" i="2"/>
  <c r="P223" i="2" s="1"/>
  <c r="P234" i="2"/>
  <c r="BK143" i="2"/>
  <c r="J143" i="2"/>
  <c r="J99" i="2" s="1"/>
  <c r="BK240" i="2"/>
  <c r="J240" i="2" s="1"/>
  <c r="J109" i="2" s="1"/>
  <c r="BK220" i="2"/>
  <c r="J220" i="2"/>
  <c r="J104" i="2"/>
  <c r="BK230" i="2"/>
  <c r="J230" i="2" s="1"/>
  <c r="J107" i="2" s="1"/>
  <c r="BE212" i="2"/>
  <c r="BE214" i="2"/>
  <c r="BE216" i="2"/>
  <c r="BE218" i="2"/>
  <c r="BE228" i="2"/>
  <c r="J89" i="2"/>
  <c r="F91" i="2"/>
  <c r="BE132" i="2"/>
  <c r="BE134" i="2"/>
  <c r="BE141" i="2"/>
  <c r="BE146" i="2"/>
  <c r="BE154" i="2"/>
  <c r="BE171" i="2"/>
  <c r="BE176" i="2"/>
  <c r="BE184" i="2"/>
  <c r="BE186" i="2"/>
  <c r="BE189" i="2"/>
  <c r="BE192" i="2"/>
  <c r="BE195" i="2"/>
  <c r="BE197" i="2"/>
  <c r="BE199" i="2"/>
  <c r="BE200" i="2"/>
  <c r="BE201" i="2"/>
  <c r="BE202" i="2"/>
  <c r="BE204" i="2"/>
  <c r="BE237" i="2"/>
  <c r="E85" i="2"/>
  <c r="F92" i="2"/>
  <c r="BE137" i="2"/>
  <c r="BE139" i="2"/>
  <c r="BE144" i="2"/>
  <c r="BE149" i="2"/>
  <c r="BE159" i="2"/>
  <c r="BE164" i="2"/>
  <c r="BE182" i="2"/>
  <c r="BE221" i="2"/>
  <c r="BE225" i="2"/>
  <c r="BE231" i="2"/>
  <c r="BE235" i="2"/>
  <c r="BE241" i="2"/>
  <c r="BE205" i="2"/>
  <c r="BE207" i="2"/>
  <c r="BE210" i="2"/>
  <c r="F36" i="2"/>
  <c r="BC95" i="1" s="1"/>
  <c r="BC94" i="1" s="1"/>
  <c r="W32" i="1" s="1"/>
  <c r="J34" i="2"/>
  <c r="AW95" i="1" s="1"/>
  <c r="F34" i="2"/>
  <c r="BA95" i="1" s="1"/>
  <c r="BA94" i="1" s="1"/>
  <c r="W30" i="1" s="1"/>
  <c r="F37" i="2"/>
  <c r="BD95" i="1" s="1"/>
  <c r="BD94" i="1" s="1"/>
  <c r="W33" i="1" s="1"/>
  <c r="F35" i="2"/>
  <c r="BB95" i="1" s="1"/>
  <c r="BB94" i="1" s="1"/>
  <c r="W31" i="1" s="1"/>
  <c r="R130" i="2" l="1"/>
  <c r="R129" i="2" s="1"/>
  <c r="BK223" i="2"/>
  <c r="J223" i="2"/>
  <c r="J105" i="2"/>
  <c r="T130" i="2"/>
  <c r="T129" i="2" s="1"/>
  <c r="P130" i="2"/>
  <c r="P129" i="2" s="1"/>
  <c r="AU95" i="1" s="1"/>
  <c r="AU94" i="1" s="1"/>
  <c r="J224" i="2"/>
  <c r="J106" i="2"/>
  <c r="BK130" i="2"/>
  <c r="J130" i="2"/>
  <c r="J97" i="2"/>
  <c r="J33" i="2"/>
  <c r="AV95" i="1" s="1"/>
  <c r="AT95" i="1" s="1"/>
  <c r="AY94" i="1"/>
  <c r="AX94" i="1"/>
  <c r="AW94" i="1"/>
  <c r="AK30" i="1"/>
  <c r="F33" i="2"/>
  <c r="AZ95" i="1" s="1"/>
  <c r="AZ94" i="1" s="1"/>
  <c r="W29" i="1" s="1"/>
  <c r="BK129" i="2" l="1"/>
  <c r="J129" i="2"/>
  <c r="J30" i="2"/>
  <c r="AG95" i="1"/>
  <c r="AG94" i="1"/>
  <c r="AK26" i="1"/>
  <c r="AK35" i="1" s="1"/>
  <c r="AV94" i="1"/>
  <c r="AK29" i="1"/>
  <c r="J39" i="2" l="1"/>
  <c r="J96" i="2"/>
  <c r="AN95" i="1"/>
  <c r="AT94" i="1"/>
  <c r="AN94" i="1"/>
</calcChain>
</file>

<file path=xl/sharedStrings.xml><?xml version="1.0" encoding="utf-8"?>
<sst xmlns="http://schemas.openxmlformats.org/spreadsheetml/2006/main" count="1293" uniqueCount="364">
  <si>
    <t>Export Komplet</t>
  </si>
  <si>
    <t/>
  </si>
  <si>
    <t>2.0</t>
  </si>
  <si>
    <t>ZAMOK</t>
  </si>
  <si>
    <t>False</t>
  </si>
  <si>
    <t>{71cf51f1-ef40-4b98-a6f6-a08b3f70f07e}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</si>
  <si>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</si>
  <si>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</si>
  <si>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</si>
  <si>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</si>
  <si>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</si>
  <si>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</si>
  <si>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</si>
  <si>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</si>
  <si>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P102025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</si>
  <si>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</si>
  <si>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</si>
  <si>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K.Vary, Stará Role, parkování</t>
  </si>
  <si>
    <t>KSO:</t>
  </si>
  <si>
    <t>CC-CZ:</t>
  </si>
  <si>
    <t>Místo:</t>
  </si>
  <si>
    <t xml:space="preserve"> </t>
  </si>
  <si>
    <t>Datum:</t>
  </si>
  <si>
    <t>12. 5. 2025</t>
  </si>
  <si>
    <t>Zadavatel:</t>
  </si>
  <si>
    <t>IČ:</t>
  </si>
  <si>
    <t>DIČ:</t>
  </si>
  <si>
    <t>Uchazeč:</t>
  </si>
  <si>
    <t>Vyplň údaj</t>
  </si>
  <si>
    <t>Projektant:</t>
  </si>
  <si>
    <t>06032354</t>
  </si>
  <si>
    <t>GEOprojectKV, s.r.o.</t>
  </si>
  <si>
    <t>CZ06032354</t>
  </si>
  <si>
    <t>True</t>
  </si>
  <si>
    <t>Zpracovatel:</t>
  </si>
  <si>
    <t>GEOprojectKV s.r.o.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</si>
  <si>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</si>
  <si>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</si>
  <si>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</si>
  <si>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</si>
  <si>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</si>
  <si>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</si>
  <si>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</si>
  <si>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</si>
  <si>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</si>
  <si>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</si>
  <si>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</si>
  <si>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</si>
  <si>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</si>
  <si>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</si>
  <si>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</si>
  <si>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</si>
  <si>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</si>
  <si>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</si>
  <si>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</si>
  <si>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</si>
  <si>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</si>
  <si>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</si>
  <si>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</si>
  <si>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</si>
  <si>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</si>
  <si>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</si>
  <si>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</si>
  <si>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</si>
  <si>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</si>
  <si>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</si>
  <si>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</si>
  <si>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</si>
  <si>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</si>
  <si>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</si>
  <si>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</si>
  <si>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</si>
  <si>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</si>
  <si>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</si>
  <si>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</si>
  <si>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</si>
  <si>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</si>
  <si>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</si>
  <si>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</si>
  <si>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</si>
  <si>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</si>
  <si>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</si>
  <si>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</si>
  <si>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Kompletní rozsah</t>
  </si>
  <si>
    <t>STA</t>
  </si>
  <si>
    <t>1</t>
  </si>
  <si>
    <t>{832b5df1-419a-4d32-b288-dba86c9dfd35}</t>
  </si>
  <si>
    <t>2</t>
  </si>
  <si>
    <t>D1_D_3</t>
  </si>
  <si>
    <t>Skladba D1-D-3-VI-PIII</t>
  </si>
  <si>
    <t>165</t>
  </si>
  <si>
    <t>3</t>
  </si>
  <si>
    <t>D1_D_3_B</t>
  </si>
  <si>
    <t>Dlažba barevná</t>
  </si>
  <si>
    <t>KRYCÍ LIST SOUPISU PRACÍ</t>
  </si>
  <si>
    <t>Objekt:</t>
  </si>
  <si>
    <t>SO 101 - Kompletní rozsah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</si>
  <si>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</si>
  <si>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</si>
  <si>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</si>
  <si>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</si>
  <si>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</si>
  <si>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</si>
  <si>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</si>
  <si>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</si>
  <si>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  D1-D-3 - Skladba D1-D-3-VI-PIII</t>
  </si>
  <si>
    <t xml:space="preserve">      D2 - Skladba B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</si>
  <si>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</si>
  <si>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</si>
  <si>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</si>
  <si>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</si>
  <si>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</si>
  <si>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</si>
  <si>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</si>
  <si>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</si>
  <si>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</si>
  <si>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</si>
  <si>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</si>
  <si>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</si>
  <si>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</si>
  <si>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</si>
  <si>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</si>
  <si>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</si>
  <si>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</si>
  <si>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</si>
  <si>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</si>
  <si>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</si>
  <si>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</si>
  <si>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</si>
  <si>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</si>
  <si>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</si>
  <si>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</si>
  <si>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</si>
  <si>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113106171</t>
  </si>
  <si>
    <t>Rozebrání dlažeb vozovek a ploch s přemístěním hmot na skládku na vzdálenost do 3 m nebo s naložením na dopravní prostředek, s jakoukoliv výplní spár ručně ze zámkové dlažby s ložem z kameniva</t>
  </si>
  <si>
    <t>m2</t>
  </si>
  <si>
    <t>CS ÚRS 2025 01</t>
  </si>
  <si>
    <t>4</t>
  </si>
  <si>
    <t>-834197324</t>
  </si>
  <si>
    <t>Online PSC</t>
  </si>
  <si>
    <t>https://podminky.urs.cz/item/CS_URS_2025_01/113106171</t>
  </si>
  <si>
    <t>113107162</t>
  </si>
  <si>
    <t>Odstranění podkladů nebo krytů strojně plochy jednotlivě přes 50 m2 do 200 m2 s přemístěním hmot na skládku na vzdálenost do 20 m nebo s naložením na dopravní prostředek z kameniva hrubého drceného, o tl. vrstvy přes 100 do 200 mm</t>
  </si>
  <si>
    <t>-1710534413</t>
  </si>
  <si>
    <t>https://podminky.urs.cz/item/CS_URS_2025_01/113107162</t>
  </si>
  <si>
    <t>VV</t>
  </si>
  <si>
    <t>(2*177)+(2*68)+100</t>
  </si>
  <si>
    <t>113107182</t>
  </si>
  <si>
    <t>Odstranění podkladů nebo krytů strojně plochy jednotlivě přes 50 m2 do 200 m2 s přemístěním hmot na skládku na vzdálenost do 20 m nebo s naložením na dopravní prostředek živičných, o tl. vrstvy přes 50 do 100 mm</t>
  </si>
  <si>
    <t>1173367395</t>
  </si>
  <si>
    <t>https://podminky.urs.cz/item/CS_URS_2025_01/113107182</t>
  </si>
  <si>
    <t>113154543</t>
  </si>
  <si>
    <t>Frézování živičného podkladu nebo krytu s naložením hmot na dopravní prostředek plochy přes 500 do 2 000 m2 pruhu šířky přes 1 m, tloušťky vrstvy 50 mm</t>
  </si>
  <si>
    <t>1202133233</t>
  </si>
  <si>
    <t>https://podminky.urs.cz/item/CS_URS_2025_01/113154543</t>
  </si>
  <si>
    <t>5</t>
  </si>
  <si>
    <t>113202111</t>
  </si>
  <si>
    <t>Vytrhání obrub s vybouráním lože, s přemístěním hmot na skládku na vzdálenost do 3 m nebo s naložením na dopravní prostředek z krajníků nebo obrubníků stojatých</t>
  </si>
  <si>
    <t>m</t>
  </si>
  <si>
    <t>1695271411</t>
  </si>
  <si>
    <t>https://podminky.urs.cz/item/CS_URS_2025_01/113202111</t>
  </si>
  <si>
    <t>Komunikace pozemní</t>
  </si>
  <si>
    <t>6</t>
  </si>
  <si>
    <t>573211107</t>
  </si>
  <si>
    <t>Postřik spojovací PS bez posypu kamenivem z asfaltu silničního, v množství 0,30 kg/m2</t>
  </si>
  <si>
    <t>-1294888662</t>
  </si>
  <si>
    <t>https://podminky.urs.cz/item/CS_URS_2025_01/573211107</t>
  </si>
  <si>
    <t>7</t>
  </si>
  <si>
    <t>577144111</t>
  </si>
  <si>
    <t>Asfaltový beton vrstva obrusná ACO 11 (ABS) s rozprostřením a se zhutněním z nemodifikovaného asfaltu v pruhu šířky do 3 m tř. I (ACO 11+), po zhutnění tl. 50 mm</t>
  </si>
  <si>
    <t>-1083305723</t>
  </si>
  <si>
    <t>https://podminky.urs.cz/item/CS_URS_2025_01/577144111</t>
  </si>
  <si>
    <t>D1-D-3</t>
  </si>
  <si>
    <t>8</t>
  </si>
  <si>
    <t>564861011</t>
  </si>
  <si>
    <t>Podklad ze štěrkodrti ŠD s rozprostřením a zhutněním plochy jednotlivě do 100 m2, po zhutnění tl. 200 mm</t>
  </si>
  <si>
    <t>1805771779</t>
  </si>
  <si>
    <t>https://podminky.urs.cz/item/CS_URS_2025_01/564861011</t>
  </si>
  <si>
    <t>FIG</t>
  </si>
  <si>
    <t>Rozpad figury: D1_D_3</t>
  </si>
  <si>
    <t>9</t>
  </si>
  <si>
    <t>564952112</t>
  </si>
  <si>
    <t>Podklad z mechanicky zpevněného kameniva MZK (minerální beton) s rozprostřením a s hutněním, po zhutnění tl. 160 mm</t>
  </si>
  <si>
    <t>1029954418</t>
  </si>
  <si>
    <t>https://podminky.urs.cz/item/CS_URS_2025_01/564952112</t>
  </si>
  <si>
    <t>10</t>
  </si>
  <si>
    <t>596412115</t>
  </si>
  <si>
    <t>Kladení dlažby z betonových vegetačních dlaždic pozemních komunikací s ložem z kameniva těženého nebo drceného tl. do 50 mm, s vyplněním spár a vegetačních otvorů, s hutněním vibrováním velikosti dlaždic do 0,09 m2 tl. 80 mm, pro plochy přes 300 m2</t>
  </si>
  <si>
    <t>-458672829</t>
  </si>
  <si>
    <t>https://podminky.urs.cz/item/CS_URS_2025_01/596412115</t>
  </si>
  <si>
    <t>11</t>
  </si>
  <si>
    <t>M</t>
  </si>
  <si>
    <t>59245035</t>
  </si>
  <si>
    <t>dlažba plošná vegetační betonová 200x200mm tl 80mm přírodní</t>
  </si>
  <si>
    <t>169441851</t>
  </si>
  <si>
    <t>D1_D_3-D1_D_3_B</t>
  </si>
  <si>
    <t>Rozpad figury: D1_D_3_B</t>
  </si>
  <si>
    <t>163*1,05 'Přepočtené koeficientem množství</t>
  </si>
  <si>
    <t>59245036</t>
  </si>
  <si>
    <t>dlažba plošná vegetační betonová 200x200mm tl 80mm barevná</t>
  </si>
  <si>
    <t>373919660</t>
  </si>
  <si>
    <t>2*1,05 'Přepočtené koeficientem množství</t>
  </si>
  <si>
    <t>13</t>
  </si>
  <si>
    <t>919726123</t>
  </si>
  <si>
    <t>Geotextilie netkaná pro ochranu, separaci nebo filtraci měrná hmotnost přes 300 do 500 g/m2</t>
  </si>
  <si>
    <t>245098615</t>
  </si>
  <si>
    <t>https://podminky.urs.cz/item/CS_URS_2025_01/919726123</t>
  </si>
  <si>
    <t>"pro zachycení ropných látek netkaná 400 g/m2" D1_D_3</t>
  </si>
  <si>
    <t>D2</t>
  </si>
  <si>
    <t>Skladba B</t>
  </si>
  <si>
    <t>14</t>
  </si>
  <si>
    <t>564861011.1</t>
  </si>
  <si>
    <t>CS ÚRS 2024 02</t>
  </si>
  <si>
    <t>1424893710</t>
  </si>
  <si>
    <t>https://podminky.urs.cz/item/CS_URS_2024_02/564861011.1</t>
  </si>
  <si>
    <t>15</t>
  </si>
  <si>
    <t>564952112.1</t>
  </si>
  <si>
    <t>-51525161</t>
  </si>
  <si>
    <t>https://podminky.urs.cz/item/CS_URS_2024_02/564952112.1</t>
  </si>
  <si>
    <t>16</t>
  </si>
  <si>
    <t>596212210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</si>
  <si>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do 50 m2</t>
  </si>
  <si>
    <t>-2145093331</t>
  </si>
  <si>
    <t>https://podminky.urs.cz/item/CS_URS_2024_02/596212210</t>
  </si>
  <si>
    <t>273*1,02 'Přepočtené koeficientem množství</t>
  </si>
  <si>
    <t>17</t>
  </si>
  <si>
    <t>59245020</t>
  </si>
  <si>
    <t>dlažba skladebná betonová 200x100mm tl 80mm přírodní</t>
  </si>
  <si>
    <t>1411141518</t>
  </si>
  <si>
    <t>273*1,03 'Přepočtené koeficientem množství</t>
  </si>
  <si>
    <t>Ostatní konstrukce a práce, bourání</t>
  </si>
  <si>
    <t>18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</si>
  <si>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</si>
  <si>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</si>
  <si>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446820608</t>
  </si>
  <si>
    <t>https://podminky.urs.cz/item/CS_URS_2025_01/916231213</t>
  </si>
  <si>
    <t>131+93</t>
  </si>
  <si>
    <t>19</t>
  </si>
  <si>
    <t>59217017</t>
  </si>
  <si>
    <t>obrubník betonový chodníkový 1000x100x250mm</t>
  </si>
  <si>
    <t>-989048828</t>
  </si>
  <si>
    <t>224*1,02 'Přepočtené koeficientem množství</t>
  </si>
  <si>
    <t>20</t>
  </si>
  <si>
    <t>935113111</t>
  </si>
  <si>
    <t>Osazení odvodňovacího žlabu s krycím roštem polymerbetonového šířky do 200 mm</t>
  </si>
  <si>
    <t>1621896275</t>
  </si>
  <si>
    <t>https://podminky.urs.cz/item/CS_URS_2025_01/935113111</t>
  </si>
  <si>
    <t>59227102</t>
  </si>
  <si>
    <t>žlab odvodňovací z polymerbetonu bez spádu dna pozinkovaná hrana š 150mm</t>
  </si>
  <si>
    <t>-1257654323</t>
  </si>
  <si>
    <t>22</t>
  </si>
  <si>
    <t>56241025</t>
  </si>
  <si>
    <t>rošt můstkový D400 litina pro žlab š 150mm</t>
  </si>
  <si>
    <t>214420206</t>
  </si>
  <si>
    <t>23</t>
  </si>
  <si>
    <t>59227123</t>
  </si>
  <si>
    <t>čelo plné na začátek a konec odvodňovacího žlabu monolitického z polymerbetonu š 150mm</t>
  </si>
  <si>
    <t>kus</t>
  </si>
  <si>
    <t>-63089582</t>
  </si>
  <si>
    <t>24</t>
  </si>
  <si>
    <t>935923216</t>
  </si>
  <si>
    <t>Osazení odvodňovacího žlabu s krycím roštem vpusti pro žlab šířky do 200 mm</t>
  </si>
  <si>
    <t>-1028154151</t>
  </si>
  <si>
    <t>https://podminky.urs.cz/item/CS_URS_2025_01/935923216</t>
  </si>
  <si>
    <t>25</t>
  </si>
  <si>
    <t>59223071</t>
  </si>
  <si>
    <t>vpusť odtoková polymerbetonová s integrovaným těsněním pro horizontální připojení potrubí pozinkovaná hrana 500x185x610</t>
  </si>
  <si>
    <t>1896229900</t>
  </si>
  <si>
    <t>26</t>
  </si>
  <si>
    <t>-1161412166</t>
  </si>
  <si>
    <t>3*0,5 'Přepočtené koeficientem množství</t>
  </si>
  <si>
    <t>27</t>
  </si>
  <si>
    <t>966008212</t>
  </si>
  <si>
    <t>Bourání odvodňovacího žlabu s odklizením a uložením vybouraného materiálu na skládku na vzdálenost do 10 m nebo s naložením na dopravní prostředek z betonových příkopových tvárnic nebo desek šířky přes 500 do 800 mm</t>
  </si>
  <si>
    <t>-1901904190</t>
  </si>
  <si>
    <t>https://podminky.urs.cz/item/CS_URS_2025_01/966008212</t>
  </si>
  <si>
    <t>997</t>
  </si>
  <si>
    <t>Přesun sutě</t>
  </si>
  <si>
    <t>28</t>
  </si>
  <si>
    <t>997221561</t>
  </si>
  <si>
    <t>Vodorovná doprava suti bez naložení, ale se složením a s hrubým urovnáním z kusových materiálů, na vzdálenost do 1 km</t>
  </si>
  <si>
    <t>t</t>
  </si>
  <si>
    <t>-1760741795</t>
  </si>
  <si>
    <t>https://podminky.urs.cz/item/CS_URS_2025_01/997221561</t>
  </si>
  <si>
    <t>29</t>
  </si>
  <si>
    <t>997221569</t>
  </si>
  <si>
    <t>Vodorovná doprava suti bez naložení, ale se složením a s hrubým urovnáním Příplatek k ceně za každý další započatý 1 km přes 1 km</t>
  </si>
  <si>
    <t>426025234</t>
  </si>
  <si>
    <t>https://podminky.urs.cz/item/CS_URS_2025_01/997221569</t>
  </si>
  <si>
    <t>30</t>
  </si>
  <si>
    <t>997221861</t>
  </si>
  <si>
    <t>Poplatek za uložení stavebního odpadu na recyklační skládce (skládkovné) z prostého betonu zatříděného do Katalogu odpadů pod kódem 17 01 01</t>
  </si>
  <si>
    <t>1245993323</t>
  </si>
  <si>
    <t>https://podminky.urs.cz/item/CS_URS_2025_01/997221861</t>
  </si>
  <si>
    <t>31</t>
  </si>
  <si>
    <t>997221873</t>
  </si>
  <si>
    <t>Poplatek za uložení stavebního odpadu na recyklační skládce (skládkovné) zeminy a kamení zatříděného do Katalogu odpadů pod kódem 17 05 04</t>
  </si>
  <si>
    <t>-871611113</t>
  </si>
  <si>
    <t>https://podminky.urs.cz/item/CS_URS_2025_01/997221873</t>
  </si>
  <si>
    <t>32</t>
  </si>
  <si>
    <t>997221875</t>
  </si>
  <si>
    <t>Poplatek za uložení stavebního odpadu na recyklační skládce (skládkovné) asfaltového bez obsahu dehtu zatříděného do Katalogu odpadů pod kódem 17 03 02</t>
  </si>
  <si>
    <t>-605509555</t>
  </si>
  <si>
    <t>https://podminky.urs.cz/item/CS_URS_2025_01/997221875</t>
  </si>
  <si>
    <t>998</t>
  </si>
  <si>
    <t>Přesun hmot</t>
  </si>
  <si>
    <t>33</t>
  </si>
  <si>
    <t>998223011</t>
  </si>
  <si>
    <t>Přesun hmot pro pozemní komunikace s krytem dlážděným dopravní vzdálenost do 200 m jakékoliv délky objektu</t>
  </si>
  <si>
    <t>1282747458</t>
  </si>
  <si>
    <t>https://podminky.urs.cz/item/CS_URS_2025_01/998223011</t>
  </si>
  <si>
    <t>VRN</t>
  </si>
  <si>
    <t>Vedlejší rozpočtové náklady</t>
  </si>
  <si>
    <t>VRN1</t>
  </si>
  <si>
    <t>Průzkumné, geodetické a projektové práce</t>
  </si>
  <si>
    <t>34</t>
  </si>
  <si>
    <t>011002000</t>
  </si>
  <si>
    <t>Průzkumné práce</t>
  </si>
  <si>
    <t>kpl</t>
  </si>
  <si>
    <t>1024</t>
  </si>
  <si>
    <t>154417215</t>
  </si>
  <si>
    <t>https://podminky.urs.cz/item/CS_URS_2025_01/011002000</t>
  </si>
  <si>
    <t>"vytyčení stávající inženýrských sítí" 1</t>
  </si>
  <si>
    <t>35</t>
  </si>
  <si>
    <t>012444000</t>
  </si>
  <si>
    <t>Geodetické měření skutečného provedení stavby</t>
  </si>
  <si>
    <t>226975793</t>
  </si>
  <si>
    <t>https://podminky.urs.cz/item/CS_URS_2025_01/012444000</t>
  </si>
  <si>
    <t>VRN3</t>
  </si>
  <si>
    <t>Zařízení staveniště</t>
  </si>
  <si>
    <t>36</t>
  </si>
  <si>
    <t>030001000</t>
  </si>
  <si>
    <t>1768240609</t>
  </si>
  <si>
    <t>https://podminky.urs.cz/item/CS_URS_2025_01/030001000</t>
  </si>
  <si>
    <t>P</t>
  </si>
  <si>
    <t>Poznámka k položce:_x000D_
skladáka materiálů, oplocení staveniště, zázemí, atd.</t>
  </si>
  <si>
    <t>VRN4</t>
  </si>
  <si>
    <t>Inženýrská činnost</t>
  </si>
  <si>
    <t>37</t>
  </si>
  <si>
    <t>034503000</t>
  </si>
  <si>
    <t>Informační tabule na staveništi</t>
  </si>
  <si>
    <t>ks</t>
  </si>
  <si>
    <t>1203745015</t>
  </si>
  <si>
    <t>https://podminky.urs.cz/item/CS_URS_2025_01/034503000</t>
  </si>
  <si>
    <t>38</t>
  </si>
  <si>
    <t>043134000</t>
  </si>
  <si>
    <t>Zkoušky zatěžovací</t>
  </si>
  <si>
    <t>-1488306002</t>
  </si>
  <si>
    <t>https://podminky.urs.cz/item/CS_URS_2025_01/043134000</t>
  </si>
  <si>
    <t>"statické zatěžovací zkoušky pláně a jednotlivých vrstev" 1</t>
  </si>
  <si>
    <t>VRN7</t>
  </si>
  <si>
    <t>Provozní vlivy</t>
  </si>
  <si>
    <t>39</t>
  </si>
  <si>
    <t>072203000</t>
  </si>
  <si>
    <t>Silniční provoz - zajištění DIO (dopravní značení)</t>
  </si>
  <si>
    <t>1946016930</t>
  </si>
  <si>
    <t>https://podminky.urs.cz/item/CS_URS_2025_01/072203000</t>
  </si>
  <si>
    <t>SEZNAM FIGUR</t>
  </si>
  <si>
    <t>Výměra</t>
  </si>
  <si>
    <t>Použití figury:</t>
  </si>
  <si>
    <t>Podklad ze štěrkodrtě ŠD plochy do 100 m2 tl 200 mm</t>
  </si>
  <si>
    <t>Podklad z mechanicky zpevněného kameniva MZK tl 160 mm</t>
  </si>
  <si>
    <t>Kladení dlažby z vegetačních tvárnic pozemních komunikací velikosti dlaždic do 0,09 m2 tl 80 mm pl přes 300 m2</t>
  </si>
  <si>
    <t>Geotextilie pro ochranu, separaci a filtraci netkaná měrná hm přes 300 do 500 g/m2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</si>
</sst>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9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0" xfId="0" applyFont="1" applyFill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1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167" fontId="20" fillId="0" borderId="22" xfId="0" applyNumberFormat="1" applyFont="1" applyBorder="1" applyAlignment="1" applyProtection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4" fillId="0" borderId="0" xfId="0" applyFont="1" applyAlignment="1" applyProtection="1">
      <alignment horizontal="left" vertical="center" indent="1"/>
    </xf>
    <xf numFmtId="0" fontId="19" fillId="0" borderId="0" xfId="0" applyFont="1" applyAlignment="1" applyProtection="1">
      <alignment horizontal="left" vertical="center" indent="1"/>
    </xf>
    <xf numFmtId="167" fontId="19" fillId="0" borderId="0" xfId="0" applyNumberFormat="1" applyFont="1" applyAlignment="1" applyProtection="1">
      <alignment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38" fillId="0" borderId="0" xfId="0" applyFont="1" applyAlignment="1" applyProtection="1">
      <alignment vertical="center" wrapText="1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3" xfId="0" applyFont="1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/>
    </xf>
    <xf numFmtId="167" fontId="39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5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6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8" xfId="0" applyFont="1" applyFill="1" applyBorder="1" applyAlignment="1" applyProtection="1">
      <alignment horizontal="left" vertical="center"/>
    </xf>
    <xf numFmtId="4" fontId="26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" fillId="0" borderId="0" xfId="0" applyFont="1" applyAlignment="1">
      <alignment horizontal="left" vertical="top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3</xdr:row>
      <xdr:rowOff>233045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38</xdr:col>
      <xdr:colOff>129540</xdr:colOff>
      <xdr:row>81</xdr:row>
      <xdr:rowOff>0</xdr:rowOff>
    </xdr:from>
    <xdr:to>
      <xdr:col>41</xdr:col>
      <xdr:colOff>177165</xdr:colOff>
      <xdr:row>81</xdr:row>
      <xdr:rowOff>241300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215900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81</xdr:row>
      <xdr:rowOff>0</xdr:rowOff>
    </xdr:from>
    <xdr:to>
      <xdr:col>9</xdr:col>
      <xdr:colOff>1215390</xdr:colOff>
      <xdr:row>81</xdr:row>
      <xdr:rowOff>215900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115</xdr:row>
      <xdr:rowOff>0</xdr:rowOff>
    </xdr:from>
    <xdr:to>
      <xdr:col>9</xdr:col>
      <xdr:colOff>1215390</xdr:colOff>
      <xdr:row>115</xdr:row>
      <xdr:rowOff>215900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564861011" TargetMode="External"/><Relationship Id="rId13" Type="http://schemas.openxmlformats.org/officeDocument/2006/relationships/hyperlink" Target="https://podminky.urs.cz/item/CS_URS_2024_02/564952112.1" TargetMode="External"/><Relationship Id="rId18" Type="http://schemas.openxmlformats.org/officeDocument/2006/relationships/hyperlink" Target="https://podminky.urs.cz/item/CS_URS_2025_01/966008212" TargetMode="External"/><Relationship Id="rId26" Type="http://schemas.openxmlformats.org/officeDocument/2006/relationships/hyperlink" Target="https://podminky.urs.cz/item/CS_URS_2025_01/012444000" TargetMode="External"/><Relationship Id="rId3" Type="http://schemas.openxmlformats.org/officeDocument/2006/relationships/hyperlink" Target="https://podminky.urs.cz/item/CS_URS_2025_01/113107182" TargetMode="External"/><Relationship Id="rId21" Type="http://schemas.openxmlformats.org/officeDocument/2006/relationships/hyperlink" Target="https://podminky.urs.cz/item/CS_URS_2025_01/997221861" TargetMode="External"/><Relationship Id="rId7" Type="http://schemas.openxmlformats.org/officeDocument/2006/relationships/hyperlink" Target="https://podminky.urs.cz/item/CS_URS_2025_01/577144111" TargetMode="External"/><Relationship Id="rId12" Type="http://schemas.openxmlformats.org/officeDocument/2006/relationships/hyperlink" Target="https://podminky.urs.cz/item/CS_URS_2024_02/564861011.1" TargetMode="External"/><Relationship Id="rId17" Type="http://schemas.openxmlformats.org/officeDocument/2006/relationships/hyperlink" Target="https://podminky.urs.cz/item/CS_URS_2025_01/935923216" TargetMode="External"/><Relationship Id="rId25" Type="http://schemas.openxmlformats.org/officeDocument/2006/relationships/hyperlink" Target="https://podminky.urs.cz/item/CS_URS_2025_01/011002000" TargetMode="External"/><Relationship Id="rId2" Type="http://schemas.openxmlformats.org/officeDocument/2006/relationships/hyperlink" Target="https://podminky.urs.cz/item/CS_URS_2025_01/113107162" TargetMode="External"/><Relationship Id="rId16" Type="http://schemas.openxmlformats.org/officeDocument/2006/relationships/hyperlink" Target="https://podminky.urs.cz/item/CS_URS_2025_01/935113111" TargetMode="External"/><Relationship Id="rId20" Type="http://schemas.openxmlformats.org/officeDocument/2006/relationships/hyperlink" Target="https://podminky.urs.cz/item/CS_URS_2025_01/997221569" TargetMode="External"/><Relationship Id="rId29" Type="http://schemas.openxmlformats.org/officeDocument/2006/relationships/hyperlink" Target="https://podminky.urs.cz/item/CS_URS_2025_01/043134000" TargetMode="External"/><Relationship Id="rId1" Type="http://schemas.openxmlformats.org/officeDocument/2006/relationships/hyperlink" Target="https://podminky.urs.cz/item/CS_URS_2025_01/113106171" TargetMode="External"/><Relationship Id="rId6" Type="http://schemas.openxmlformats.org/officeDocument/2006/relationships/hyperlink" Target="https://podminky.urs.cz/item/CS_URS_2025_01/573211107" TargetMode="External"/><Relationship Id="rId11" Type="http://schemas.openxmlformats.org/officeDocument/2006/relationships/hyperlink" Target="https://podminky.urs.cz/item/CS_URS_2025_01/919726123" TargetMode="External"/><Relationship Id="rId24" Type="http://schemas.openxmlformats.org/officeDocument/2006/relationships/hyperlink" Target="https://podminky.urs.cz/item/CS_URS_2025_01/998223011" TargetMode="External"/><Relationship Id="rId5" Type="http://schemas.openxmlformats.org/officeDocument/2006/relationships/hyperlink" Target="https://podminky.urs.cz/item/CS_URS_2025_01/113202111" TargetMode="External"/><Relationship Id="rId15" Type="http://schemas.openxmlformats.org/officeDocument/2006/relationships/hyperlink" Target="https://podminky.urs.cz/item/CS_URS_2025_01/916231213" TargetMode="External"/><Relationship Id="rId23" Type="http://schemas.openxmlformats.org/officeDocument/2006/relationships/hyperlink" Target="https://podminky.urs.cz/item/CS_URS_2025_01/997221875" TargetMode="External"/><Relationship Id="rId28" Type="http://schemas.openxmlformats.org/officeDocument/2006/relationships/hyperlink" Target="https://podminky.urs.cz/item/CS_URS_2025_01/034503000" TargetMode="External"/><Relationship Id="rId10" Type="http://schemas.openxmlformats.org/officeDocument/2006/relationships/hyperlink" Target="https://podminky.urs.cz/item/CS_URS_2025_01/596412115" TargetMode="External"/><Relationship Id="rId19" Type="http://schemas.openxmlformats.org/officeDocument/2006/relationships/hyperlink" Target="https://podminky.urs.cz/item/CS_URS_2025_01/997221561" TargetMode="External"/><Relationship Id="rId31" Type="http://schemas.openxmlformats.org/officeDocument/2006/relationships/drawing" Target="../drawings/drawing2.xml"/><Relationship Id="rId4" Type="http://schemas.openxmlformats.org/officeDocument/2006/relationships/hyperlink" Target="https://podminky.urs.cz/item/CS_URS_2025_01/113154543" TargetMode="External"/><Relationship Id="rId9" Type="http://schemas.openxmlformats.org/officeDocument/2006/relationships/hyperlink" Target="https://podminky.urs.cz/item/CS_URS_2025_01/564952112" TargetMode="External"/><Relationship Id="rId14" Type="http://schemas.openxmlformats.org/officeDocument/2006/relationships/hyperlink" Target="https://podminky.urs.cz/item/CS_URS_2024_02/596212210" TargetMode="External"/><Relationship Id="rId22" Type="http://schemas.openxmlformats.org/officeDocument/2006/relationships/hyperlink" Target="https://podminky.urs.cz/item/CS_URS_2025_01/997221873" TargetMode="External"/><Relationship Id="rId27" Type="http://schemas.openxmlformats.org/officeDocument/2006/relationships/hyperlink" Target="https://podminky.urs.cz/item/CS_URS_2025_01/030001000" TargetMode="External"/><Relationship Id="rId30" Type="http://schemas.openxmlformats.org/officeDocument/2006/relationships/hyperlink" Target="https://podminky.urs.cz/item/CS_URS_2025_01/072203000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s="1" customFormat="1" ht="36.950000000000003" customHeight="1">
      <c r="AR2" s="283"/>
      <c r="AS2" s="283"/>
      <c r="AT2" s="283"/>
      <c r="AU2" s="283"/>
      <c r="AV2" s="283"/>
      <c r="AW2" s="283"/>
      <c r="AX2" s="283"/>
      <c r="AY2" s="283"/>
      <c r="AZ2" s="283"/>
      <c r="BA2" s="283"/>
      <c r="BB2" s="283"/>
      <c r="BC2" s="283"/>
      <c r="BD2" s="283"/>
      <c r="BE2" s="283"/>
      <c r="BS2" s="15" t="s">
        <v>6</v>
      </c>
      <c r="BT2" s="15" t="s">
        <v>7</v>
      </c>
    </row>
    <row r="3" spans="1:74" s="1" customFormat="1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s="1" customFormat="1" ht="24.95" customHeight="1">
      <c r="B4" s="19"/>
      <c r="C4" s="20"/>
      <c r="D4" s="21" t="s">
        <v>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10</v>
      </c>
      <c r="BE4" s="23" t="s">
        <v>11</v>
      </c>
      <c r="BS4" s="15" t="s">
        <v>12</v>
      </c>
    </row>
    <row r="5" spans="1:74" s="1" customFormat="1" ht="12" customHeight="1">
      <c r="B5" s="19"/>
      <c r="C5" s="20"/>
      <c r="D5" s="24" t="s">
        <v>13</v>
      </c>
      <c r="E5" s="20"/>
      <c r="F5" s="20"/>
      <c r="G5" s="20"/>
      <c r="H5" s="20"/>
      <c r="I5" s="20"/>
      <c r="J5" s="20"/>
      <c r="K5" s="246" t="s">
        <v>14</v>
      </c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7"/>
      <c r="Z5" s="247"/>
      <c r="AA5" s="247"/>
      <c r="AB5" s="247"/>
      <c r="AC5" s="247"/>
      <c r="AD5" s="247"/>
      <c r="AE5" s="247"/>
      <c r="AF5" s="247"/>
      <c r="AG5" s="247"/>
      <c r="AH5" s="247"/>
      <c r="AI5" s="247"/>
      <c r="AJ5" s="247"/>
      <c r="AK5" s="20"/>
      <c r="AL5" s="20"/>
      <c r="AM5" s="20"/>
      <c r="AN5" s="20"/>
      <c r="AO5" s="20"/>
      <c r="AP5" s="20"/>
      <c r="AQ5" s="20"/>
      <c r="AR5" s="18"/>
      <c r="BE5" s="243" t="s">
        <v>15</v>
      </c>
      <c r="BS5" s="15" t="s">
        <v>6</v>
      </c>
    </row>
    <row r="6" spans="1:74" s="1" customFormat="1" ht="36.950000000000003" customHeight="1">
      <c r="B6" s="19"/>
      <c r="C6" s="20"/>
      <c r="D6" s="26" t="s">
        <v>16</v>
      </c>
      <c r="E6" s="20"/>
      <c r="F6" s="20"/>
      <c r="G6" s="20"/>
      <c r="H6" s="20"/>
      <c r="I6" s="20"/>
      <c r="J6" s="20"/>
      <c r="K6" s="248" t="s">
        <v>17</v>
      </c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  <c r="AE6" s="247"/>
      <c r="AF6" s="247"/>
      <c r="AG6" s="247"/>
      <c r="AH6" s="247"/>
      <c r="AI6" s="247"/>
      <c r="AJ6" s="247"/>
      <c r="AK6" s="20"/>
      <c r="AL6" s="20"/>
      <c r="AM6" s="20"/>
      <c r="AN6" s="20"/>
      <c r="AO6" s="20"/>
      <c r="AP6" s="20"/>
      <c r="AQ6" s="20"/>
      <c r="AR6" s="18"/>
      <c r="BE6" s="244"/>
      <c r="BS6" s="15" t="s">
        <v>6</v>
      </c>
    </row>
    <row r="7" spans="1:74" s="1" customFormat="1" ht="12" customHeight="1">
      <c r="B7" s="19"/>
      <c r="C7" s="20"/>
      <c r="D7" s="27" t="s">
        <v>18</v>
      </c>
      <c r="E7" s="20"/>
      <c r="F7" s="20"/>
      <c r="G7" s="20"/>
      <c r="H7" s="20"/>
      <c r="I7" s="20"/>
      <c r="J7" s="20"/>
      <c r="K7" s="25" t="s">
        <v>1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7" t="s">
        <v>19</v>
      </c>
      <c r="AL7" s="20"/>
      <c r="AM7" s="20"/>
      <c r="AN7" s="25" t="s">
        <v>1</v>
      </c>
      <c r="AO7" s="20"/>
      <c r="AP7" s="20"/>
      <c r="AQ7" s="20"/>
      <c r="AR7" s="18"/>
      <c r="BE7" s="244"/>
      <c r="BS7" s="15" t="s">
        <v>6</v>
      </c>
    </row>
    <row r="8" spans="1:74" s="1" customFormat="1" ht="12" customHeight="1">
      <c r="B8" s="19"/>
      <c r="C8" s="20"/>
      <c r="D8" s="27" t="s">
        <v>20</v>
      </c>
      <c r="E8" s="20"/>
      <c r="F8" s="20"/>
      <c r="G8" s="20"/>
      <c r="H8" s="20"/>
      <c r="I8" s="20"/>
      <c r="J8" s="20"/>
      <c r="K8" s="25" t="s">
        <v>21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7" t="s">
        <v>22</v>
      </c>
      <c r="AL8" s="20"/>
      <c r="AM8" s="20"/>
      <c r="AN8" s="28" t="s">
        <v>23</v>
      </c>
      <c r="AO8" s="20"/>
      <c r="AP8" s="20"/>
      <c r="AQ8" s="20"/>
      <c r="AR8" s="18"/>
      <c r="BE8" s="244"/>
      <c r="BS8" s="15" t="s">
        <v>6</v>
      </c>
    </row>
    <row r="9" spans="1:74" s="1" customFormat="1" ht="14.45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44"/>
      <c r="BS9" s="15" t="s">
        <v>6</v>
      </c>
    </row>
    <row r="10" spans="1:74" s="1" customFormat="1" ht="12" customHeight="1">
      <c r="B10" s="19"/>
      <c r="C10" s="20"/>
      <c r="D10" s="27" t="s">
        <v>24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7" t="s">
        <v>25</v>
      </c>
      <c r="AL10" s="20"/>
      <c r="AM10" s="20"/>
      <c r="AN10" s="25" t="s">
        <v>1</v>
      </c>
      <c r="AO10" s="20"/>
      <c r="AP10" s="20"/>
      <c r="AQ10" s="20"/>
      <c r="AR10" s="18"/>
      <c r="BE10" s="244"/>
      <c r="BS10" s="15" t="s">
        <v>6</v>
      </c>
    </row>
    <row r="11" spans="1:74" s="1" customFormat="1" ht="18.399999999999999" customHeight="1">
      <c r="B11" s="19"/>
      <c r="C11" s="20"/>
      <c r="D11" s="20"/>
      <c r="E11" s="25" t="s">
        <v>21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7" t="s">
        <v>26</v>
      </c>
      <c r="AL11" s="20"/>
      <c r="AM11" s="20"/>
      <c r="AN11" s="25" t="s">
        <v>1</v>
      </c>
      <c r="AO11" s="20"/>
      <c r="AP11" s="20"/>
      <c r="AQ11" s="20"/>
      <c r="AR11" s="18"/>
      <c r="BE11" s="244"/>
      <c r="BS11" s="15" t="s">
        <v>6</v>
      </c>
    </row>
    <row r="12" spans="1:74" s="1" customFormat="1" ht="6.95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44"/>
      <c r="BS12" s="15" t="s">
        <v>6</v>
      </c>
    </row>
    <row r="13" spans="1:74" s="1" customFormat="1" ht="12" customHeight="1">
      <c r="B13" s="19"/>
      <c r="C13" s="20"/>
      <c r="D13" s="27" t="s">
        <v>27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7" t="s">
        <v>25</v>
      </c>
      <c r="AL13" s="20"/>
      <c r="AM13" s="20"/>
      <c r="AN13" s="29" t="s">
        <v>28</v>
      </c>
      <c r="AO13" s="20"/>
      <c r="AP13" s="20"/>
      <c r="AQ13" s="20"/>
      <c r="AR13" s="18"/>
      <c r="BE13" s="244"/>
      <c r="BS13" s="15" t="s">
        <v>6</v>
      </c>
    </row>
    <row r="14" spans="1:74" ht="12.75">
      <c r="B14" s="19"/>
      <c r="C14" s="20"/>
      <c r="D14" s="20"/>
      <c r="E14" s="249" t="s">
        <v>28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  <c r="R14" s="250"/>
      <c r="S14" s="250"/>
      <c r="T14" s="250"/>
      <c r="U14" s="250"/>
      <c r="V14" s="250"/>
      <c r="W14" s="250"/>
      <c r="X14" s="250"/>
      <c r="Y14" s="250"/>
      <c r="Z14" s="250"/>
      <c r="AA14" s="250"/>
      <c r="AB14" s="250"/>
      <c r="AC14" s="250"/>
      <c r="AD14" s="250"/>
      <c r="AE14" s="250"/>
      <c r="AF14" s="250"/>
      <c r="AG14" s="250"/>
      <c r="AH14" s="250"/>
      <c r="AI14" s="250"/>
      <c r="AJ14" s="250"/>
      <c r="AK14" s="27" t="s">
        <v>26</v>
      </c>
      <c r="AL14" s="20"/>
      <c r="AM14" s="20"/>
      <c r="AN14" s="29" t="s">
        <v>28</v>
      </c>
      <c r="AO14" s="20"/>
      <c r="AP14" s="20"/>
      <c r="AQ14" s="20"/>
      <c r="AR14" s="18"/>
      <c r="BE14" s="244"/>
      <c r="BS14" s="15" t="s">
        <v>6</v>
      </c>
    </row>
    <row r="15" spans="1:74" s="1" customFormat="1" ht="6.95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44"/>
      <c r="BS15" s="15" t="s">
        <v>4</v>
      </c>
    </row>
    <row r="16" spans="1:74" s="1" customFormat="1" ht="12" customHeight="1">
      <c r="B16" s="19"/>
      <c r="C16" s="20"/>
      <c r="D16" s="27" t="s">
        <v>29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7" t="s">
        <v>25</v>
      </c>
      <c r="AL16" s="20"/>
      <c r="AM16" s="20"/>
      <c r="AN16" s="25" t="s">
        <v>30</v>
      </c>
      <c r="AO16" s="20"/>
      <c r="AP16" s="20"/>
      <c r="AQ16" s="20"/>
      <c r="AR16" s="18"/>
      <c r="BE16" s="244"/>
      <c r="BS16" s="15" t="s">
        <v>4</v>
      </c>
    </row>
    <row r="17" spans="1:71" s="1" customFormat="1" ht="18.399999999999999" customHeight="1">
      <c r="B17" s="19"/>
      <c r="C17" s="20"/>
      <c r="D17" s="20"/>
      <c r="E17" s="25" t="s">
        <v>31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7" t="s">
        <v>26</v>
      </c>
      <c r="AL17" s="20"/>
      <c r="AM17" s="20"/>
      <c r="AN17" s="25" t="s">
        <v>32</v>
      </c>
      <c r="AO17" s="20"/>
      <c r="AP17" s="20"/>
      <c r="AQ17" s="20"/>
      <c r="AR17" s="18"/>
      <c r="BE17" s="244"/>
      <c r="BS17" s="15" t="s">
        <v>33</v>
      </c>
    </row>
    <row r="18" spans="1:71" s="1" customFormat="1" ht="6.95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44"/>
      <c r="BS18" s="15" t="s">
        <v>6</v>
      </c>
    </row>
    <row r="19" spans="1:71" s="1" customFormat="1" ht="12" customHeight="1">
      <c r="B19" s="19"/>
      <c r="C19" s="20"/>
      <c r="D19" s="27" t="s">
        <v>34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7" t="s">
        <v>25</v>
      </c>
      <c r="AL19" s="20"/>
      <c r="AM19" s="20"/>
      <c r="AN19" s="25" t="s">
        <v>30</v>
      </c>
      <c r="AO19" s="20"/>
      <c r="AP19" s="20"/>
      <c r="AQ19" s="20"/>
      <c r="AR19" s="18"/>
      <c r="BE19" s="244"/>
      <c r="BS19" s="15" t="s">
        <v>6</v>
      </c>
    </row>
    <row r="20" spans="1:71" s="1" customFormat="1" ht="18.399999999999999" customHeight="1">
      <c r="B20" s="19"/>
      <c r="C20" s="20"/>
      <c r="D20" s="20"/>
      <c r="E20" s="25" t="s">
        <v>35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7" t="s">
        <v>26</v>
      </c>
      <c r="AL20" s="20"/>
      <c r="AM20" s="20"/>
      <c r="AN20" s="25" t="s">
        <v>32</v>
      </c>
      <c r="AO20" s="20"/>
      <c r="AP20" s="20"/>
      <c r="AQ20" s="20"/>
      <c r="AR20" s="18"/>
      <c r="BE20" s="244"/>
      <c r="BS20" s="15" t="s">
        <v>4</v>
      </c>
    </row>
    <row r="21" spans="1:71" s="1" customFormat="1" ht="6.95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44"/>
    </row>
    <row r="22" spans="1:71" s="1" customFormat="1" ht="12" customHeight="1">
      <c r="B22" s="19"/>
      <c r="C22" s="20"/>
      <c r="D22" s="27" t="s">
        <v>36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44"/>
    </row>
    <row r="23" spans="1:71" s="1" customFormat="1" ht="16.5" customHeight="1">
      <c r="B23" s="19"/>
      <c r="C23" s="20"/>
      <c r="D23" s="20"/>
      <c r="E23" s="251" t="s">
        <v>1</v>
      </c>
      <c r="F23" s="251"/>
      <c r="G23" s="251"/>
      <c r="H23" s="251"/>
      <c r="I23" s="251"/>
      <c r="J23" s="251"/>
      <c r="K23" s="251"/>
      <c r="L23" s="251"/>
      <c r="M23" s="251"/>
      <c r="N23" s="251"/>
      <c r="O23" s="251"/>
      <c r="P23" s="251"/>
      <c r="Q23" s="251"/>
      <c r="R23" s="251"/>
      <c r="S23" s="251"/>
      <c r="T23" s="251"/>
      <c r="U23" s="251"/>
      <c r="V23" s="251"/>
      <c r="W23" s="251"/>
      <c r="X23" s="251"/>
      <c r="Y23" s="251"/>
      <c r="Z23" s="251"/>
      <c r="AA23" s="251"/>
      <c r="AB23" s="251"/>
      <c r="AC23" s="251"/>
      <c r="AD23" s="251"/>
      <c r="AE23" s="251"/>
      <c r="AF23" s="251"/>
      <c r="AG23" s="251"/>
      <c r="AH23" s="251"/>
      <c r="AI23" s="251"/>
      <c r="AJ23" s="251"/>
      <c r="AK23" s="251"/>
      <c r="AL23" s="251"/>
      <c r="AM23" s="251"/>
      <c r="AN23" s="251"/>
      <c r="AO23" s="20"/>
      <c r="AP23" s="20"/>
      <c r="AQ23" s="20"/>
      <c r="AR23" s="18"/>
      <c r="BE23" s="244"/>
    </row>
    <row r="24" spans="1:71" s="1" customFormat="1" ht="6.95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44"/>
    </row>
    <row r="25" spans="1:71" s="1" customFormat="1" ht="6.95" customHeight="1">
      <c r="B25" s="19"/>
      <c r="C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20"/>
      <c r="AQ25" s="20"/>
      <c r="AR25" s="18"/>
      <c r="BE25" s="244"/>
    </row>
    <row r="26" spans="1:71" s="2" customFormat="1" ht="25.9" customHeight="1">
      <c r="A26" s="32"/>
      <c r="B26" s="33"/>
      <c r="C26" s="34"/>
      <c r="D26" s="35" t="s">
        <v>37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52">
        <f>ROUND(AG94,2)</f>
        <v>0</v>
      </c>
      <c r="AL26" s="253"/>
      <c r="AM26" s="253"/>
      <c r="AN26" s="253"/>
      <c r="AO26" s="253"/>
      <c r="AP26" s="34"/>
      <c r="AQ26" s="34"/>
      <c r="AR26" s="37"/>
      <c r="BE26" s="244"/>
    </row>
    <row r="27" spans="1:71" s="2" customFormat="1" ht="6.95" customHeight="1">
      <c r="A27" s="32"/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7"/>
      <c r="BE27" s="244"/>
    </row>
    <row r="28" spans="1:71" s="2" customFormat="1" ht="12.75">
      <c r="A28" s="32"/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254" t="s">
        <v>38</v>
      </c>
      <c r="M28" s="254"/>
      <c r="N28" s="254"/>
      <c r="O28" s="254"/>
      <c r="P28" s="254"/>
      <c r="Q28" s="34"/>
      <c r="R28" s="34"/>
      <c r="S28" s="34"/>
      <c r="T28" s="34"/>
      <c r="U28" s="34"/>
      <c r="V28" s="34"/>
      <c r="W28" s="254" t="s">
        <v>39</v>
      </c>
      <c r="X28" s="254"/>
      <c r="Y28" s="254"/>
      <c r="Z28" s="254"/>
      <c r="AA28" s="254"/>
      <c r="AB28" s="254"/>
      <c r="AC28" s="254"/>
      <c r="AD28" s="254"/>
      <c r="AE28" s="254"/>
      <c r="AF28" s="34"/>
      <c r="AG28" s="34"/>
      <c r="AH28" s="34"/>
      <c r="AI28" s="34"/>
      <c r="AJ28" s="34"/>
      <c r="AK28" s="254" t="s">
        <v>40</v>
      </c>
      <c r="AL28" s="254"/>
      <c r="AM28" s="254"/>
      <c r="AN28" s="254"/>
      <c r="AO28" s="254"/>
      <c r="AP28" s="34"/>
      <c r="AQ28" s="34"/>
      <c r="AR28" s="37"/>
      <c r="BE28" s="244"/>
    </row>
    <row r="29" spans="1:71" s="3" customFormat="1" ht="14.45" customHeight="1">
      <c r="B29" s="38"/>
      <c r="C29" s="39"/>
      <c r="D29" s="27" t="s">
        <v>41</v>
      </c>
      <c r="E29" s="39"/>
      <c r="F29" s="27" t="s">
        <v>42</v>
      </c>
      <c r="G29" s="39"/>
      <c r="H29" s="39"/>
      <c r="I29" s="39"/>
      <c r="J29" s="39"/>
      <c r="K29" s="39"/>
      <c r="L29" s="257">
        <v>0.21</v>
      </c>
      <c r="M29" s="256"/>
      <c r="N29" s="256"/>
      <c r="O29" s="256"/>
      <c r="P29" s="256"/>
      <c r="Q29" s="39"/>
      <c r="R29" s="39"/>
      <c r="S29" s="39"/>
      <c r="T29" s="39"/>
      <c r="U29" s="39"/>
      <c r="V29" s="39"/>
      <c r="W29" s="255">
        <f>ROUND(AZ94, 2)</f>
        <v>0</v>
      </c>
      <c r="X29" s="256"/>
      <c r="Y29" s="256"/>
      <c r="Z29" s="256"/>
      <c r="AA29" s="256"/>
      <c r="AB29" s="256"/>
      <c r="AC29" s="256"/>
      <c r="AD29" s="256"/>
      <c r="AE29" s="256"/>
      <c r="AF29" s="39"/>
      <c r="AG29" s="39"/>
      <c r="AH29" s="39"/>
      <c r="AI29" s="39"/>
      <c r="AJ29" s="39"/>
      <c r="AK29" s="255">
        <f>ROUND(AV94, 2)</f>
        <v>0</v>
      </c>
      <c r="AL29" s="256"/>
      <c r="AM29" s="256"/>
      <c r="AN29" s="256"/>
      <c r="AO29" s="256"/>
      <c r="AP29" s="39"/>
      <c r="AQ29" s="39"/>
      <c r="AR29" s="40"/>
      <c r="BE29" s="245"/>
    </row>
    <row r="30" spans="1:71" s="3" customFormat="1" ht="14.45" customHeight="1">
      <c r="B30" s="38"/>
      <c r="C30" s="39"/>
      <c r="D30" s="39"/>
      <c r="E30" s="39"/>
      <c r="F30" s="27" t="s">
        <v>43</v>
      </c>
      <c r="G30" s="39"/>
      <c r="H30" s="39"/>
      <c r="I30" s="39"/>
      <c r="J30" s="39"/>
      <c r="K30" s="39"/>
      <c r="L30" s="257">
        <v>0.12</v>
      </c>
      <c r="M30" s="256"/>
      <c r="N30" s="256"/>
      <c r="O30" s="256"/>
      <c r="P30" s="256"/>
      <c r="Q30" s="39"/>
      <c r="R30" s="39"/>
      <c r="S30" s="39"/>
      <c r="T30" s="39"/>
      <c r="U30" s="39"/>
      <c r="V30" s="39"/>
      <c r="W30" s="255">
        <f>ROUND(BA94, 2)</f>
        <v>0</v>
      </c>
      <c r="X30" s="256"/>
      <c r="Y30" s="256"/>
      <c r="Z30" s="256"/>
      <c r="AA30" s="256"/>
      <c r="AB30" s="256"/>
      <c r="AC30" s="256"/>
      <c r="AD30" s="256"/>
      <c r="AE30" s="256"/>
      <c r="AF30" s="39"/>
      <c r="AG30" s="39"/>
      <c r="AH30" s="39"/>
      <c r="AI30" s="39"/>
      <c r="AJ30" s="39"/>
      <c r="AK30" s="255">
        <f>ROUND(AW94, 2)</f>
        <v>0</v>
      </c>
      <c r="AL30" s="256"/>
      <c r="AM30" s="256"/>
      <c r="AN30" s="256"/>
      <c r="AO30" s="256"/>
      <c r="AP30" s="39"/>
      <c r="AQ30" s="39"/>
      <c r="AR30" s="40"/>
      <c r="BE30" s="245"/>
    </row>
    <row r="31" spans="1:71" s="3" customFormat="1" ht="14.45" hidden="1" customHeight="1">
      <c r="B31" s="38"/>
      <c r="C31" s="39"/>
      <c r="D31" s="39"/>
      <c r="E31" s="39"/>
      <c r="F31" s="27" t="s">
        <v>44</v>
      </c>
      <c r="G31" s="39"/>
      <c r="H31" s="39"/>
      <c r="I31" s="39"/>
      <c r="J31" s="39"/>
      <c r="K31" s="39"/>
      <c r="L31" s="257">
        <v>0.21</v>
      </c>
      <c r="M31" s="256"/>
      <c r="N31" s="256"/>
      <c r="O31" s="256"/>
      <c r="P31" s="256"/>
      <c r="Q31" s="39"/>
      <c r="R31" s="39"/>
      <c r="S31" s="39"/>
      <c r="T31" s="39"/>
      <c r="U31" s="39"/>
      <c r="V31" s="39"/>
      <c r="W31" s="255">
        <f>ROUND(BB94, 2)</f>
        <v>0</v>
      </c>
      <c r="X31" s="256"/>
      <c r="Y31" s="256"/>
      <c r="Z31" s="256"/>
      <c r="AA31" s="256"/>
      <c r="AB31" s="256"/>
      <c r="AC31" s="256"/>
      <c r="AD31" s="256"/>
      <c r="AE31" s="256"/>
      <c r="AF31" s="39"/>
      <c r="AG31" s="39"/>
      <c r="AH31" s="39"/>
      <c r="AI31" s="39"/>
      <c r="AJ31" s="39"/>
      <c r="AK31" s="255">
        <v>0</v>
      </c>
      <c r="AL31" s="256"/>
      <c r="AM31" s="256"/>
      <c r="AN31" s="256"/>
      <c r="AO31" s="256"/>
      <c r="AP31" s="39"/>
      <c r="AQ31" s="39"/>
      <c r="AR31" s="40"/>
      <c r="BE31" s="245"/>
    </row>
    <row r="32" spans="1:71" s="3" customFormat="1" ht="14.45" hidden="1" customHeight="1">
      <c r="B32" s="38"/>
      <c r="C32" s="39"/>
      <c r="D32" s="39"/>
      <c r="E32" s="39"/>
      <c r="F32" s="27" t="s">
        <v>45</v>
      </c>
      <c r="G32" s="39"/>
      <c r="H32" s="39"/>
      <c r="I32" s="39"/>
      <c r="J32" s="39"/>
      <c r="K32" s="39"/>
      <c r="L32" s="257">
        <v>0.12</v>
      </c>
      <c r="M32" s="256"/>
      <c r="N32" s="256"/>
      <c r="O32" s="256"/>
      <c r="P32" s="256"/>
      <c r="Q32" s="39"/>
      <c r="R32" s="39"/>
      <c r="S32" s="39"/>
      <c r="T32" s="39"/>
      <c r="U32" s="39"/>
      <c r="V32" s="39"/>
      <c r="W32" s="255">
        <f>ROUND(BC94, 2)</f>
        <v>0</v>
      </c>
      <c r="X32" s="256"/>
      <c r="Y32" s="256"/>
      <c r="Z32" s="256"/>
      <c r="AA32" s="256"/>
      <c r="AB32" s="256"/>
      <c r="AC32" s="256"/>
      <c r="AD32" s="256"/>
      <c r="AE32" s="256"/>
      <c r="AF32" s="39"/>
      <c r="AG32" s="39"/>
      <c r="AH32" s="39"/>
      <c r="AI32" s="39"/>
      <c r="AJ32" s="39"/>
      <c r="AK32" s="255">
        <v>0</v>
      </c>
      <c r="AL32" s="256"/>
      <c r="AM32" s="256"/>
      <c r="AN32" s="256"/>
      <c r="AO32" s="256"/>
      <c r="AP32" s="39"/>
      <c r="AQ32" s="39"/>
      <c r="AR32" s="40"/>
      <c r="BE32" s="245"/>
    </row>
    <row r="33" spans="1:57" s="3" customFormat="1" ht="14.45" hidden="1" customHeight="1">
      <c r="B33" s="38"/>
      <c r="C33" s="39"/>
      <c r="D33" s="39"/>
      <c r="E33" s="39"/>
      <c r="F33" s="27" t="s">
        <v>46</v>
      </c>
      <c r="G33" s="39"/>
      <c r="H33" s="39"/>
      <c r="I33" s="39"/>
      <c r="J33" s="39"/>
      <c r="K33" s="39"/>
      <c r="L33" s="257">
        <v>0</v>
      </c>
      <c r="M33" s="256"/>
      <c r="N33" s="256"/>
      <c r="O33" s="256"/>
      <c r="P33" s="256"/>
      <c r="Q33" s="39"/>
      <c r="R33" s="39"/>
      <c r="S33" s="39"/>
      <c r="T33" s="39"/>
      <c r="U33" s="39"/>
      <c r="V33" s="39"/>
      <c r="W33" s="255">
        <f>ROUND(BD94, 2)</f>
        <v>0</v>
      </c>
      <c r="X33" s="256"/>
      <c r="Y33" s="256"/>
      <c r="Z33" s="256"/>
      <c r="AA33" s="256"/>
      <c r="AB33" s="256"/>
      <c r="AC33" s="256"/>
      <c r="AD33" s="256"/>
      <c r="AE33" s="256"/>
      <c r="AF33" s="39"/>
      <c r="AG33" s="39"/>
      <c r="AH33" s="39"/>
      <c r="AI33" s="39"/>
      <c r="AJ33" s="39"/>
      <c r="AK33" s="255">
        <v>0</v>
      </c>
      <c r="AL33" s="256"/>
      <c r="AM33" s="256"/>
      <c r="AN33" s="256"/>
      <c r="AO33" s="256"/>
      <c r="AP33" s="39"/>
      <c r="AQ33" s="39"/>
      <c r="AR33" s="40"/>
      <c r="BE33" s="245"/>
    </row>
    <row r="34" spans="1:57" s="2" customFormat="1" ht="6.95" customHeight="1">
      <c r="A34" s="32"/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7"/>
      <c r="BE34" s="244"/>
    </row>
    <row r="35" spans="1:57" s="2" customFormat="1" ht="25.9" customHeight="1">
      <c r="A35" s="32"/>
      <c r="B35" s="33"/>
      <c r="C35" s="41"/>
      <c r="D35" s="42" t="s">
        <v>47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4" t="s">
        <v>48</v>
      </c>
      <c r="U35" s="43"/>
      <c r="V35" s="43"/>
      <c r="W35" s="43"/>
      <c r="X35" s="258" t="s">
        <v>49</v>
      </c>
      <c r="Y35" s="259"/>
      <c r="Z35" s="259"/>
      <c r="AA35" s="259"/>
      <c r="AB35" s="259"/>
      <c r="AC35" s="43"/>
      <c r="AD35" s="43"/>
      <c r="AE35" s="43"/>
      <c r="AF35" s="43"/>
      <c r="AG35" s="43"/>
      <c r="AH35" s="43"/>
      <c r="AI35" s="43"/>
      <c r="AJ35" s="43"/>
      <c r="AK35" s="260">
        <f>SUM(AK26:AK33)</f>
        <v>0</v>
      </c>
      <c r="AL35" s="259"/>
      <c r="AM35" s="259"/>
      <c r="AN35" s="259"/>
      <c r="AO35" s="261"/>
      <c r="AP35" s="41"/>
      <c r="AQ35" s="41"/>
      <c r="AR35" s="37"/>
      <c r="BE35" s="32"/>
    </row>
    <row r="36" spans="1:57" s="2" customFormat="1" ht="6.95" customHeight="1">
      <c r="A36" s="32"/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7"/>
      <c r="BE36" s="32"/>
    </row>
    <row r="37" spans="1:57" s="2" customFormat="1" ht="14.45" customHeight="1">
      <c r="A37" s="32"/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7"/>
      <c r="BE37" s="32"/>
    </row>
    <row r="38" spans="1:57" s="1" customFormat="1" ht="14.45" customHeight="1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18"/>
    </row>
    <row r="39" spans="1:57" s="1" customFormat="1" ht="14.45" customHeight="1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18"/>
    </row>
    <row r="40" spans="1:57" s="1" customFormat="1" ht="14.45" customHeight="1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18"/>
    </row>
    <row r="41" spans="1:57" s="1" customFormat="1" ht="14.45" customHeight="1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18"/>
    </row>
    <row r="42" spans="1:57" s="1" customFormat="1" ht="14.45" customHeight="1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18"/>
    </row>
    <row r="43" spans="1:57" s="1" customFormat="1" ht="14.45" customHeight="1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8"/>
    </row>
    <row r="44" spans="1:57" s="1" customFormat="1" ht="14.45" customHeigh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18"/>
    </row>
    <row r="45" spans="1:57" s="1" customFormat="1" ht="14.45" customHeight="1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18"/>
    </row>
    <row r="46" spans="1:57" s="1" customFormat="1" ht="14.45" customHeight="1"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18"/>
    </row>
    <row r="47" spans="1:57" s="1" customFormat="1" ht="14.45" customHeight="1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18"/>
    </row>
    <row r="48" spans="1:57" s="1" customFormat="1" ht="14.45" customHeight="1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18"/>
    </row>
    <row r="49" spans="1:57" s="2" customFormat="1" ht="14.45" customHeight="1">
      <c r="B49" s="45"/>
      <c r="C49" s="46"/>
      <c r="D49" s="47" t="s">
        <v>50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7" t="s">
        <v>51</v>
      </c>
      <c r="AI49" s="48"/>
      <c r="AJ49" s="48"/>
      <c r="AK49" s="48"/>
      <c r="AL49" s="48"/>
      <c r="AM49" s="48"/>
      <c r="AN49" s="48"/>
      <c r="AO49" s="48"/>
      <c r="AP49" s="46"/>
      <c r="AQ49" s="46"/>
      <c r="AR49" s="49"/>
    </row>
    <row r="50" spans="1:57" ht="11.25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18"/>
    </row>
    <row r="51" spans="1:57" ht="11.25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18"/>
    </row>
    <row r="52" spans="1:57" ht="11.25"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18"/>
    </row>
    <row r="53" spans="1:57" ht="11.25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18"/>
    </row>
    <row r="54" spans="1:57" ht="11.25"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18"/>
    </row>
    <row r="55" spans="1:57" ht="11.25"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18"/>
    </row>
    <row r="56" spans="1:57" ht="11.25"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18"/>
    </row>
    <row r="57" spans="1:57" ht="11.25"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18"/>
    </row>
    <row r="58" spans="1:57" ht="11.25"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18"/>
    </row>
    <row r="59" spans="1:57" ht="11.25"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18"/>
    </row>
    <row r="60" spans="1:57" s="2" customFormat="1" ht="12.75">
      <c r="A60" s="32"/>
      <c r="B60" s="33"/>
      <c r="C60" s="34"/>
      <c r="D60" s="50" t="s">
        <v>52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50" t="s">
        <v>53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50" t="s">
        <v>52</v>
      </c>
      <c r="AI60" s="36"/>
      <c r="AJ60" s="36"/>
      <c r="AK60" s="36"/>
      <c r="AL60" s="36"/>
      <c r="AM60" s="50" t="s">
        <v>53</v>
      </c>
      <c r="AN60" s="36"/>
      <c r="AO60" s="36"/>
      <c r="AP60" s="34"/>
      <c r="AQ60" s="34"/>
      <c r="AR60" s="37"/>
      <c r="BE60" s="32"/>
    </row>
    <row r="61" spans="1:57" ht="11.25"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18"/>
    </row>
    <row r="62" spans="1:57" ht="11.25"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18"/>
    </row>
    <row r="63" spans="1:57" ht="11.25"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18"/>
    </row>
    <row r="64" spans="1:57" s="2" customFormat="1" ht="12.75">
      <c r="A64" s="32"/>
      <c r="B64" s="33"/>
      <c r="C64" s="34"/>
      <c r="D64" s="47" t="s">
        <v>54</v>
      </c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47" t="s">
        <v>55</v>
      </c>
      <c r="AI64" s="51"/>
      <c r="AJ64" s="51"/>
      <c r="AK64" s="51"/>
      <c r="AL64" s="51"/>
      <c r="AM64" s="51"/>
      <c r="AN64" s="51"/>
      <c r="AO64" s="51"/>
      <c r="AP64" s="34"/>
      <c r="AQ64" s="34"/>
      <c r="AR64" s="37"/>
      <c r="BE64" s="32"/>
    </row>
    <row r="65" spans="1:57" ht="11.25"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18"/>
    </row>
    <row r="66" spans="1:57" ht="11.25"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18"/>
    </row>
    <row r="67" spans="1:57" ht="11.25"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18"/>
    </row>
    <row r="68" spans="1:57" ht="11.25"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18"/>
    </row>
    <row r="69" spans="1:57" ht="11.25"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18"/>
    </row>
    <row r="70" spans="1:57" ht="11.25"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18"/>
    </row>
    <row r="71" spans="1:57" ht="11.25"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18"/>
    </row>
    <row r="72" spans="1:57" ht="11.25"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18"/>
    </row>
    <row r="73" spans="1:57" ht="11.25"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18"/>
    </row>
    <row r="74" spans="1:57" ht="11.25"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18"/>
    </row>
    <row r="75" spans="1:57" s="2" customFormat="1" ht="12.75">
      <c r="A75" s="32"/>
      <c r="B75" s="33"/>
      <c r="C75" s="34"/>
      <c r="D75" s="50" t="s">
        <v>52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50" t="s">
        <v>53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50" t="s">
        <v>52</v>
      </c>
      <c r="AI75" s="36"/>
      <c r="AJ75" s="36"/>
      <c r="AK75" s="36"/>
      <c r="AL75" s="36"/>
      <c r="AM75" s="50" t="s">
        <v>53</v>
      </c>
      <c r="AN75" s="36"/>
      <c r="AO75" s="36"/>
      <c r="AP75" s="34"/>
      <c r="AQ75" s="34"/>
      <c r="AR75" s="37"/>
      <c r="BE75" s="32"/>
    </row>
    <row r="76" spans="1:57" s="2" customFormat="1" ht="11.25">
      <c r="A76" s="32"/>
      <c r="B76" s="33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7"/>
      <c r="BE76" s="32"/>
    </row>
    <row r="77" spans="1:57" s="2" customFormat="1" ht="6.95" customHeight="1">
      <c r="A77" s="32"/>
      <c r="B77" s="52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37"/>
      <c r="BE77" s="32"/>
    </row>
    <row r="81" spans="1:91" s="2" customFormat="1" ht="6.95" customHeight="1">
      <c r="A81" s="32"/>
      <c r="B81" s="54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37"/>
      <c r="BE81" s="32"/>
    </row>
    <row r="82" spans="1:91" s="2" customFormat="1" ht="24.95" customHeight="1">
      <c r="A82" s="32"/>
      <c r="B82" s="33"/>
      <c r="C82" s="21" t="s">
        <v>56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7"/>
      <c r="BE82" s="32"/>
    </row>
    <row r="83" spans="1:91" s="2" customFormat="1" ht="6.95" customHeight="1">
      <c r="A83" s="32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7"/>
      <c r="BE83" s="32"/>
    </row>
    <row r="84" spans="1:91" s="4" customFormat="1" ht="12" customHeight="1">
      <c r="B84" s="56"/>
      <c r="C84" s="27" t="s">
        <v>13</v>
      </c>
      <c r="D84" s="57"/>
      <c r="E84" s="57"/>
      <c r="F84" s="57"/>
      <c r="G84" s="57"/>
      <c r="H84" s="57"/>
      <c r="I84" s="57"/>
      <c r="J84" s="57"/>
      <c r="K84" s="57"/>
      <c r="L84" s="57" t="str">
        <f>K5</f>
        <v>P102025</v>
      </c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8"/>
    </row>
    <row r="85" spans="1:91" s="5" customFormat="1" ht="36.950000000000003" customHeight="1">
      <c r="B85" s="59"/>
      <c r="C85" s="60" t="s">
        <v>16</v>
      </c>
      <c r="D85" s="61"/>
      <c r="E85" s="61"/>
      <c r="F85" s="61"/>
      <c r="G85" s="61"/>
      <c r="H85" s="61"/>
      <c r="I85" s="61"/>
      <c r="J85" s="61"/>
      <c r="K85" s="61"/>
      <c r="L85" s="262" t="str">
        <f>K6</f>
        <v>K.Vary, Stará Role, parkování</v>
      </c>
      <c r="M85" s="263"/>
      <c r="N85" s="263"/>
      <c r="O85" s="263"/>
      <c r="P85" s="263"/>
      <c r="Q85" s="263"/>
      <c r="R85" s="263"/>
      <c r="S85" s="263"/>
      <c r="T85" s="263"/>
      <c r="U85" s="263"/>
      <c r="V85" s="263"/>
      <c r="W85" s="263"/>
      <c r="X85" s="263"/>
      <c r="Y85" s="263"/>
      <c r="Z85" s="263"/>
      <c r="AA85" s="263"/>
      <c r="AB85" s="263"/>
      <c r="AC85" s="263"/>
      <c r="AD85" s="263"/>
      <c r="AE85" s="263"/>
      <c r="AF85" s="263"/>
      <c r="AG85" s="263"/>
      <c r="AH85" s="263"/>
      <c r="AI85" s="263"/>
      <c r="AJ85" s="263"/>
      <c r="AK85" s="61"/>
      <c r="AL85" s="61"/>
      <c r="AM85" s="61"/>
      <c r="AN85" s="61"/>
      <c r="AO85" s="61"/>
      <c r="AP85" s="61"/>
      <c r="AQ85" s="61"/>
      <c r="AR85" s="62"/>
    </row>
    <row r="86" spans="1:91" s="2" customFormat="1" ht="6.95" customHeight="1">
      <c r="A86" s="32"/>
      <c r="B86" s="33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7"/>
      <c r="BE86" s="32"/>
    </row>
    <row r="87" spans="1:91" s="2" customFormat="1" ht="12" customHeight="1">
      <c r="A87" s="32"/>
      <c r="B87" s="33"/>
      <c r="C87" s="27" t="s">
        <v>20</v>
      </c>
      <c r="D87" s="34"/>
      <c r="E87" s="34"/>
      <c r="F87" s="34"/>
      <c r="G87" s="34"/>
      <c r="H87" s="34"/>
      <c r="I87" s="34"/>
      <c r="J87" s="34"/>
      <c r="K87" s="34"/>
      <c r="L87" s="63" t="str">
        <f>IF(K8="","",K8)</f>
        <v xml:space="preserve"> 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7" t="s">
        <v>22</v>
      </c>
      <c r="AJ87" s="34"/>
      <c r="AK87" s="34"/>
      <c r="AL87" s="34"/>
      <c r="AM87" s="264" t="str">
        <f>IF(AN8= "","",AN8)</f>
        <v>12. 5. 2025</v>
      </c>
      <c r="AN87" s="264"/>
      <c r="AO87" s="34"/>
      <c r="AP87" s="34"/>
      <c r="AQ87" s="34"/>
      <c r="AR87" s="37"/>
      <c r="BE87" s="32"/>
    </row>
    <row r="88" spans="1:91" s="2" customFormat="1" ht="6.95" customHeight="1">
      <c r="A88" s="32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7"/>
      <c r="BE88" s="32"/>
    </row>
    <row r="89" spans="1:91" s="2" customFormat="1" ht="15.2" customHeight="1">
      <c r="A89" s="32"/>
      <c r="B89" s="33"/>
      <c r="C89" s="27" t="s">
        <v>24</v>
      </c>
      <c r="D89" s="34"/>
      <c r="E89" s="34"/>
      <c r="F89" s="34"/>
      <c r="G89" s="34"/>
      <c r="H89" s="34"/>
      <c r="I89" s="34"/>
      <c r="J89" s="34"/>
      <c r="K89" s="34"/>
      <c r="L89" s="57" t="str">
        <f>IF(E11= "","",E11)</f>
        <v xml:space="preserve"> 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7" t="s">
        <v>29</v>
      </c>
      <c r="AJ89" s="34"/>
      <c r="AK89" s="34"/>
      <c r="AL89" s="34"/>
      <c r="AM89" s="265" t="str">
        <f>IF(E17="","",E17)</f>
        <v>GEOprojectKV, s.r.o.</v>
      </c>
      <c r="AN89" s="266"/>
      <c r="AO89" s="266"/>
      <c r="AP89" s="266"/>
      <c r="AQ89" s="34"/>
      <c r="AR89" s="37"/>
      <c r="AS89" s="267" t="s">
        <v>57</v>
      </c>
      <c r="AT89" s="268"/>
      <c r="AU89" s="65"/>
      <c r="AV89" s="65"/>
      <c r="AW89" s="65"/>
      <c r="AX89" s="65"/>
      <c r="AY89" s="65"/>
      <c r="AZ89" s="65"/>
      <c r="BA89" s="65"/>
      <c r="BB89" s="65"/>
      <c r="BC89" s="65"/>
      <c r="BD89" s="66"/>
      <c r="BE89" s="32"/>
    </row>
    <row r="90" spans="1:91" s="2" customFormat="1" ht="15.2" customHeight="1">
      <c r="A90" s="32"/>
      <c r="B90" s="33"/>
      <c r="C90" s="27" t="s">
        <v>27</v>
      </c>
      <c r="D90" s="34"/>
      <c r="E90" s="34"/>
      <c r="F90" s="34"/>
      <c r="G90" s="34"/>
      <c r="H90" s="34"/>
      <c r="I90" s="34"/>
      <c r="J90" s="34"/>
      <c r="K90" s="34"/>
      <c r="L90" s="57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7" t="s">
        <v>34</v>
      </c>
      <c r="AJ90" s="34"/>
      <c r="AK90" s="34"/>
      <c r="AL90" s="34"/>
      <c r="AM90" s="265" t="str">
        <f>IF(E20="","",E20)</f>
        <v>GEOprojectKV s.r.o.</v>
      </c>
      <c r="AN90" s="266"/>
      <c r="AO90" s="266"/>
      <c r="AP90" s="266"/>
      <c r="AQ90" s="34"/>
      <c r="AR90" s="37"/>
      <c r="AS90" s="269"/>
      <c r="AT90" s="270"/>
      <c r="AU90" s="67"/>
      <c r="AV90" s="67"/>
      <c r="AW90" s="67"/>
      <c r="AX90" s="67"/>
      <c r="AY90" s="67"/>
      <c r="AZ90" s="67"/>
      <c r="BA90" s="67"/>
      <c r="BB90" s="67"/>
      <c r="BC90" s="67"/>
      <c r="BD90" s="68"/>
      <c r="BE90" s="32"/>
    </row>
    <row r="91" spans="1:91" s="2" customFormat="1" ht="10.9" customHeight="1">
      <c r="A91" s="32"/>
      <c r="B91" s="33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7"/>
      <c r="AS91" s="271"/>
      <c r="AT91" s="272"/>
      <c r="AU91" s="69"/>
      <c r="AV91" s="69"/>
      <c r="AW91" s="69"/>
      <c r="AX91" s="69"/>
      <c r="AY91" s="69"/>
      <c r="AZ91" s="69"/>
      <c r="BA91" s="69"/>
      <c r="BB91" s="69"/>
      <c r="BC91" s="69"/>
      <c r="BD91" s="70"/>
      <c r="BE91" s="32"/>
    </row>
    <row r="92" spans="1:91" s="2" customFormat="1" ht="29.25" customHeight="1">
      <c r="A92" s="32"/>
      <c r="B92" s="33"/>
      <c r="C92" s="273" t="s">
        <v>58</v>
      </c>
      <c r="D92" s="274"/>
      <c r="E92" s="274"/>
      <c r="F92" s="274"/>
      <c r="G92" s="274"/>
      <c r="H92" s="71"/>
      <c r="I92" s="275" t="s">
        <v>59</v>
      </c>
      <c r="J92" s="274"/>
      <c r="K92" s="274"/>
      <c r="L92" s="274"/>
      <c r="M92" s="274"/>
      <c r="N92" s="274"/>
      <c r="O92" s="274"/>
      <c r="P92" s="274"/>
      <c r="Q92" s="274"/>
      <c r="R92" s="274"/>
      <c r="S92" s="274"/>
      <c r="T92" s="274"/>
      <c r="U92" s="274"/>
      <c r="V92" s="274"/>
      <c r="W92" s="274"/>
      <c r="X92" s="274"/>
      <c r="Y92" s="274"/>
      <c r="Z92" s="274"/>
      <c r="AA92" s="274"/>
      <c r="AB92" s="274"/>
      <c r="AC92" s="274"/>
      <c r="AD92" s="274"/>
      <c r="AE92" s="274"/>
      <c r="AF92" s="274"/>
      <c r="AG92" s="276" t="s">
        <v>60</v>
      </c>
      <c r="AH92" s="274"/>
      <c r="AI92" s="274"/>
      <c r="AJ92" s="274"/>
      <c r="AK92" s="274"/>
      <c r="AL92" s="274"/>
      <c r="AM92" s="274"/>
      <c r="AN92" s="275" t="s">
        <v>61</v>
      </c>
      <c r="AO92" s="274"/>
      <c r="AP92" s="277"/>
      <c r="AQ92" s="72" t="s">
        <v>62</v>
      </c>
      <c r="AR92" s="37"/>
      <c r="AS92" s="73" t="s">
        <v>63</v>
      </c>
      <c r="AT92" s="74" t="s">
        <v>64</v>
      </c>
      <c r="AU92" s="74" t="s">
        <v>65</v>
      </c>
      <c r="AV92" s="74" t="s">
        <v>66</v>
      </c>
      <c r="AW92" s="74" t="s">
        <v>67</v>
      </c>
      <c r="AX92" s="74" t="s">
        <v>68</v>
      </c>
      <c r="AY92" s="74" t="s">
        <v>69</v>
      </c>
      <c r="AZ92" s="74" t="s">
        <v>70</v>
      </c>
      <c r="BA92" s="74" t="s">
        <v>71</v>
      </c>
      <c r="BB92" s="74" t="s">
        <v>72</v>
      </c>
      <c r="BC92" s="74" t="s">
        <v>73</v>
      </c>
      <c r="BD92" s="75" t="s">
        <v>74</v>
      </c>
      <c r="BE92" s="32"/>
    </row>
    <row r="93" spans="1:91" s="2" customFormat="1" ht="10.9" customHeight="1">
      <c r="A93" s="32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7"/>
      <c r="AS93" s="76"/>
      <c r="AT93" s="77"/>
      <c r="AU93" s="77"/>
      <c r="AV93" s="77"/>
      <c r="AW93" s="77"/>
      <c r="AX93" s="77"/>
      <c r="AY93" s="77"/>
      <c r="AZ93" s="77"/>
      <c r="BA93" s="77"/>
      <c r="BB93" s="77"/>
      <c r="BC93" s="77"/>
      <c r="BD93" s="78"/>
      <c r="BE93" s="32"/>
    </row>
    <row r="94" spans="1:91" s="6" customFormat="1" ht="32.450000000000003" customHeight="1">
      <c r="B94" s="79"/>
      <c r="C94" s="80" t="s">
        <v>75</v>
      </c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  <c r="AG94" s="281">
        <f>ROUND(AG95,2)</f>
        <v>0</v>
      </c>
      <c r="AH94" s="281"/>
      <c r="AI94" s="281"/>
      <c r="AJ94" s="281"/>
      <c r="AK94" s="281"/>
      <c r="AL94" s="281"/>
      <c r="AM94" s="281"/>
      <c r="AN94" s="282">
        <f>SUM(AG94,AT94)</f>
        <v>0</v>
      </c>
      <c r="AO94" s="282"/>
      <c r="AP94" s="282"/>
      <c r="AQ94" s="83" t="s">
        <v>1</v>
      </c>
      <c r="AR94" s="84"/>
      <c r="AS94" s="85">
        <f>ROUND(AS95,2)</f>
        <v>0</v>
      </c>
      <c r="AT94" s="86">
        <f>ROUND(SUM(AV94:AW94),2)</f>
        <v>0</v>
      </c>
      <c r="AU94" s="87">
        <f>ROUND(AU95,5)</f>
        <v>0</v>
      </c>
      <c r="AV94" s="86">
        <f>ROUND(AZ94*L29,2)</f>
        <v>0</v>
      </c>
      <c r="AW94" s="86">
        <f>ROUND(BA94*L30,2)</f>
        <v>0</v>
      </c>
      <c r="AX94" s="86">
        <f>ROUND(BB94*L29,2)</f>
        <v>0</v>
      </c>
      <c r="AY94" s="86">
        <f>ROUND(BC94*L30,2)</f>
        <v>0</v>
      </c>
      <c r="AZ94" s="86">
        <f>ROUND(AZ95,2)</f>
        <v>0</v>
      </c>
      <c r="BA94" s="86">
        <f>ROUND(BA95,2)</f>
        <v>0</v>
      </c>
      <c r="BB94" s="86">
        <f>ROUND(BB95,2)</f>
        <v>0</v>
      </c>
      <c r="BC94" s="86">
        <f>ROUND(BC95,2)</f>
        <v>0</v>
      </c>
      <c r="BD94" s="88">
        <f>ROUND(BD95,2)</f>
        <v>0</v>
      </c>
      <c r="BS94" s="89" t="s">
        <v>76</v>
      </c>
      <c r="BT94" s="89" t="s">
        <v>77</v>
      </c>
      <c r="BU94" s="90" t="s">
        <v>78</v>
      </c>
      <c r="BV94" s="89" t="s">
        <v>79</v>
      </c>
      <c r="BW94" s="89" t="s">
        <v>5</v>
      </c>
      <c r="BX94" s="89" t="s">
        <v>80</v>
      </c>
      <c r="CL94" s="89" t="s">
        <v>1</v>
      </c>
    </row>
    <row r="95" spans="1:91" s="7" customFormat="1" ht="16.5" customHeight="1">
      <c r="A95" s="91" t="s">
        <v>81</v>
      </c>
      <c r="B95" s="92"/>
      <c r="C95" s="93"/>
      <c r="D95" s="280" t="s">
        <v>82</v>
      </c>
      <c r="E95" s="280"/>
      <c r="F95" s="280"/>
      <c r="G95" s="280"/>
      <c r="H95" s="280"/>
      <c r="I95" s="94"/>
      <c r="J95" s="280" t="s">
        <v>83</v>
      </c>
      <c r="K95" s="280"/>
      <c r="L95" s="280"/>
      <c r="M95" s="280"/>
      <c r="N95" s="280"/>
      <c r="O95" s="280"/>
      <c r="P95" s="280"/>
      <c r="Q95" s="280"/>
      <c r="R95" s="280"/>
      <c r="S95" s="280"/>
      <c r="T95" s="280"/>
      <c r="U95" s="280"/>
      <c r="V95" s="280"/>
      <c r="W95" s="280"/>
      <c r="X95" s="280"/>
      <c r="Y95" s="280"/>
      <c r="Z95" s="280"/>
      <c r="AA95" s="280"/>
      <c r="AB95" s="280"/>
      <c r="AC95" s="280"/>
      <c r="AD95" s="280"/>
      <c r="AE95" s="280"/>
      <c r="AF95" s="280"/>
      <c r="AG95" s="278">
        <f>'SO 101 - Kompletní rozsah'!J30</f>
        <v>0</v>
      </c>
      <c r="AH95" s="279"/>
      <c r="AI95" s="279"/>
      <c r="AJ95" s="279"/>
      <c r="AK95" s="279"/>
      <c r="AL95" s="279"/>
      <c r="AM95" s="279"/>
      <c r="AN95" s="278">
        <f>SUM(AG95,AT95)</f>
        <v>0</v>
      </c>
      <c r="AO95" s="279"/>
      <c r="AP95" s="279"/>
      <c r="AQ95" s="95" t="s">
        <v>84</v>
      </c>
      <c r="AR95" s="96"/>
      <c r="AS95" s="97">
        <v>0</v>
      </c>
      <c r="AT95" s="98">
        <f>ROUND(SUM(AV95:AW95),2)</f>
        <v>0</v>
      </c>
      <c r="AU95" s="99">
        <f>'SO 101 - Kompletní rozsah'!P129</f>
        <v>0</v>
      </c>
      <c r="AV95" s="98">
        <f>'SO 101 - Kompletní rozsah'!J33</f>
        <v>0</v>
      </c>
      <c r="AW95" s="98">
        <f>'SO 101 - Kompletní rozsah'!J34</f>
        <v>0</v>
      </c>
      <c r="AX95" s="98">
        <f>'SO 101 - Kompletní rozsah'!J35</f>
        <v>0</v>
      </c>
      <c r="AY95" s="98">
        <f>'SO 101 - Kompletní rozsah'!J36</f>
        <v>0</v>
      </c>
      <c r="AZ95" s="98">
        <f>'SO 101 - Kompletní rozsah'!F33</f>
        <v>0</v>
      </c>
      <c r="BA95" s="98">
        <f>'SO 101 - Kompletní rozsah'!F34</f>
        <v>0</v>
      </c>
      <c r="BB95" s="98">
        <f>'SO 101 - Kompletní rozsah'!F35</f>
        <v>0</v>
      </c>
      <c r="BC95" s="98">
        <f>'SO 101 - Kompletní rozsah'!F36</f>
        <v>0</v>
      </c>
      <c r="BD95" s="100">
        <f>'SO 101 - Kompletní rozsah'!F37</f>
        <v>0</v>
      </c>
      <c r="BT95" s="101" t="s">
        <v>85</v>
      </c>
      <c r="BV95" s="101" t="s">
        <v>79</v>
      </c>
      <c r="BW95" s="101" t="s">
        <v>86</v>
      </c>
      <c r="BX95" s="101" t="s">
        <v>5</v>
      </c>
      <c r="CL95" s="101" t="s">
        <v>1</v>
      </c>
      <c r="CM95" s="101" t="s">
        <v>87</v>
      </c>
    </row>
    <row r="96" spans="1:91" s="2" customFormat="1" ht="30" customHeight="1">
      <c r="A96" s="32"/>
      <c r="B96" s="33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7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</row>
    <row r="97" spans="1:57" s="2" customFormat="1" ht="6.95" customHeight="1">
      <c r="A97" s="32"/>
      <c r="B97" s="52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37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</row>
  </sheetData>
  <sheetProtection algorithmName="SHA-512" hashValue="cdTZnDR2qaQ60hrSl+4ivtOnQjIzNDjTvkmGfeT0dqtln+fYYWMJ+5FZERRHzh0/hWZ16wLn4/MCdI0OWHJ9Pg==" saltValue="/pvrJGY1O2aJq5M7Riz5WODzecDgbWX/9ciE0V+IvJrbcH3Ly2si+JGd+odwt488MyJw02JC3ZjplrloUge9iw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SO 101 - Kompletní rozsah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4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AT2" s="15" t="s">
        <v>86</v>
      </c>
      <c r="AZ2" s="102" t="s">
        <v>88</v>
      </c>
      <c r="BA2" s="102" t="s">
        <v>89</v>
      </c>
      <c r="BB2" s="102" t="s">
        <v>1</v>
      </c>
      <c r="BC2" s="102" t="s">
        <v>90</v>
      </c>
      <c r="BD2" s="102" t="s">
        <v>91</v>
      </c>
    </row>
    <row r="3" spans="1:5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18"/>
      <c r="AT3" s="15" t="s">
        <v>87</v>
      </c>
      <c r="AZ3" s="102" t="s">
        <v>92</v>
      </c>
      <c r="BA3" s="102" t="s">
        <v>93</v>
      </c>
      <c r="BB3" s="102" t="s">
        <v>1</v>
      </c>
      <c r="BC3" s="102" t="s">
        <v>87</v>
      </c>
      <c r="BD3" s="102" t="s">
        <v>91</v>
      </c>
    </row>
    <row r="4" spans="1:56" s="1" customFormat="1" ht="24.95" customHeight="1">
      <c r="B4" s="18"/>
      <c r="D4" s="105" t="s">
        <v>94</v>
      </c>
      <c r="L4" s="18"/>
      <c r="M4" s="106" t="s">
        <v>10</v>
      </c>
      <c r="AT4" s="15" t="s">
        <v>4</v>
      </c>
    </row>
    <row r="5" spans="1:56" s="1" customFormat="1" ht="6.95" customHeight="1">
      <c r="B5" s="18"/>
      <c r="L5" s="18"/>
    </row>
    <row r="6" spans="1:56" s="1" customFormat="1" ht="12" customHeight="1">
      <c r="B6" s="18"/>
      <c r="D6" s="107" t="s">
        <v>16</v>
      </c>
      <c r="L6" s="18"/>
    </row>
    <row r="7" spans="1:56" s="1" customFormat="1" ht="16.5" customHeight="1">
      <c r="B7" s="18"/>
      <c r="E7" s="284" t="str">
        <f>'Rekapitulace stavby'!K6</f>
        <v>K.Vary, Stará Role, parkování</v>
      </c>
      <c r="F7" s="285"/>
      <c r="G7" s="285"/>
      <c r="H7" s="285"/>
      <c r="L7" s="18"/>
    </row>
    <row r="8" spans="1:56" s="2" customFormat="1" ht="12" customHeight="1">
      <c r="A8" s="32"/>
      <c r="B8" s="37"/>
      <c r="C8" s="32"/>
      <c r="D8" s="107" t="s">
        <v>95</v>
      </c>
      <c r="E8" s="32"/>
      <c r="F8" s="32"/>
      <c r="G8" s="32"/>
      <c r="H8" s="32"/>
      <c r="I8" s="32"/>
      <c r="J8" s="32"/>
      <c r="K8" s="32"/>
      <c r="L8" s="49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56" s="2" customFormat="1" ht="16.5" customHeight="1">
      <c r="A9" s="32"/>
      <c r="B9" s="37"/>
      <c r="C9" s="32"/>
      <c r="D9" s="32"/>
      <c r="E9" s="286" t="s">
        <v>96</v>
      </c>
      <c r="F9" s="287"/>
      <c r="G9" s="287"/>
      <c r="H9" s="287"/>
      <c r="I9" s="32"/>
      <c r="J9" s="32"/>
      <c r="K9" s="32"/>
      <c r="L9" s="49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56" s="2" customFormat="1" ht="11.25">
      <c r="A10" s="32"/>
      <c r="B10" s="37"/>
      <c r="C10" s="32"/>
      <c r="D10" s="32"/>
      <c r="E10" s="32"/>
      <c r="F10" s="32"/>
      <c r="G10" s="32"/>
      <c r="H10" s="32"/>
      <c r="I10" s="32"/>
      <c r="J10" s="32"/>
      <c r="K10" s="32"/>
      <c r="L10" s="49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56" s="2" customFormat="1" ht="12" customHeight="1">
      <c r="A11" s="32"/>
      <c r="B11" s="37"/>
      <c r="C11" s="32"/>
      <c r="D11" s="107" t="s">
        <v>18</v>
      </c>
      <c r="E11" s="32"/>
      <c r="F11" s="108" t="s">
        <v>1</v>
      </c>
      <c r="G11" s="32"/>
      <c r="H11" s="32"/>
      <c r="I11" s="107" t="s">
        <v>19</v>
      </c>
      <c r="J11" s="108" t="s">
        <v>1</v>
      </c>
      <c r="K11" s="32"/>
      <c r="L11" s="49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56" s="2" customFormat="1" ht="12" customHeight="1">
      <c r="A12" s="32"/>
      <c r="B12" s="37"/>
      <c r="C12" s="32"/>
      <c r="D12" s="107" t="s">
        <v>20</v>
      </c>
      <c r="E12" s="32"/>
      <c r="F12" s="108" t="s">
        <v>21</v>
      </c>
      <c r="G12" s="32"/>
      <c r="H12" s="32"/>
      <c r="I12" s="107" t="s">
        <v>22</v>
      </c>
      <c r="J12" s="109" t="str">
        <f>'Rekapitulace stavby'!AN8</f>
        <v>12. 5. 2025</v>
      </c>
      <c r="K12" s="32"/>
      <c r="L12" s="49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56" s="2" customFormat="1" ht="10.9" customHeight="1">
      <c r="A13" s="32"/>
      <c r="B13" s="37"/>
      <c r="C13" s="32"/>
      <c r="D13" s="32"/>
      <c r="E13" s="32"/>
      <c r="F13" s="32"/>
      <c r="G13" s="32"/>
      <c r="H13" s="32"/>
      <c r="I13" s="32"/>
      <c r="J13" s="32"/>
      <c r="K13" s="32"/>
      <c r="L13" s="49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56" s="2" customFormat="1" ht="12" customHeight="1">
      <c r="A14" s="32"/>
      <c r="B14" s="37"/>
      <c r="C14" s="32"/>
      <c r="D14" s="107" t="s">
        <v>24</v>
      </c>
      <c r="E14" s="32"/>
      <c r="F14" s="32"/>
      <c r="G14" s="32"/>
      <c r="H14" s="32"/>
      <c r="I14" s="107" t="s">
        <v>25</v>
      </c>
      <c r="J14" s="108" t="str">
        <f>IF('Rekapitulace stavby'!AN10="","",'Rekapitulace stavby'!AN10)</f>
        <v/>
      </c>
      <c r="K14" s="32"/>
      <c r="L14" s="49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56" s="2" customFormat="1" ht="18" customHeight="1">
      <c r="A15" s="32"/>
      <c r="B15" s="37"/>
      <c r="C15" s="32"/>
      <c r="D15" s="32"/>
      <c r="E15" s="108" t="str">
        <f>IF('Rekapitulace stavby'!E11="","",'Rekapitulace stavby'!E11)</f>
        <v xml:space="preserve"> </v>
      </c>
      <c r="F15" s="32"/>
      <c r="G15" s="32"/>
      <c r="H15" s="32"/>
      <c r="I15" s="107" t="s">
        <v>26</v>
      </c>
      <c r="J15" s="108" t="str">
        <f>IF('Rekapitulace stavby'!AN11="","",'Rekapitulace stavby'!AN11)</f>
        <v/>
      </c>
      <c r="K15" s="32"/>
      <c r="L15" s="49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56" s="2" customFormat="1" ht="6.95" customHeight="1">
      <c r="A16" s="32"/>
      <c r="B16" s="37"/>
      <c r="C16" s="32"/>
      <c r="D16" s="32"/>
      <c r="E16" s="32"/>
      <c r="F16" s="32"/>
      <c r="G16" s="32"/>
      <c r="H16" s="32"/>
      <c r="I16" s="32"/>
      <c r="J16" s="32"/>
      <c r="K16" s="32"/>
      <c r="L16" s="49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7"/>
      <c r="C17" s="32"/>
      <c r="D17" s="107" t="s">
        <v>27</v>
      </c>
      <c r="E17" s="32"/>
      <c r="F17" s="32"/>
      <c r="G17" s="32"/>
      <c r="H17" s="32"/>
      <c r="I17" s="107" t="s">
        <v>25</v>
      </c>
      <c r="J17" s="28" t="str">
        <f>'Rekapitulace stavby'!AN13</f>
        <v>Vyplň údaj</v>
      </c>
      <c r="K17" s="32"/>
      <c r="L17" s="49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7"/>
      <c r="C18" s="32"/>
      <c r="D18" s="32"/>
      <c r="E18" s="288" t="str">
        <f>'Rekapitulace stavby'!E14</f>
        <v>Vyplň údaj</v>
      </c>
      <c r="F18" s="289"/>
      <c r="G18" s="289"/>
      <c r="H18" s="289"/>
      <c r="I18" s="107" t="s">
        <v>26</v>
      </c>
      <c r="J18" s="28" t="str">
        <f>'Rekapitulace stavby'!AN14</f>
        <v>Vyplň údaj</v>
      </c>
      <c r="K18" s="32"/>
      <c r="L18" s="49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7"/>
      <c r="C19" s="32"/>
      <c r="D19" s="32"/>
      <c r="E19" s="32"/>
      <c r="F19" s="32"/>
      <c r="G19" s="32"/>
      <c r="H19" s="32"/>
      <c r="I19" s="32"/>
      <c r="J19" s="32"/>
      <c r="K19" s="32"/>
      <c r="L19" s="49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7"/>
      <c r="C20" s="32"/>
      <c r="D20" s="107" t="s">
        <v>29</v>
      </c>
      <c r="E20" s="32"/>
      <c r="F20" s="32"/>
      <c r="G20" s="32"/>
      <c r="H20" s="32"/>
      <c r="I20" s="107" t="s">
        <v>25</v>
      </c>
      <c r="J20" s="108" t="s">
        <v>30</v>
      </c>
      <c r="K20" s="32"/>
      <c r="L20" s="49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7"/>
      <c r="C21" s="32"/>
      <c r="D21" s="32"/>
      <c r="E21" s="108" t="s">
        <v>31</v>
      </c>
      <c r="F21" s="32"/>
      <c r="G21" s="32"/>
      <c r="H21" s="32"/>
      <c r="I21" s="107" t="s">
        <v>26</v>
      </c>
      <c r="J21" s="108" t="s">
        <v>32</v>
      </c>
      <c r="K21" s="32"/>
      <c r="L21" s="49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7"/>
      <c r="C22" s="32"/>
      <c r="D22" s="32"/>
      <c r="E22" s="32"/>
      <c r="F22" s="32"/>
      <c r="G22" s="32"/>
      <c r="H22" s="32"/>
      <c r="I22" s="32"/>
      <c r="J22" s="32"/>
      <c r="K22" s="32"/>
      <c r="L22" s="49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7"/>
      <c r="C23" s="32"/>
      <c r="D23" s="107" t="s">
        <v>34</v>
      </c>
      <c r="E23" s="32"/>
      <c r="F23" s="32"/>
      <c r="G23" s="32"/>
      <c r="H23" s="32"/>
      <c r="I23" s="107" t="s">
        <v>25</v>
      </c>
      <c r="J23" s="108" t="s">
        <v>30</v>
      </c>
      <c r="K23" s="32"/>
      <c r="L23" s="49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7"/>
      <c r="C24" s="32"/>
      <c r="D24" s="32"/>
      <c r="E24" s="108" t="s">
        <v>35</v>
      </c>
      <c r="F24" s="32"/>
      <c r="G24" s="32"/>
      <c r="H24" s="32"/>
      <c r="I24" s="107" t="s">
        <v>26</v>
      </c>
      <c r="J24" s="108" t="s">
        <v>32</v>
      </c>
      <c r="K24" s="32"/>
      <c r="L24" s="49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7"/>
      <c r="C25" s="32"/>
      <c r="D25" s="32"/>
      <c r="E25" s="32"/>
      <c r="F25" s="32"/>
      <c r="G25" s="32"/>
      <c r="H25" s="32"/>
      <c r="I25" s="32"/>
      <c r="J25" s="32"/>
      <c r="K25" s="32"/>
      <c r="L25" s="49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7"/>
      <c r="C26" s="32"/>
      <c r="D26" s="107" t="s">
        <v>36</v>
      </c>
      <c r="E26" s="32"/>
      <c r="F26" s="32"/>
      <c r="G26" s="32"/>
      <c r="H26" s="32"/>
      <c r="I26" s="32"/>
      <c r="J26" s="32"/>
      <c r="K26" s="32"/>
      <c r="L26" s="49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110"/>
      <c r="B27" s="111"/>
      <c r="C27" s="110"/>
      <c r="D27" s="110"/>
      <c r="E27" s="290" t="s">
        <v>1</v>
      </c>
      <c r="F27" s="290"/>
      <c r="G27" s="290"/>
      <c r="H27" s="290"/>
      <c r="I27" s="110"/>
      <c r="J27" s="110"/>
      <c r="K27" s="110"/>
      <c r="L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2" customFormat="1" ht="6.95" customHeight="1">
      <c r="A28" s="32"/>
      <c r="B28" s="37"/>
      <c r="C28" s="32"/>
      <c r="D28" s="32"/>
      <c r="E28" s="32"/>
      <c r="F28" s="32"/>
      <c r="G28" s="32"/>
      <c r="H28" s="32"/>
      <c r="I28" s="32"/>
      <c r="J28" s="32"/>
      <c r="K28" s="32"/>
      <c r="L28" s="49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7"/>
      <c r="C29" s="32"/>
      <c r="D29" s="113"/>
      <c r="E29" s="113"/>
      <c r="F29" s="113"/>
      <c r="G29" s="113"/>
      <c r="H29" s="113"/>
      <c r="I29" s="113"/>
      <c r="J29" s="113"/>
      <c r="K29" s="113"/>
      <c r="L29" s="49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7"/>
      <c r="C30" s="32"/>
      <c r="D30" s="114" t="s">
        <v>37</v>
      </c>
      <c r="E30" s="32"/>
      <c r="F30" s="32"/>
      <c r="G30" s="32"/>
      <c r="H30" s="32"/>
      <c r="I30" s="32"/>
      <c r="J30" s="115">
        <f>ROUND(J129, 2)</f>
        <v>0</v>
      </c>
      <c r="K30" s="32"/>
      <c r="L30" s="49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7"/>
      <c r="C31" s="32"/>
      <c r="D31" s="113"/>
      <c r="E31" s="113"/>
      <c r="F31" s="113"/>
      <c r="G31" s="113"/>
      <c r="H31" s="113"/>
      <c r="I31" s="113"/>
      <c r="J31" s="113"/>
      <c r="K31" s="113"/>
      <c r="L31" s="49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7"/>
      <c r="C32" s="32"/>
      <c r="D32" s="32"/>
      <c r="E32" s="32"/>
      <c r="F32" s="116" t="s">
        <v>39</v>
      </c>
      <c r="G32" s="32"/>
      <c r="H32" s="32"/>
      <c r="I32" s="116" t="s">
        <v>38</v>
      </c>
      <c r="J32" s="116" t="s">
        <v>40</v>
      </c>
      <c r="K32" s="32"/>
      <c r="L32" s="49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7"/>
      <c r="C33" s="32"/>
      <c r="D33" s="117" t="s">
        <v>41</v>
      </c>
      <c r="E33" s="107" t="s">
        <v>42</v>
      </c>
      <c r="F33" s="118">
        <f>ROUND((SUM(BE129:BE242)),  2)</f>
        <v>0</v>
      </c>
      <c r="G33" s="32"/>
      <c r="H33" s="32"/>
      <c r="I33" s="119">
        <v>0.21</v>
      </c>
      <c r="J33" s="118">
        <f>ROUND(((SUM(BE129:BE242))*I33),  2)</f>
        <v>0</v>
      </c>
      <c r="K33" s="32"/>
      <c r="L33" s="49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7"/>
      <c r="C34" s="32"/>
      <c r="D34" s="32"/>
      <c r="E34" s="107" t="s">
        <v>43</v>
      </c>
      <c r="F34" s="118">
        <f>ROUND((SUM(BF129:BF242)),  2)</f>
        <v>0</v>
      </c>
      <c r="G34" s="32"/>
      <c r="H34" s="32"/>
      <c r="I34" s="119">
        <v>0.12</v>
      </c>
      <c r="J34" s="118">
        <f>ROUND(((SUM(BF129:BF242))*I34),  2)</f>
        <v>0</v>
      </c>
      <c r="K34" s="32"/>
      <c r="L34" s="49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7"/>
      <c r="C35" s="32"/>
      <c r="D35" s="32"/>
      <c r="E35" s="107" t="s">
        <v>44</v>
      </c>
      <c r="F35" s="118">
        <f>ROUND((SUM(BG129:BG242)),  2)</f>
        <v>0</v>
      </c>
      <c r="G35" s="32"/>
      <c r="H35" s="32"/>
      <c r="I35" s="119">
        <v>0.21</v>
      </c>
      <c r="J35" s="118">
        <f>0</f>
        <v>0</v>
      </c>
      <c r="K35" s="32"/>
      <c r="L35" s="49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7"/>
      <c r="C36" s="32"/>
      <c r="D36" s="32"/>
      <c r="E36" s="107" t="s">
        <v>45</v>
      </c>
      <c r="F36" s="118">
        <f>ROUND((SUM(BH129:BH242)),  2)</f>
        <v>0</v>
      </c>
      <c r="G36" s="32"/>
      <c r="H36" s="32"/>
      <c r="I36" s="119">
        <v>0.12</v>
      </c>
      <c r="J36" s="118">
        <f>0</f>
        <v>0</v>
      </c>
      <c r="K36" s="32"/>
      <c r="L36" s="49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7"/>
      <c r="C37" s="32"/>
      <c r="D37" s="32"/>
      <c r="E37" s="107" t="s">
        <v>46</v>
      </c>
      <c r="F37" s="118">
        <f>ROUND((SUM(BI129:BI242)),  2)</f>
        <v>0</v>
      </c>
      <c r="G37" s="32"/>
      <c r="H37" s="32"/>
      <c r="I37" s="119">
        <v>0</v>
      </c>
      <c r="J37" s="118">
        <f>0</f>
        <v>0</v>
      </c>
      <c r="K37" s="32"/>
      <c r="L37" s="49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7"/>
      <c r="C38" s="32"/>
      <c r="D38" s="32"/>
      <c r="E38" s="32"/>
      <c r="F38" s="32"/>
      <c r="G38" s="32"/>
      <c r="H38" s="32"/>
      <c r="I38" s="32"/>
      <c r="J38" s="32"/>
      <c r="K38" s="32"/>
      <c r="L38" s="49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7"/>
      <c r="C39" s="120"/>
      <c r="D39" s="121" t="s">
        <v>47</v>
      </c>
      <c r="E39" s="122"/>
      <c r="F39" s="122"/>
      <c r="G39" s="123" t="s">
        <v>48</v>
      </c>
      <c r="H39" s="124" t="s">
        <v>49</v>
      </c>
      <c r="I39" s="122"/>
      <c r="J39" s="125">
        <f>SUM(J30:J37)</f>
        <v>0</v>
      </c>
      <c r="K39" s="126"/>
      <c r="L39" s="49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7"/>
      <c r="C40" s="32"/>
      <c r="D40" s="32"/>
      <c r="E40" s="32"/>
      <c r="F40" s="32"/>
      <c r="G40" s="32"/>
      <c r="H40" s="32"/>
      <c r="I40" s="32"/>
      <c r="J40" s="32"/>
      <c r="K40" s="32"/>
      <c r="L40" s="49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18"/>
      <c r="L41" s="18"/>
    </row>
    <row r="42" spans="1:31" s="1" customFormat="1" ht="14.45" customHeight="1">
      <c r="B42" s="18"/>
      <c r="L42" s="18"/>
    </row>
    <row r="43" spans="1:31" s="1" customFormat="1" ht="14.45" customHeight="1">
      <c r="B43" s="18"/>
      <c r="L43" s="18"/>
    </row>
    <row r="44" spans="1:31" s="1" customFormat="1" ht="14.45" customHeight="1">
      <c r="B44" s="18"/>
      <c r="L44" s="18"/>
    </row>
    <row r="45" spans="1:31" s="1" customFormat="1" ht="14.45" customHeight="1">
      <c r="B45" s="18"/>
      <c r="L45" s="18"/>
    </row>
    <row r="46" spans="1:31" s="1" customFormat="1" ht="14.45" customHeight="1">
      <c r="B46" s="18"/>
      <c r="L46" s="18"/>
    </row>
    <row r="47" spans="1:31" s="1" customFormat="1" ht="14.45" customHeight="1">
      <c r="B47" s="18"/>
      <c r="L47" s="18"/>
    </row>
    <row r="48" spans="1:31" s="1" customFormat="1" ht="14.45" customHeight="1">
      <c r="B48" s="18"/>
      <c r="L48" s="18"/>
    </row>
    <row r="49" spans="1:31" s="1" customFormat="1" ht="14.45" customHeight="1">
      <c r="B49" s="18"/>
      <c r="L49" s="18"/>
    </row>
    <row r="50" spans="1:31" s="2" customFormat="1" ht="14.45" customHeight="1">
      <c r="B50" s="49"/>
      <c r="D50" s="127" t="s">
        <v>50</v>
      </c>
      <c r="E50" s="128"/>
      <c r="F50" s="128"/>
      <c r="G50" s="127" t="s">
        <v>51</v>
      </c>
      <c r="H50" s="128"/>
      <c r="I50" s="128"/>
      <c r="J50" s="128"/>
      <c r="K50" s="128"/>
      <c r="L50" s="49"/>
    </row>
    <row r="51" spans="1:31" ht="11.25">
      <c r="B51" s="18"/>
      <c r="L51" s="18"/>
    </row>
    <row r="52" spans="1:31" ht="11.25">
      <c r="B52" s="18"/>
      <c r="L52" s="18"/>
    </row>
    <row r="53" spans="1:31" ht="11.25">
      <c r="B53" s="18"/>
      <c r="L53" s="18"/>
    </row>
    <row r="54" spans="1:31" ht="11.25">
      <c r="B54" s="18"/>
      <c r="L54" s="18"/>
    </row>
    <row r="55" spans="1:31" ht="11.25">
      <c r="B55" s="18"/>
      <c r="L55" s="18"/>
    </row>
    <row r="56" spans="1:31" ht="11.25">
      <c r="B56" s="18"/>
      <c r="L56" s="18"/>
    </row>
    <row r="57" spans="1:31" ht="11.25">
      <c r="B57" s="18"/>
      <c r="L57" s="18"/>
    </row>
    <row r="58" spans="1:31" ht="11.25">
      <c r="B58" s="18"/>
      <c r="L58" s="18"/>
    </row>
    <row r="59" spans="1:31" ht="11.25">
      <c r="B59" s="18"/>
      <c r="L59" s="18"/>
    </row>
    <row r="60" spans="1:31" ht="11.25">
      <c r="B60" s="18"/>
      <c r="L60" s="18"/>
    </row>
    <row r="61" spans="1:31" s="2" customFormat="1" ht="12.75">
      <c r="A61" s="32"/>
      <c r="B61" s="37"/>
      <c r="C61" s="32"/>
      <c r="D61" s="129" t="s">
        <v>52</v>
      </c>
      <c r="E61" s="130"/>
      <c r="F61" s="131" t="s">
        <v>53</v>
      </c>
      <c r="G61" s="129" t="s">
        <v>52</v>
      </c>
      <c r="H61" s="130"/>
      <c r="I61" s="130"/>
      <c r="J61" s="132" t="s">
        <v>53</v>
      </c>
      <c r="K61" s="130"/>
      <c r="L61" s="49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18"/>
      <c r="L62" s="18"/>
    </row>
    <row r="63" spans="1:31" ht="11.25">
      <c r="B63" s="18"/>
      <c r="L63" s="18"/>
    </row>
    <row r="64" spans="1:31" ht="11.25">
      <c r="B64" s="18"/>
      <c r="L64" s="18"/>
    </row>
    <row r="65" spans="1:31" s="2" customFormat="1" ht="12.75">
      <c r="A65" s="32"/>
      <c r="B65" s="37"/>
      <c r="C65" s="32"/>
      <c r="D65" s="127" t="s">
        <v>54</v>
      </c>
      <c r="E65" s="133"/>
      <c r="F65" s="133"/>
      <c r="G65" s="127" t="s">
        <v>55</v>
      </c>
      <c r="H65" s="133"/>
      <c r="I65" s="133"/>
      <c r="J65" s="133"/>
      <c r="K65" s="133"/>
      <c r="L65" s="49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18"/>
      <c r="L66" s="18"/>
    </row>
    <row r="67" spans="1:31" ht="11.25">
      <c r="B67" s="18"/>
      <c r="L67" s="18"/>
    </row>
    <row r="68" spans="1:31" ht="11.25">
      <c r="B68" s="18"/>
      <c r="L68" s="18"/>
    </row>
    <row r="69" spans="1:31" ht="11.25">
      <c r="B69" s="18"/>
      <c r="L69" s="18"/>
    </row>
    <row r="70" spans="1:31" ht="11.25">
      <c r="B70" s="18"/>
      <c r="L70" s="18"/>
    </row>
    <row r="71" spans="1:31" ht="11.25">
      <c r="B71" s="18"/>
      <c r="L71" s="18"/>
    </row>
    <row r="72" spans="1:31" ht="11.25">
      <c r="B72" s="18"/>
      <c r="L72" s="18"/>
    </row>
    <row r="73" spans="1:31" ht="11.25">
      <c r="B73" s="18"/>
      <c r="L73" s="18"/>
    </row>
    <row r="74" spans="1:31" ht="11.25">
      <c r="B74" s="18"/>
      <c r="L74" s="18"/>
    </row>
    <row r="75" spans="1:31" ht="11.25">
      <c r="B75" s="18"/>
      <c r="L75" s="18"/>
    </row>
    <row r="76" spans="1:31" s="2" customFormat="1" ht="12.75">
      <c r="A76" s="32"/>
      <c r="B76" s="37"/>
      <c r="C76" s="32"/>
      <c r="D76" s="129" t="s">
        <v>52</v>
      </c>
      <c r="E76" s="130"/>
      <c r="F76" s="131" t="s">
        <v>53</v>
      </c>
      <c r="G76" s="129" t="s">
        <v>52</v>
      </c>
      <c r="H76" s="130"/>
      <c r="I76" s="130"/>
      <c r="J76" s="132" t="s">
        <v>53</v>
      </c>
      <c r="K76" s="130"/>
      <c r="L76" s="49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134"/>
      <c r="C77" s="135"/>
      <c r="D77" s="135"/>
      <c r="E77" s="135"/>
      <c r="F77" s="135"/>
      <c r="G77" s="135"/>
      <c r="H77" s="135"/>
      <c r="I77" s="135"/>
      <c r="J77" s="135"/>
      <c r="K77" s="135"/>
      <c r="L77" s="49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136"/>
      <c r="C81" s="137"/>
      <c r="D81" s="137"/>
      <c r="E81" s="137"/>
      <c r="F81" s="137"/>
      <c r="G81" s="137"/>
      <c r="H81" s="137"/>
      <c r="I81" s="137"/>
      <c r="J81" s="137"/>
      <c r="K81" s="137"/>
      <c r="L81" s="49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97</v>
      </c>
      <c r="D82" s="34"/>
      <c r="E82" s="34"/>
      <c r="F82" s="34"/>
      <c r="G82" s="34"/>
      <c r="H82" s="34"/>
      <c r="I82" s="34"/>
      <c r="J82" s="34"/>
      <c r="K82" s="34"/>
      <c r="L82" s="49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49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16</v>
      </c>
      <c r="D84" s="34"/>
      <c r="E84" s="34"/>
      <c r="F84" s="34"/>
      <c r="G84" s="34"/>
      <c r="H84" s="34"/>
      <c r="I84" s="34"/>
      <c r="J84" s="34"/>
      <c r="K84" s="34"/>
      <c r="L84" s="49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4"/>
      <c r="D85" s="34"/>
      <c r="E85" s="291" t="str">
        <f>E7</f>
        <v>K.Vary, Stará Role, parkování</v>
      </c>
      <c r="F85" s="292"/>
      <c r="G85" s="292"/>
      <c r="H85" s="292"/>
      <c r="I85" s="34"/>
      <c r="J85" s="34"/>
      <c r="K85" s="34"/>
      <c r="L85" s="49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95</v>
      </c>
      <c r="D86" s="34"/>
      <c r="E86" s="34"/>
      <c r="F86" s="34"/>
      <c r="G86" s="34"/>
      <c r="H86" s="34"/>
      <c r="I86" s="34"/>
      <c r="J86" s="34"/>
      <c r="K86" s="34"/>
      <c r="L86" s="49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4"/>
      <c r="D87" s="34"/>
      <c r="E87" s="262" t="str">
        <f>E9</f>
        <v>SO 101 - Kompletní rozsah</v>
      </c>
      <c r="F87" s="293"/>
      <c r="G87" s="293"/>
      <c r="H87" s="293"/>
      <c r="I87" s="34"/>
      <c r="J87" s="34"/>
      <c r="K87" s="34"/>
      <c r="L87" s="49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49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20</v>
      </c>
      <c r="D89" s="34"/>
      <c r="E89" s="34"/>
      <c r="F89" s="25" t="str">
        <f>F12</f>
        <v xml:space="preserve"> </v>
      </c>
      <c r="G89" s="34"/>
      <c r="H89" s="34"/>
      <c r="I89" s="27" t="s">
        <v>22</v>
      </c>
      <c r="J89" s="64" t="str">
        <f>IF(J12="","",J12)</f>
        <v>12. 5. 2025</v>
      </c>
      <c r="K89" s="34"/>
      <c r="L89" s="49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49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customHeight="1">
      <c r="A91" s="32"/>
      <c r="B91" s="33"/>
      <c r="C91" s="27" t="s">
        <v>24</v>
      </c>
      <c r="D91" s="34"/>
      <c r="E91" s="34"/>
      <c r="F91" s="25" t="str">
        <f>E15</f>
        <v xml:space="preserve"> </v>
      </c>
      <c r="G91" s="34"/>
      <c r="H91" s="34"/>
      <c r="I91" s="27" t="s">
        <v>29</v>
      </c>
      <c r="J91" s="30" t="str">
        <f>E21</f>
        <v>GEOprojectKV, s.r.o.</v>
      </c>
      <c r="K91" s="34"/>
      <c r="L91" s="49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27</v>
      </c>
      <c r="D92" s="34"/>
      <c r="E92" s="34"/>
      <c r="F92" s="25" t="str">
        <f>IF(E18="","",E18)</f>
        <v>Vyplň údaj</v>
      </c>
      <c r="G92" s="34"/>
      <c r="H92" s="34"/>
      <c r="I92" s="27" t="s">
        <v>34</v>
      </c>
      <c r="J92" s="30" t="str">
        <f>E24</f>
        <v>GEOprojectKV s.r.o.</v>
      </c>
      <c r="K92" s="34"/>
      <c r="L92" s="49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49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38" t="s">
        <v>98</v>
      </c>
      <c r="D94" s="139"/>
      <c r="E94" s="139"/>
      <c r="F94" s="139"/>
      <c r="G94" s="139"/>
      <c r="H94" s="139"/>
      <c r="I94" s="139"/>
      <c r="J94" s="140" t="s">
        <v>99</v>
      </c>
      <c r="K94" s="139"/>
      <c r="L94" s="49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4"/>
      <c r="D95" s="34"/>
      <c r="E95" s="34"/>
      <c r="F95" s="34"/>
      <c r="G95" s="34"/>
      <c r="H95" s="34"/>
      <c r="I95" s="34"/>
      <c r="J95" s="34"/>
      <c r="K95" s="34"/>
      <c r="L95" s="49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41" t="s">
        <v>100</v>
      </c>
      <c r="D96" s="34"/>
      <c r="E96" s="34"/>
      <c r="F96" s="34"/>
      <c r="G96" s="34"/>
      <c r="H96" s="34"/>
      <c r="I96" s="34"/>
      <c r="J96" s="82">
        <f>J129</f>
        <v>0</v>
      </c>
      <c r="K96" s="34"/>
      <c r="L96" s="49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5" t="s">
        <v>101</v>
      </c>
    </row>
    <row r="97" spans="1:31" s="9" customFormat="1" ht="24.95" customHeight="1">
      <c r="B97" s="142"/>
      <c r="C97" s="143"/>
      <c r="D97" s="144" t="s">
        <v>102</v>
      </c>
      <c r="E97" s="145"/>
      <c r="F97" s="145"/>
      <c r="G97" s="145"/>
      <c r="H97" s="145"/>
      <c r="I97" s="145"/>
      <c r="J97" s="146">
        <f>J130</f>
        <v>0</v>
      </c>
      <c r="K97" s="143"/>
      <c r="L97" s="147"/>
    </row>
    <row r="98" spans="1:31" s="10" customFormat="1" ht="19.899999999999999" customHeight="1">
      <c r="B98" s="148"/>
      <c r="C98" s="149"/>
      <c r="D98" s="150" t="s">
        <v>103</v>
      </c>
      <c r="E98" s="151"/>
      <c r="F98" s="151"/>
      <c r="G98" s="151"/>
      <c r="H98" s="151"/>
      <c r="I98" s="151"/>
      <c r="J98" s="152">
        <f>J131</f>
        <v>0</v>
      </c>
      <c r="K98" s="149"/>
      <c r="L98" s="153"/>
    </row>
    <row r="99" spans="1:31" s="10" customFormat="1" ht="19.899999999999999" customHeight="1">
      <c r="B99" s="148"/>
      <c r="C99" s="149"/>
      <c r="D99" s="150" t="s">
        <v>104</v>
      </c>
      <c r="E99" s="151"/>
      <c r="F99" s="151"/>
      <c r="G99" s="151"/>
      <c r="H99" s="151"/>
      <c r="I99" s="151"/>
      <c r="J99" s="152">
        <f>J143</f>
        <v>0</v>
      </c>
      <c r="K99" s="149"/>
      <c r="L99" s="153"/>
    </row>
    <row r="100" spans="1:31" s="10" customFormat="1" ht="14.85" customHeight="1">
      <c r="B100" s="148"/>
      <c r="C100" s="149"/>
      <c r="D100" s="150" t="s">
        <v>105</v>
      </c>
      <c r="E100" s="151"/>
      <c r="F100" s="151"/>
      <c r="G100" s="151"/>
      <c r="H100" s="151"/>
      <c r="I100" s="151"/>
      <c r="J100" s="152">
        <f>J148</f>
        <v>0</v>
      </c>
      <c r="K100" s="149"/>
      <c r="L100" s="153"/>
    </row>
    <row r="101" spans="1:31" s="10" customFormat="1" ht="14.85" customHeight="1">
      <c r="B101" s="148"/>
      <c r="C101" s="149"/>
      <c r="D101" s="150" t="s">
        <v>106</v>
      </c>
      <c r="E101" s="151"/>
      <c r="F101" s="151"/>
      <c r="G101" s="151"/>
      <c r="H101" s="151"/>
      <c r="I101" s="151"/>
      <c r="J101" s="152">
        <f>J181</f>
        <v>0</v>
      </c>
      <c r="K101" s="149"/>
      <c r="L101" s="153"/>
    </row>
    <row r="102" spans="1:31" s="10" customFormat="1" ht="19.899999999999999" customHeight="1">
      <c r="B102" s="148"/>
      <c r="C102" s="149"/>
      <c r="D102" s="150" t="s">
        <v>107</v>
      </c>
      <c r="E102" s="151"/>
      <c r="F102" s="151"/>
      <c r="G102" s="151"/>
      <c r="H102" s="151"/>
      <c r="I102" s="151"/>
      <c r="J102" s="152">
        <f>J191</f>
        <v>0</v>
      </c>
      <c r="K102" s="149"/>
      <c r="L102" s="153"/>
    </row>
    <row r="103" spans="1:31" s="10" customFormat="1" ht="19.899999999999999" customHeight="1">
      <c r="B103" s="148"/>
      <c r="C103" s="149"/>
      <c r="D103" s="150" t="s">
        <v>108</v>
      </c>
      <c r="E103" s="151"/>
      <c r="F103" s="151"/>
      <c r="G103" s="151"/>
      <c r="H103" s="151"/>
      <c r="I103" s="151"/>
      <c r="J103" s="152">
        <f>J209</f>
        <v>0</v>
      </c>
      <c r="K103" s="149"/>
      <c r="L103" s="153"/>
    </row>
    <row r="104" spans="1:31" s="10" customFormat="1" ht="19.899999999999999" customHeight="1">
      <c r="B104" s="148"/>
      <c r="C104" s="149"/>
      <c r="D104" s="150" t="s">
        <v>109</v>
      </c>
      <c r="E104" s="151"/>
      <c r="F104" s="151"/>
      <c r="G104" s="151"/>
      <c r="H104" s="151"/>
      <c r="I104" s="151"/>
      <c r="J104" s="152">
        <f>J220</f>
        <v>0</v>
      </c>
      <c r="K104" s="149"/>
      <c r="L104" s="153"/>
    </row>
    <row r="105" spans="1:31" s="9" customFormat="1" ht="24.95" customHeight="1">
      <c r="B105" s="142"/>
      <c r="C105" s="143"/>
      <c r="D105" s="144" t="s">
        <v>110</v>
      </c>
      <c r="E105" s="145"/>
      <c r="F105" s="145"/>
      <c r="G105" s="145"/>
      <c r="H105" s="145"/>
      <c r="I105" s="145"/>
      <c r="J105" s="146">
        <f>J223</f>
        <v>0</v>
      </c>
      <c r="K105" s="143"/>
      <c r="L105" s="147"/>
    </row>
    <row r="106" spans="1:31" s="10" customFormat="1" ht="19.899999999999999" customHeight="1">
      <c r="B106" s="148"/>
      <c r="C106" s="149"/>
      <c r="D106" s="150" t="s">
        <v>111</v>
      </c>
      <c r="E106" s="151"/>
      <c r="F106" s="151"/>
      <c r="G106" s="151"/>
      <c r="H106" s="151"/>
      <c r="I106" s="151"/>
      <c r="J106" s="152">
        <f>J224</f>
        <v>0</v>
      </c>
      <c r="K106" s="149"/>
      <c r="L106" s="153"/>
    </row>
    <row r="107" spans="1:31" s="10" customFormat="1" ht="19.899999999999999" customHeight="1">
      <c r="B107" s="148"/>
      <c r="C107" s="149"/>
      <c r="D107" s="150" t="s">
        <v>112</v>
      </c>
      <c r="E107" s="151"/>
      <c r="F107" s="151"/>
      <c r="G107" s="151"/>
      <c r="H107" s="151"/>
      <c r="I107" s="151"/>
      <c r="J107" s="152">
        <f>J230</f>
        <v>0</v>
      </c>
      <c r="K107" s="149"/>
      <c r="L107" s="153"/>
    </row>
    <row r="108" spans="1:31" s="10" customFormat="1" ht="19.899999999999999" customHeight="1">
      <c r="B108" s="148"/>
      <c r="C108" s="149"/>
      <c r="D108" s="150" t="s">
        <v>113</v>
      </c>
      <c r="E108" s="151"/>
      <c r="F108" s="151"/>
      <c r="G108" s="151"/>
      <c r="H108" s="151"/>
      <c r="I108" s="151"/>
      <c r="J108" s="152">
        <f>J234</f>
        <v>0</v>
      </c>
      <c r="K108" s="149"/>
      <c r="L108" s="153"/>
    </row>
    <row r="109" spans="1:31" s="10" customFormat="1" ht="19.899999999999999" customHeight="1">
      <c r="B109" s="148"/>
      <c r="C109" s="149"/>
      <c r="D109" s="150" t="s">
        <v>114</v>
      </c>
      <c r="E109" s="151"/>
      <c r="F109" s="151"/>
      <c r="G109" s="151"/>
      <c r="H109" s="151"/>
      <c r="I109" s="151"/>
      <c r="J109" s="152">
        <f>J240</f>
        <v>0</v>
      </c>
      <c r="K109" s="149"/>
      <c r="L109" s="153"/>
    </row>
    <row r="110" spans="1:31" s="2" customFormat="1" ht="21.75" customHeight="1">
      <c r="A110" s="32"/>
      <c r="B110" s="33"/>
      <c r="C110" s="34"/>
      <c r="D110" s="34"/>
      <c r="E110" s="34"/>
      <c r="F110" s="34"/>
      <c r="G110" s="34"/>
      <c r="H110" s="34"/>
      <c r="I110" s="34"/>
      <c r="J110" s="34"/>
      <c r="K110" s="34"/>
      <c r="L110" s="49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6.95" customHeight="1">
      <c r="A111" s="32"/>
      <c r="B111" s="52"/>
      <c r="C111" s="53"/>
      <c r="D111" s="53"/>
      <c r="E111" s="53"/>
      <c r="F111" s="53"/>
      <c r="G111" s="53"/>
      <c r="H111" s="53"/>
      <c r="I111" s="53"/>
      <c r="J111" s="53"/>
      <c r="K111" s="53"/>
      <c r="L111" s="49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5" spans="1:31" s="2" customFormat="1" ht="6.95" customHeight="1">
      <c r="A115" s="32"/>
      <c r="B115" s="54"/>
      <c r="C115" s="55"/>
      <c r="D115" s="55"/>
      <c r="E115" s="55"/>
      <c r="F115" s="55"/>
      <c r="G115" s="55"/>
      <c r="H115" s="55"/>
      <c r="I115" s="55"/>
      <c r="J115" s="55"/>
      <c r="K115" s="55"/>
      <c r="L115" s="49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31" s="2" customFormat="1" ht="24.95" customHeight="1">
      <c r="A116" s="32"/>
      <c r="B116" s="33"/>
      <c r="C116" s="21" t="s">
        <v>115</v>
      </c>
      <c r="D116" s="34"/>
      <c r="E116" s="34"/>
      <c r="F116" s="34"/>
      <c r="G116" s="34"/>
      <c r="H116" s="34"/>
      <c r="I116" s="34"/>
      <c r="J116" s="34"/>
      <c r="K116" s="34"/>
      <c r="L116" s="49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31" s="2" customFormat="1" ht="6.95" customHeight="1">
      <c r="A117" s="32"/>
      <c r="B117" s="33"/>
      <c r="C117" s="34"/>
      <c r="D117" s="34"/>
      <c r="E117" s="34"/>
      <c r="F117" s="34"/>
      <c r="G117" s="34"/>
      <c r="H117" s="34"/>
      <c r="I117" s="34"/>
      <c r="J117" s="34"/>
      <c r="K117" s="34"/>
      <c r="L117" s="49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31" s="2" customFormat="1" ht="12" customHeight="1">
      <c r="A118" s="32"/>
      <c r="B118" s="33"/>
      <c r="C118" s="27" t="s">
        <v>16</v>
      </c>
      <c r="D118" s="34"/>
      <c r="E118" s="34"/>
      <c r="F118" s="34"/>
      <c r="G118" s="34"/>
      <c r="H118" s="34"/>
      <c r="I118" s="34"/>
      <c r="J118" s="34"/>
      <c r="K118" s="34"/>
      <c r="L118" s="49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31" s="2" customFormat="1" ht="16.5" customHeight="1">
      <c r="A119" s="32"/>
      <c r="B119" s="33"/>
      <c r="C119" s="34"/>
      <c r="D119" s="34"/>
      <c r="E119" s="291" t="str">
        <f>E7</f>
        <v>K.Vary, Stará Role, parkování</v>
      </c>
      <c r="F119" s="292"/>
      <c r="G119" s="292"/>
      <c r="H119" s="292"/>
      <c r="I119" s="34"/>
      <c r="J119" s="34"/>
      <c r="K119" s="34"/>
      <c r="L119" s="49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31" s="2" customFormat="1" ht="12" customHeight="1">
      <c r="A120" s="32"/>
      <c r="B120" s="33"/>
      <c r="C120" s="27" t="s">
        <v>95</v>
      </c>
      <c r="D120" s="34"/>
      <c r="E120" s="34"/>
      <c r="F120" s="34"/>
      <c r="G120" s="34"/>
      <c r="H120" s="34"/>
      <c r="I120" s="34"/>
      <c r="J120" s="34"/>
      <c r="K120" s="34"/>
      <c r="L120" s="49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31" s="2" customFormat="1" ht="16.5" customHeight="1">
      <c r="A121" s="32"/>
      <c r="B121" s="33"/>
      <c r="C121" s="34"/>
      <c r="D121" s="34"/>
      <c r="E121" s="262" t="str">
        <f>E9</f>
        <v>SO 101 - Kompletní rozsah</v>
      </c>
      <c r="F121" s="293"/>
      <c r="G121" s="293"/>
      <c r="H121" s="293"/>
      <c r="I121" s="34"/>
      <c r="J121" s="34"/>
      <c r="K121" s="34"/>
      <c r="L121" s="49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31" s="2" customFormat="1" ht="6.95" customHeight="1">
      <c r="A122" s="32"/>
      <c r="B122" s="33"/>
      <c r="C122" s="34"/>
      <c r="D122" s="34"/>
      <c r="E122" s="34"/>
      <c r="F122" s="34"/>
      <c r="G122" s="34"/>
      <c r="H122" s="34"/>
      <c r="I122" s="34"/>
      <c r="J122" s="34"/>
      <c r="K122" s="34"/>
      <c r="L122" s="49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s="2" customFormat="1" ht="12" customHeight="1">
      <c r="A123" s="32"/>
      <c r="B123" s="33"/>
      <c r="C123" s="27" t="s">
        <v>20</v>
      </c>
      <c r="D123" s="34"/>
      <c r="E123" s="34"/>
      <c r="F123" s="25" t="str">
        <f>F12</f>
        <v xml:space="preserve"> </v>
      </c>
      <c r="G123" s="34"/>
      <c r="H123" s="34"/>
      <c r="I123" s="27" t="s">
        <v>22</v>
      </c>
      <c r="J123" s="64" t="str">
        <f>IF(J12="","",J12)</f>
        <v>12. 5. 2025</v>
      </c>
      <c r="K123" s="34"/>
      <c r="L123" s="49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s="2" customFormat="1" ht="6.95" customHeight="1">
      <c r="A124" s="32"/>
      <c r="B124" s="33"/>
      <c r="C124" s="34"/>
      <c r="D124" s="34"/>
      <c r="E124" s="34"/>
      <c r="F124" s="34"/>
      <c r="G124" s="34"/>
      <c r="H124" s="34"/>
      <c r="I124" s="34"/>
      <c r="J124" s="34"/>
      <c r="K124" s="34"/>
      <c r="L124" s="49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s="2" customFormat="1" ht="15.2" customHeight="1">
      <c r="A125" s="32"/>
      <c r="B125" s="33"/>
      <c r="C125" s="27" t="s">
        <v>24</v>
      </c>
      <c r="D125" s="34"/>
      <c r="E125" s="34"/>
      <c r="F125" s="25" t="str">
        <f>E15</f>
        <v xml:space="preserve"> </v>
      </c>
      <c r="G125" s="34"/>
      <c r="H125" s="34"/>
      <c r="I125" s="27" t="s">
        <v>29</v>
      </c>
      <c r="J125" s="30" t="str">
        <f>E21</f>
        <v>GEOprojectKV, s.r.o.</v>
      </c>
      <c r="K125" s="34"/>
      <c r="L125" s="49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2" customFormat="1" ht="15.2" customHeight="1">
      <c r="A126" s="32"/>
      <c r="B126" s="33"/>
      <c r="C126" s="27" t="s">
        <v>27</v>
      </c>
      <c r="D126" s="34"/>
      <c r="E126" s="34"/>
      <c r="F126" s="25" t="str">
        <f>IF(E18="","",E18)</f>
        <v>Vyplň údaj</v>
      </c>
      <c r="G126" s="34"/>
      <c r="H126" s="34"/>
      <c r="I126" s="27" t="s">
        <v>34</v>
      </c>
      <c r="J126" s="30" t="str">
        <f>E24</f>
        <v>GEOprojectKV s.r.o.</v>
      </c>
      <c r="K126" s="34"/>
      <c r="L126" s="49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s="2" customFormat="1" ht="10.35" customHeight="1">
      <c r="A127" s="32"/>
      <c r="B127" s="33"/>
      <c r="C127" s="34"/>
      <c r="D127" s="34"/>
      <c r="E127" s="34"/>
      <c r="F127" s="34"/>
      <c r="G127" s="34"/>
      <c r="H127" s="34"/>
      <c r="I127" s="34"/>
      <c r="J127" s="34"/>
      <c r="K127" s="34"/>
      <c r="L127" s="49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11" customFormat="1" ht="29.25" customHeight="1">
      <c r="A128" s="154"/>
      <c r="B128" s="155"/>
      <c r="C128" s="156" t="s">
        <v>116</v>
      </c>
      <c r="D128" s="157" t="s">
        <v>62</v>
      </c>
      <c r="E128" s="157" t="s">
        <v>58</v>
      </c>
      <c r="F128" s="157" t="s">
        <v>59</v>
      </c>
      <c r="G128" s="157" t="s">
        <v>117</v>
      </c>
      <c r="H128" s="157" t="s">
        <v>118</v>
      </c>
      <c r="I128" s="157" t="s">
        <v>119</v>
      </c>
      <c r="J128" s="157" t="s">
        <v>99</v>
      </c>
      <c r="K128" s="158" t="s">
        <v>120</v>
      </c>
      <c r="L128" s="159"/>
      <c r="M128" s="73" t="s">
        <v>1</v>
      </c>
      <c r="N128" s="74" t="s">
        <v>41</v>
      </c>
      <c r="O128" s="74" t="s">
        <v>121</v>
      </c>
      <c r="P128" s="74" t="s">
        <v>122</v>
      </c>
      <c r="Q128" s="74" t="s">
        <v>123</v>
      </c>
      <c r="R128" s="74" t="s">
        <v>124</v>
      </c>
      <c r="S128" s="74" t="s">
        <v>125</v>
      </c>
      <c r="T128" s="75" t="s">
        <v>126</v>
      </c>
      <c r="U128" s="154"/>
      <c r="V128" s="154"/>
      <c r="W128" s="154"/>
      <c r="X128" s="154"/>
      <c r="Y128" s="154"/>
      <c r="Z128" s="154"/>
      <c r="AA128" s="154"/>
      <c r="AB128" s="154"/>
      <c r="AC128" s="154"/>
      <c r="AD128" s="154"/>
      <c r="AE128" s="154"/>
    </row>
    <row r="129" spans="1:65" s="2" customFormat="1" ht="22.9" customHeight="1">
      <c r="A129" s="32"/>
      <c r="B129" s="33"/>
      <c r="C129" s="80" t="s">
        <v>127</v>
      </c>
      <c r="D129" s="34"/>
      <c r="E129" s="34"/>
      <c r="F129" s="34"/>
      <c r="G129" s="34"/>
      <c r="H129" s="34"/>
      <c r="I129" s="34"/>
      <c r="J129" s="160">
        <f>BK129</f>
        <v>0</v>
      </c>
      <c r="K129" s="34"/>
      <c r="L129" s="37"/>
      <c r="M129" s="76"/>
      <c r="N129" s="161"/>
      <c r="O129" s="77"/>
      <c r="P129" s="162">
        <f>P130+P223</f>
        <v>0</v>
      </c>
      <c r="Q129" s="77"/>
      <c r="R129" s="162">
        <f>R130+R223</f>
        <v>192.23214289999999</v>
      </c>
      <c r="S129" s="77"/>
      <c r="T129" s="163">
        <f>T130+T223</f>
        <v>403.34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T129" s="15" t="s">
        <v>76</v>
      </c>
      <c r="AU129" s="15" t="s">
        <v>101</v>
      </c>
      <c r="BK129" s="164">
        <f>BK130+BK223</f>
        <v>0</v>
      </c>
    </row>
    <row r="130" spans="1:65" s="12" customFormat="1" ht="25.9" customHeight="1">
      <c r="B130" s="165"/>
      <c r="C130" s="166"/>
      <c r="D130" s="167" t="s">
        <v>76</v>
      </c>
      <c r="E130" s="168" t="s">
        <v>128</v>
      </c>
      <c r="F130" s="168" t="s">
        <v>129</v>
      </c>
      <c r="G130" s="166"/>
      <c r="H130" s="166"/>
      <c r="I130" s="169"/>
      <c r="J130" s="170">
        <f>BK130</f>
        <v>0</v>
      </c>
      <c r="K130" s="166"/>
      <c r="L130" s="171"/>
      <c r="M130" s="172"/>
      <c r="N130" s="173"/>
      <c r="O130" s="173"/>
      <c r="P130" s="174">
        <f>P131+P143+P191+P209+P220</f>
        <v>0</v>
      </c>
      <c r="Q130" s="173"/>
      <c r="R130" s="174">
        <f>R131+R143+R191+R209+R220</f>
        <v>192.23214289999999</v>
      </c>
      <c r="S130" s="173"/>
      <c r="T130" s="175">
        <f>T131+T143+T191+T209+T220</f>
        <v>403.34</v>
      </c>
      <c r="AR130" s="176" t="s">
        <v>85</v>
      </c>
      <c r="AT130" s="177" t="s">
        <v>76</v>
      </c>
      <c r="AU130" s="177" t="s">
        <v>77</v>
      </c>
      <c r="AY130" s="176" t="s">
        <v>130</v>
      </c>
      <c r="BK130" s="178">
        <f>BK131+BK143+BK191+BK209+BK220</f>
        <v>0</v>
      </c>
    </row>
    <row r="131" spans="1:65" s="12" customFormat="1" ht="22.9" customHeight="1">
      <c r="B131" s="165"/>
      <c r="C131" s="166"/>
      <c r="D131" s="167" t="s">
        <v>76</v>
      </c>
      <c r="E131" s="179" t="s">
        <v>85</v>
      </c>
      <c r="F131" s="179" t="s">
        <v>131</v>
      </c>
      <c r="G131" s="166"/>
      <c r="H131" s="166"/>
      <c r="I131" s="169"/>
      <c r="J131" s="180">
        <f>BK131</f>
        <v>0</v>
      </c>
      <c r="K131" s="166"/>
      <c r="L131" s="171"/>
      <c r="M131" s="172"/>
      <c r="N131" s="173"/>
      <c r="O131" s="173"/>
      <c r="P131" s="174">
        <f>SUM(P132:P142)</f>
        <v>0</v>
      </c>
      <c r="Q131" s="173"/>
      <c r="R131" s="174">
        <f>SUM(R132:R142)</f>
        <v>8.1100000000000009E-3</v>
      </c>
      <c r="S131" s="173"/>
      <c r="T131" s="175">
        <f>SUM(T132:T142)</f>
        <v>344.89</v>
      </c>
      <c r="AR131" s="176" t="s">
        <v>85</v>
      </c>
      <c r="AT131" s="177" t="s">
        <v>76</v>
      </c>
      <c r="AU131" s="177" t="s">
        <v>85</v>
      </c>
      <c r="AY131" s="176" t="s">
        <v>130</v>
      </c>
      <c r="BK131" s="178">
        <f>SUM(BK132:BK142)</f>
        <v>0</v>
      </c>
    </row>
    <row r="132" spans="1:65" s="2" customFormat="1" ht="55.5" customHeight="1">
      <c r="A132" s="32"/>
      <c r="B132" s="33"/>
      <c r="C132" s="181" t="s">
        <v>85</v>
      </c>
      <c r="D132" s="181" t="s">
        <v>132</v>
      </c>
      <c r="E132" s="182" t="s">
        <v>133</v>
      </c>
      <c r="F132" s="183" t="s">
        <v>134</v>
      </c>
      <c r="G132" s="184" t="s">
        <v>135</v>
      </c>
      <c r="H132" s="185">
        <v>68</v>
      </c>
      <c r="I132" s="186"/>
      <c r="J132" s="187">
        <f>ROUND(I132*H132,2)</f>
        <v>0</v>
      </c>
      <c r="K132" s="183" t="s">
        <v>136</v>
      </c>
      <c r="L132" s="37"/>
      <c r="M132" s="188" t="s">
        <v>1</v>
      </c>
      <c r="N132" s="189" t="s">
        <v>42</v>
      </c>
      <c r="O132" s="69"/>
      <c r="P132" s="190">
        <f>O132*H132</f>
        <v>0</v>
      </c>
      <c r="Q132" s="190">
        <v>0</v>
      </c>
      <c r="R132" s="190">
        <f>Q132*H132</f>
        <v>0</v>
      </c>
      <c r="S132" s="190">
        <v>0.29499999999999998</v>
      </c>
      <c r="T132" s="191">
        <f>S132*H132</f>
        <v>20.059999999999999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92" t="s">
        <v>137</v>
      </c>
      <c r="AT132" s="192" t="s">
        <v>132</v>
      </c>
      <c r="AU132" s="192" t="s">
        <v>87</v>
      </c>
      <c r="AY132" s="15" t="s">
        <v>130</v>
      </c>
      <c r="BE132" s="193">
        <f>IF(N132="základní",J132,0)</f>
        <v>0</v>
      </c>
      <c r="BF132" s="193">
        <f>IF(N132="snížená",J132,0)</f>
        <v>0</v>
      </c>
      <c r="BG132" s="193">
        <f>IF(N132="zákl. přenesená",J132,0)</f>
        <v>0</v>
      </c>
      <c r="BH132" s="193">
        <f>IF(N132="sníž. přenesená",J132,0)</f>
        <v>0</v>
      </c>
      <c r="BI132" s="193">
        <f>IF(N132="nulová",J132,0)</f>
        <v>0</v>
      </c>
      <c r="BJ132" s="15" t="s">
        <v>85</v>
      </c>
      <c r="BK132" s="193">
        <f>ROUND(I132*H132,2)</f>
        <v>0</v>
      </c>
      <c r="BL132" s="15" t="s">
        <v>137</v>
      </c>
      <c r="BM132" s="192" t="s">
        <v>138</v>
      </c>
    </row>
    <row r="133" spans="1:65" s="2" customFormat="1" ht="11.25">
      <c r="A133" s="32"/>
      <c r="B133" s="33"/>
      <c r="C133" s="34"/>
      <c r="D133" s="194" t="s">
        <v>139</v>
      </c>
      <c r="E133" s="34"/>
      <c r="F133" s="195" t="s">
        <v>140</v>
      </c>
      <c r="G133" s="34"/>
      <c r="H133" s="34"/>
      <c r="I133" s="196"/>
      <c r="J133" s="34"/>
      <c r="K133" s="34"/>
      <c r="L133" s="37"/>
      <c r="M133" s="197"/>
      <c r="N133" s="198"/>
      <c r="O133" s="69"/>
      <c r="P133" s="69"/>
      <c r="Q133" s="69"/>
      <c r="R133" s="69"/>
      <c r="S133" s="69"/>
      <c r="T133" s="70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T133" s="15" t="s">
        <v>139</v>
      </c>
      <c r="AU133" s="15" t="s">
        <v>87</v>
      </c>
    </row>
    <row r="134" spans="1:65" s="2" customFormat="1" ht="66.75" customHeight="1">
      <c r="A134" s="32"/>
      <c r="B134" s="33"/>
      <c r="C134" s="181" t="s">
        <v>87</v>
      </c>
      <c r="D134" s="181" t="s">
        <v>132</v>
      </c>
      <c r="E134" s="182" t="s">
        <v>141</v>
      </c>
      <c r="F134" s="183" t="s">
        <v>142</v>
      </c>
      <c r="G134" s="184" t="s">
        <v>135</v>
      </c>
      <c r="H134" s="185">
        <v>590</v>
      </c>
      <c r="I134" s="186"/>
      <c r="J134" s="187">
        <f>ROUND(I134*H134,2)</f>
        <v>0</v>
      </c>
      <c r="K134" s="183" t="s">
        <v>136</v>
      </c>
      <c r="L134" s="37"/>
      <c r="M134" s="188" t="s">
        <v>1</v>
      </c>
      <c r="N134" s="189" t="s">
        <v>42</v>
      </c>
      <c r="O134" s="69"/>
      <c r="P134" s="190">
        <f>O134*H134</f>
        <v>0</v>
      </c>
      <c r="Q134" s="190">
        <v>0</v>
      </c>
      <c r="R134" s="190">
        <f>Q134*H134</f>
        <v>0</v>
      </c>
      <c r="S134" s="190">
        <v>0.28999999999999998</v>
      </c>
      <c r="T134" s="191">
        <f>S134*H134</f>
        <v>171.1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92" t="s">
        <v>137</v>
      </c>
      <c r="AT134" s="192" t="s">
        <v>132</v>
      </c>
      <c r="AU134" s="192" t="s">
        <v>87</v>
      </c>
      <c r="AY134" s="15" t="s">
        <v>130</v>
      </c>
      <c r="BE134" s="193">
        <f>IF(N134="základní",J134,0)</f>
        <v>0</v>
      </c>
      <c r="BF134" s="193">
        <f>IF(N134="snížená",J134,0)</f>
        <v>0</v>
      </c>
      <c r="BG134" s="193">
        <f>IF(N134="zákl. přenesená",J134,0)</f>
        <v>0</v>
      </c>
      <c r="BH134" s="193">
        <f>IF(N134="sníž. přenesená",J134,0)</f>
        <v>0</v>
      </c>
      <c r="BI134" s="193">
        <f>IF(N134="nulová",J134,0)</f>
        <v>0</v>
      </c>
      <c r="BJ134" s="15" t="s">
        <v>85</v>
      </c>
      <c r="BK134" s="193">
        <f>ROUND(I134*H134,2)</f>
        <v>0</v>
      </c>
      <c r="BL134" s="15" t="s">
        <v>137</v>
      </c>
      <c r="BM134" s="192" t="s">
        <v>143</v>
      </c>
    </row>
    <row r="135" spans="1:65" s="2" customFormat="1" ht="11.25">
      <c r="A135" s="32"/>
      <c r="B135" s="33"/>
      <c r="C135" s="34"/>
      <c r="D135" s="194" t="s">
        <v>139</v>
      </c>
      <c r="E135" s="34"/>
      <c r="F135" s="195" t="s">
        <v>144</v>
      </c>
      <c r="G135" s="34"/>
      <c r="H135" s="34"/>
      <c r="I135" s="196"/>
      <c r="J135" s="34"/>
      <c r="K135" s="34"/>
      <c r="L135" s="37"/>
      <c r="M135" s="197"/>
      <c r="N135" s="198"/>
      <c r="O135" s="69"/>
      <c r="P135" s="69"/>
      <c r="Q135" s="69"/>
      <c r="R135" s="69"/>
      <c r="S135" s="69"/>
      <c r="T135" s="70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T135" s="15" t="s">
        <v>139</v>
      </c>
      <c r="AU135" s="15" t="s">
        <v>87</v>
      </c>
    </row>
    <row r="136" spans="1:65" s="13" customFormat="1" ht="11.25">
      <c r="B136" s="199"/>
      <c r="C136" s="200"/>
      <c r="D136" s="201" t="s">
        <v>145</v>
      </c>
      <c r="E136" s="202" t="s">
        <v>1</v>
      </c>
      <c r="F136" s="203" t="s">
        <v>146</v>
      </c>
      <c r="G136" s="200"/>
      <c r="H136" s="204">
        <v>590</v>
      </c>
      <c r="I136" s="205"/>
      <c r="J136" s="200"/>
      <c r="K136" s="200"/>
      <c r="L136" s="206"/>
      <c r="M136" s="207"/>
      <c r="N136" s="208"/>
      <c r="O136" s="208"/>
      <c r="P136" s="208"/>
      <c r="Q136" s="208"/>
      <c r="R136" s="208"/>
      <c r="S136" s="208"/>
      <c r="T136" s="209"/>
      <c r="AT136" s="210" t="s">
        <v>145</v>
      </c>
      <c r="AU136" s="210" t="s">
        <v>87</v>
      </c>
      <c r="AV136" s="13" t="s">
        <v>87</v>
      </c>
      <c r="AW136" s="13" t="s">
        <v>33</v>
      </c>
      <c r="AX136" s="13" t="s">
        <v>85</v>
      </c>
      <c r="AY136" s="210" t="s">
        <v>130</v>
      </c>
    </row>
    <row r="137" spans="1:65" s="2" customFormat="1" ht="66.75" customHeight="1">
      <c r="A137" s="32"/>
      <c r="B137" s="33"/>
      <c r="C137" s="181" t="s">
        <v>91</v>
      </c>
      <c r="D137" s="181" t="s">
        <v>132</v>
      </c>
      <c r="E137" s="182" t="s">
        <v>147</v>
      </c>
      <c r="F137" s="183" t="s">
        <v>148</v>
      </c>
      <c r="G137" s="184" t="s">
        <v>135</v>
      </c>
      <c r="H137" s="185">
        <v>177</v>
      </c>
      <c r="I137" s="186"/>
      <c r="J137" s="187">
        <f>ROUND(I137*H137,2)</f>
        <v>0</v>
      </c>
      <c r="K137" s="183" t="s">
        <v>136</v>
      </c>
      <c r="L137" s="37"/>
      <c r="M137" s="188" t="s">
        <v>1</v>
      </c>
      <c r="N137" s="189" t="s">
        <v>42</v>
      </c>
      <c r="O137" s="69"/>
      <c r="P137" s="190">
        <f>O137*H137</f>
        <v>0</v>
      </c>
      <c r="Q137" s="190">
        <v>0</v>
      </c>
      <c r="R137" s="190">
        <f>Q137*H137</f>
        <v>0</v>
      </c>
      <c r="S137" s="190">
        <v>0.22</v>
      </c>
      <c r="T137" s="191">
        <f>S137*H137</f>
        <v>38.94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92" t="s">
        <v>137</v>
      </c>
      <c r="AT137" s="192" t="s">
        <v>132</v>
      </c>
      <c r="AU137" s="192" t="s">
        <v>87</v>
      </c>
      <c r="AY137" s="15" t="s">
        <v>130</v>
      </c>
      <c r="BE137" s="193">
        <f>IF(N137="základní",J137,0)</f>
        <v>0</v>
      </c>
      <c r="BF137" s="193">
        <f>IF(N137="snížená",J137,0)</f>
        <v>0</v>
      </c>
      <c r="BG137" s="193">
        <f>IF(N137="zákl. přenesená",J137,0)</f>
        <v>0</v>
      </c>
      <c r="BH137" s="193">
        <f>IF(N137="sníž. přenesená",J137,0)</f>
        <v>0</v>
      </c>
      <c r="BI137" s="193">
        <f>IF(N137="nulová",J137,0)</f>
        <v>0</v>
      </c>
      <c r="BJ137" s="15" t="s">
        <v>85</v>
      </c>
      <c r="BK137" s="193">
        <f>ROUND(I137*H137,2)</f>
        <v>0</v>
      </c>
      <c r="BL137" s="15" t="s">
        <v>137</v>
      </c>
      <c r="BM137" s="192" t="s">
        <v>149</v>
      </c>
    </row>
    <row r="138" spans="1:65" s="2" customFormat="1" ht="11.25">
      <c r="A138" s="32"/>
      <c r="B138" s="33"/>
      <c r="C138" s="34"/>
      <c r="D138" s="194" t="s">
        <v>139</v>
      </c>
      <c r="E138" s="34"/>
      <c r="F138" s="195" t="s">
        <v>150</v>
      </c>
      <c r="G138" s="34"/>
      <c r="H138" s="34"/>
      <c r="I138" s="196"/>
      <c r="J138" s="34"/>
      <c r="K138" s="34"/>
      <c r="L138" s="37"/>
      <c r="M138" s="197"/>
      <c r="N138" s="198"/>
      <c r="O138" s="69"/>
      <c r="P138" s="69"/>
      <c r="Q138" s="69"/>
      <c r="R138" s="69"/>
      <c r="S138" s="69"/>
      <c r="T138" s="70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T138" s="15" t="s">
        <v>139</v>
      </c>
      <c r="AU138" s="15" t="s">
        <v>87</v>
      </c>
    </row>
    <row r="139" spans="1:65" s="2" customFormat="1" ht="44.25" customHeight="1">
      <c r="A139" s="32"/>
      <c r="B139" s="33"/>
      <c r="C139" s="181" t="s">
        <v>137</v>
      </c>
      <c r="D139" s="181" t="s">
        <v>132</v>
      </c>
      <c r="E139" s="182" t="s">
        <v>151</v>
      </c>
      <c r="F139" s="183" t="s">
        <v>152</v>
      </c>
      <c r="G139" s="184" t="s">
        <v>135</v>
      </c>
      <c r="H139" s="185">
        <v>811</v>
      </c>
      <c r="I139" s="186"/>
      <c r="J139" s="187">
        <f>ROUND(I139*H139,2)</f>
        <v>0</v>
      </c>
      <c r="K139" s="183" t="s">
        <v>136</v>
      </c>
      <c r="L139" s="37"/>
      <c r="M139" s="188" t="s">
        <v>1</v>
      </c>
      <c r="N139" s="189" t="s">
        <v>42</v>
      </c>
      <c r="O139" s="69"/>
      <c r="P139" s="190">
        <f>O139*H139</f>
        <v>0</v>
      </c>
      <c r="Q139" s="190">
        <v>1.0000000000000001E-5</v>
      </c>
      <c r="R139" s="190">
        <f>Q139*H139</f>
        <v>8.1100000000000009E-3</v>
      </c>
      <c r="S139" s="190">
        <v>0.115</v>
      </c>
      <c r="T139" s="191">
        <f>S139*H139</f>
        <v>93.265000000000001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92" t="s">
        <v>137</v>
      </c>
      <c r="AT139" s="192" t="s">
        <v>132</v>
      </c>
      <c r="AU139" s="192" t="s">
        <v>87</v>
      </c>
      <c r="AY139" s="15" t="s">
        <v>130</v>
      </c>
      <c r="BE139" s="193">
        <f>IF(N139="základní",J139,0)</f>
        <v>0</v>
      </c>
      <c r="BF139" s="193">
        <f>IF(N139="snížená",J139,0)</f>
        <v>0</v>
      </c>
      <c r="BG139" s="193">
        <f>IF(N139="zákl. přenesená",J139,0)</f>
        <v>0</v>
      </c>
      <c r="BH139" s="193">
        <f>IF(N139="sníž. přenesená",J139,0)</f>
        <v>0</v>
      </c>
      <c r="BI139" s="193">
        <f>IF(N139="nulová",J139,0)</f>
        <v>0</v>
      </c>
      <c r="BJ139" s="15" t="s">
        <v>85</v>
      </c>
      <c r="BK139" s="193">
        <f>ROUND(I139*H139,2)</f>
        <v>0</v>
      </c>
      <c r="BL139" s="15" t="s">
        <v>137</v>
      </c>
      <c r="BM139" s="192" t="s">
        <v>153</v>
      </c>
    </row>
    <row r="140" spans="1:65" s="2" customFormat="1" ht="11.25">
      <c r="A140" s="32"/>
      <c r="B140" s="33"/>
      <c r="C140" s="34"/>
      <c r="D140" s="194" t="s">
        <v>139</v>
      </c>
      <c r="E140" s="34"/>
      <c r="F140" s="195" t="s">
        <v>154</v>
      </c>
      <c r="G140" s="34"/>
      <c r="H140" s="34"/>
      <c r="I140" s="196"/>
      <c r="J140" s="34"/>
      <c r="K140" s="34"/>
      <c r="L140" s="37"/>
      <c r="M140" s="197"/>
      <c r="N140" s="198"/>
      <c r="O140" s="69"/>
      <c r="P140" s="69"/>
      <c r="Q140" s="69"/>
      <c r="R140" s="69"/>
      <c r="S140" s="69"/>
      <c r="T140" s="70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T140" s="15" t="s">
        <v>139</v>
      </c>
      <c r="AU140" s="15" t="s">
        <v>87</v>
      </c>
    </row>
    <row r="141" spans="1:65" s="2" customFormat="1" ht="49.15" customHeight="1">
      <c r="A141" s="32"/>
      <c r="B141" s="33"/>
      <c r="C141" s="181" t="s">
        <v>155</v>
      </c>
      <c r="D141" s="181" t="s">
        <v>132</v>
      </c>
      <c r="E141" s="182" t="s">
        <v>156</v>
      </c>
      <c r="F141" s="183" t="s">
        <v>157</v>
      </c>
      <c r="G141" s="184" t="s">
        <v>158</v>
      </c>
      <c r="H141" s="185">
        <v>105</v>
      </c>
      <c r="I141" s="186"/>
      <c r="J141" s="187">
        <f>ROUND(I141*H141,2)</f>
        <v>0</v>
      </c>
      <c r="K141" s="183" t="s">
        <v>136</v>
      </c>
      <c r="L141" s="37"/>
      <c r="M141" s="188" t="s">
        <v>1</v>
      </c>
      <c r="N141" s="189" t="s">
        <v>42</v>
      </c>
      <c r="O141" s="69"/>
      <c r="P141" s="190">
        <f>O141*H141</f>
        <v>0</v>
      </c>
      <c r="Q141" s="190">
        <v>0</v>
      </c>
      <c r="R141" s="190">
        <f>Q141*H141</f>
        <v>0</v>
      </c>
      <c r="S141" s="190">
        <v>0.20499999999999999</v>
      </c>
      <c r="T141" s="191">
        <f>S141*H141</f>
        <v>21.524999999999999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92" t="s">
        <v>137</v>
      </c>
      <c r="AT141" s="192" t="s">
        <v>132</v>
      </c>
      <c r="AU141" s="192" t="s">
        <v>87</v>
      </c>
      <c r="AY141" s="15" t="s">
        <v>130</v>
      </c>
      <c r="BE141" s="193">
        <f>IF(N141="základní",J141,0)</f>
        <v>0</v>
      </c>
      <c r="BF141" s="193">
        <f>IF(N141="snížená",J141,0)</f>
        <v>0</v>
      </c>
      <c r="BG141" s="193">
        <f>IF(N141="zákl. přenesená",J141,0)</f>
        <v>0</v>
      </c>
      <c r="BH141" s="193">
        <f>IF(N141="sníž. přenesená",J141,0)</f>
        <v>0</v>
      </c>
      <c r="BI141" s="193">
        <f>IF(N141="nulová",J141,0)</f>
        <v>0</v>
      </c>
      <c r="BJ141" s="15" t="s">
        <v>85</v>
      </c>
      <c r="BK141" s="193">
        <f>ROUND(I141*H141,2)</f>
        <v>0</v>
      </c>
      <c r="BL141" s="15" t="s">
        <v>137</v>
      </c>
      <c r="BM141" s="192" t="s">
        <v>159</v>
      </c>
    </row>
    <row r="142" spans="1:65" s="2" customFormat="1" ht="11.25">
      <c r="A142" s="32"/>
      <c r="B142" s="33"/>
      <c r="C142" s="34"/>
      <c r="D142" s="194" t="s">
        <v>139</v>
      </c>
      <c r="E142" s="34"/>
      <c r="F142" s="195" t="s">
        <v>160</v>
      </c>
      <c r="G142" s="34"/>
      <c r="H142" s="34"/>
      <c r="I142" s="196"/>
      <c r="J142" s="34"/>
      <c r="K142" s="34"/>
      <c r="L142" s="37"/>
      <c r="M142" s="197"/>
      <c r="N142" s="198"/>
      <c r="O142" s="69"/>
      <c r="P142" s="69"/>
      <c r="Q142" s="69"/>
      <c r="R142" s="69"/>
      <c r="S142" s="69"/>
      <c r="T142" s="70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T142" s="15" t="s">
        <v>139</v>
      </c>
      <c r="AU142" s="15" t="s">
        <v>87</v>
      </c>
    </row>
    <row r="143" spans="1:65" s="12" customFormat="1" ht="22.9" customHeight="1">
      <c r="B143" s="165"/>
      <c r="C143" s="166"/>
      <c r="D143" s="167" t="s">
        <v>76</v>
      </c>
      <c r="E143" s="179" t="s">
        <v>155</v>
      </c>
      <c r="F143" s="179" t="s">
        <v>161</v>
      </c>
      <c r="G143" s="166"/>
      <c r="H143" s="166"/>
      <c r="I143" s="169"/>
      <c r="J143" s="180">
        <f>BK143</f>
        <v>0</v>
      </c>
      <c r="K143" s="166"/>
      <c r="L143" s="171"/>
      <c r="M143" s="172"/>
      <c r="N143" s="173"/>
      <c r="O143" s="173"/>
      <c r="P143" s="174">
        <f>P144+SUM(P145:P148)+P181</f>
        <v>0</v>
      </c>
      <c r="Q143" s="173"/>
      <c r="R143" s="174">
        <f>R144+SUM(R145:R148)+R181</f>
        <v>121.97583269999998</v>
      </c>
      <c r="S143" s="173"/>
      <c r="T143" s="175">
        <f>T144+SUM(T145:T148)+T181</f>
        <v>0</v>
      </c>
      <c r="AR143" s="176" t="s">
        <v>85</v>
      </c>
      <c r="AT143" s="177" t="s">
        <v>76</v>
      </c>
      <c r="AU143" s="177" t="s">
        <v>85</v>
      </c>
      <c r="AY143" s="176" t="s">
        <v>130</v>
      </c>
      <c r="BK143" s="178">
        <f>BK144+SUM(BK145:BK148)+BK181</f>
        <v>0</v>
      </c>
    </row>
    <row r="144" spans="1:65" s="2" customFormat="1" ht="24.2" customHeight="1">
      <c r="A144" s="32"/>
      <c r="B144" s="33"/>
      <c r="C144" s="181" t="s">
        <v>162</v>
      </c>
      <c r="D144" s="181" t="s">
        <v>132</v>
      </c>
      <c r="E144" s="182" t="s">
        <v>163</v>
      </c>
      <c r="F144" s="183" t="s">
        <v>164</v>
      </c>
      <c r="G144" s="184" t="s">
        <v>135</v>
      </c>
      <c r="H144" s="185">
        <v>756</v>
      </c>
      <c r="I144" s="186"/>
      <c r="J144" s="187">
        <f>ROUND(I144*H144,2)</f>
        <v>0</v>
      </c>
      <c r="K144" s="183" t="s">
        <v>136</v>
      </c>
      <c r="L144" s="37"/>
      <c r="M144" s="188" t="s">
        <v>1</v>
      </c>
      <c r="N144" s="189" t="s">
        <v>42</v>
      </c>
      <c r="O144" s="69"/>
      <c r="P144" s="190">
        <f>O144*H144</f>
        <v>0</v>
      </c>
      <c r="Q144" s="190">
        <v>0</v>
      </c>
      <c r="R144" s="190">
        <f>Q144*H144</f>
        <v>0</v>
      </c>
      <c r="S144" s="190">
        <v>0</v>
      </c>
      <c r="T144" s="191">
        <f>S144*H144</f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92" t="s">
        <v>137</v>
      </c>
      <c r="AT144" s="192" t="s">
        <v>132</v>
      </c>
      <c r="AU144" s="192" t="s">
        <v>87</v>
      </c>
      <c r="AY144" s="15" t="s">
        <v>130</v>
      </c>
      <c r="BE144" s="193">
        <f>IF(N144="základní",J144,0)</f>
        <v>0</v>
      </c>
      <c r="BF144" s="193">
        <f>IF(N144="snížená",J144,0)</f>
        <v>0</v>
      </c>
      <c r="BG144" s="193">
        <f>IF(N144="zákl. přenesená",J144,0)</f>
        <v>0</v>
      </c>
      <c r="BH144" s="193">
        <f>IF(N144="sníž. přenesená",J144,0)</f>
        <v>0</v>
      </c>
      <c r="BI144" s="193">
        <f>IF(N144="nulová",J144,0)</f>
        <v>0</v>
      </c>
      <c r="BJ144" s="15" t="s">
        <v>85</v>
      </c>
      <c r="BK144" s="193">
        <f>ROUND(I144*H144,2)</f>
        <v>0</v>
      </c>
      <c r="BL144" s="15" t="s">
        <v>137</v>
      </c>
      <c r="BM144" s="192" t="s">
        <v>165</v>
      </c>
    </row>
    <row r="145" spans="1:65" s="2" customFormat="1" ht="11.25">
      <c r="A145" s="32"/>
      <c r="B145" s="33"/>
      <c r="C145" s="34"/>
      <c r="D145" s="194" t="s">
        <v>139</v>
      </c>
      <c r="E145" s="34"/>
      <c r="F145" s="195" t="s">
        <v>166</v>
      </c>
      <c r="G145" s="34"/>
      <c r="H145" s="34"/>
      <c r="I145" s="196"/>
      <c r="J145" s="34"/>
      <c r="K145" s="34"/>
      <c r="L145" s="37"/>
      <c r="M145" s="197"/>
      <c r="N145" s="198"/>
      <c r="O145" s="69"/>
      <c r="P145" s="69"/>
      <c r="Q145" s="69"/>
      <c r="R145" s="69"/>
      <c r="S145" s="69"/>
      <c r="T145" s="70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T145" s="15" t="s">
        <v>139</v>
      </c>
      <c r="AU145" s="15" t="s">
        <v>87</v>
      </c>
    </row>
    <row r="146" spans="1:65" s="2" customFormat="1" ht="49.15" customHeight="1">
      <c r="A146" s="32"/>
      <c r="B146" s="33"/>
      <c r="C146" s="181" t="s">
        <v>167</v>
      </c>
      <c r="D146" s="181" t="s">
        <v>132</v>
      </c>
      <c r="E146" s="182" t="s">
        <v>168</v>
      </c>
      <c r="F146" s="183" t="s">
        <v>169</v>
      </c>
      <c r="G146" s="184" t="s">
        <v>135</v>
      </c>
      <c r="H146" s="185">
        <v>756</v>
      </c>
      <c r="I146" s="186"/>
      <c r="J146" s="187">
        <f>ROUND(I146*H146,2)</f>
        <v>0</v>
      </c>
      <c r="K146" s="183" t="s">
        <v>136</v>
      </c>
      <c r="L146" s="37"/>
      <c r="M146" s="188" t="s">
        <v>1</v>
      </c>
      <c r="N146" s="189" t="s">
        <v>42</v>
      </c>
      <c r="O146" s="69"/>
      <c r="P146" s="190">
        <f>O146*H146</f>
        <v>0</v>
      </c>
      <c r="Q146" s="190">
        <v>0</v>
      </c>
      <c r="R146" s="190">
        <f>Q146*H146</f>
        <v>0</v>
      </c>
      <c r="S146" s="190">
        <v>0</v>
      </c>
      <c r="T146" s="191">
        <f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92" t="s">
        <v>137</v>
      </c>
      <c r="AT146" s="192" t="s">
        <v>132</v>
      </c>
      <c r="AU146" s="192" t="s">
        <v>87</v>
      </c>
      <c r="AY146" s="15" t="s">
        <v>130</v>
      </c>
      <c r="BE146" s="193">
        <f>IF(N146="základní",J146,0)</f>
        <v>0</v>
      </c>
      <c r="BF146" s="193">
        <f>IF(N146="snížená",J146,0)</f>
        <v>0</v>
      </c>
      <c r="BG146" s="193">
        <f>IF(N146="zákl. přenesená",J146,0)</f>
        <v>0</v>
      </c>
      <c r="BH146" s="193">
        <f>IF(N146="sníž. přenesená",J146,0)</f>
        <v>0</v>
      </c>
      <c r="BI146" s="193">
        <f>IF(N146="nulová",J146,0)</f>
        <v>0</v>
      </c>
      <c r="BJ146" s="15" t="s">
        <v>85</v>
      </c>
      <c r="BK146" s="193">
        <f>ROUND(I146*H146,2)</f>
        <v>0</v>
      </c>
      <c r="BL146" s="15" t="s">
        <v>137</v>
      </c>
      <c r="BM146" s="192" t="s">
        <v>170</v>
      </c>
    </row>
    <row r="147" spans="1:65" s="2" customFormat="1" ht="11.25">
      <c r="A147" s="32"/>
      <c r="B147" s="33"/>
      <c r="C147" s="34"/>
      <c r="D147" s="194" t="s">
        <v>139</v>
      </c>
      <c r="E147" s="34"/>
      <c r="F147" s="195" t="s">
        <v>171</v>
      </c>
      <c r="G147" s="34"/>
      <c r="H147" s="34"/>
      <c r="I147" s="196"/>
      <c r="J147" s="34"/>
      <c r="K147" s="34"/>
      <c r="L147" s="37"/>
      <c r="M147" s="197"/>
      <c r="N147" s="198"/>
      <c r="O147" s="69"/>
      <c r="P147" s="69"/>
      <c r="Q147" s="69"/>
      <c r="R147" s="69"/>
      <c r="S147" s="69"/>
      <c r="T147" s="70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T147" s="15" t="s">
        <v>139</v>
      </c>
      <c r="AU147" s="15" t="s">
        <v>87</v>
      </c>
    </row>
    <row r="148" spans="1:65" s="12" customFormat="1" ht="20.85" customHeight="1">
      <c r="B148" s="165"/>
      <c r="C148" s="166"/>
      <c r="D148" s="167" t="s">
        <v>76</v>
      </c>
      <c r="E148" s="179" t="s">
        <v>172</v>
      </c>
      <c r="F148" s="179" t="s">
        <v>89</v>
      </c>
      <c r="G148" s="166"/>
      <c r="H148" s="166"/>
      <c r="I148" s="169"/>
      <c r="J148" s="180">
        <f>BK148</f>
        <v>0</v>
      </c>
      <c r="K148" s="166"/>
      <c r="L148" s="171"/>
      <c r="M148" s="172"/>
      <c r="N148" s="173"/>
      <c r="O148" s="173"/>
      <c r="P148" s="174">
        <f>SUM(P149:P180)</f>
        <v>0</v>
      </c>
      <c r="Q148" s="173"/>
      <c r="R148" s="174">
        <f>SUM(R149:R180)</f>
        <v>41.404687500000001</v>
      </c>
      <c r="S148" s="173"/>
      <c r="T148" s="175">
        <f>SUM(T149:T180)</f>
        <v>0</v>
      </c>
      <c r="AR148" s="176" t="s">
        <v>85</v>
      </c>
      <c r="AT148" s="177" t="s">
        <v>76</v>
      </c>
      <c r="AU148" s="177" t="s">
        <v>87</v>
      </c>
      <c r="AY148" s="176" t="s">
        <v>130</v>
      </c>
      <c r="BK148" s="178">
        <f>SUM(BK149:BK180)</f>
        <v>0</v>
      </c>
    </row>
    <row r="149" spans="1:65" s="2" customFormat="1" ht="33" customHeight="1">
      <c r="A149" s="32"/>
      <c r="B149" s="33"/>
      <c r="C149" s="181" t="s">
        <v>173</v>
      </c>
      <c r="D149" s="181" t="s">
        <v>132</v>
      </c>
      <c r="E149" s="182" t="s">
        <v>174</v>
      </c>
      <c r="F149" s="183" t="s">
        <v>175</v>
      </c>
      <c r="G149" s="184" t="s">
        <v>135</v>
      </c>
      <c r="H149" s="185">
        <v>165</v>
      </c>
      <c r="I149" s="186"/>
      <c r="J149" s="187">
        <f>ROUND(I149*H149,2)</f>
        <v>0</v>
      </c>
      <c r="K149" s="183" t="s">
        <v>136</v>
      </c>
      <c r="L149" s="37"/>
      <c r="M149" s="188" t="s">
        <v>1</v>
      </c>
      <c r="N149" s="189" t="s">
        <v>42</v>
      </c>
      <c r="O149" s="69"/>
      <c r="P149" s="190">
        <f>O149*H149</f>
        <v>0</v>
      </c>
      <c r="Q149" s="190">
        <v>0</v>
      </c>
      <c r="R149" s="190">
        <f>Q149*H149</f>
        <v>0</v>
      </c>
      <c r="S149" s="190">
        <v>0</v>
      </c>
      <c r="T149" s="191">
        <f>S149*H149</f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92" t="s">
        <v>137</v>
      </c>
      <c r="AT149" s="192" t="s">
        <v>132</v>
      </c>
      <c r="AU149" s="192" t="s">
        <v>91</v>
      </c>
      <c r="AY149" s="15" t="s">
        <v>130</v>
      </c>
      <c r="BE149" s="193">
        <f>IF(N149="základní",J149,0)</f>
        <v>0</v>
      </c>
      <c r="BF149" s="193">
        <f>IF(N149="snížená",J149,0)</f>
        <v>0</v>
      </c>
      <c r="BG149" s="193">
        <f>IF(N149="zákl. přenesená",J149,0)</f>
        <v>0</v>
      </c>
      <c r="BH149" s="193">
        <f>IF(N149="sníž. přenesená",J149,0)</f>
        <v>0</v>
      </c>
      <c r="BI149" s="193">
        <f>IF(N149="nulová",J149,0)</f>
        <v>0</v>
      </c>
      <c r="BJ149" s="15" t="s">
        <v>85</v>
      </c>
      <c r="BK149" s="193">
        <f>ROUND(I149*H149,2)</f>
        <v>0</v>
      </c>
      <c r="BL149" s="15" t="s">
        <v>137</v>
      </c>
      <c r="BM149" s="192" t="s">
        <v>176</v>
      </c>
    </row>
    <row r="150" spans="1:65" s="2" customFormat="1" ht="11.25">
      <c r="A150" s="32"/>
      <c r="B150" s="33"/>
      <c r="C150" s="34"/>
      <c r="D150" s="194" t="s">
        <v>139</v>
      </c>
      <c r="E150" s="34"/>
      <c r="F150" s="195" t="s">
        <v>177</v>
      </c>
      <c r="G150" s="34"/>
      <c r="H150" s="34"/>
      <c r="I150" s="196"/>
      <c r="J150" s="34"/>
      <c r="K150" s="34"/>
      <c r="L150" s="37"/>
      <c r="M150" s="197"/>
      <c r="N150" s="198"/>
      <c r="O150" s="69"/>
      <c r="P150" s="69"/>
      <c r="Q150" s="69"/>
      <c r="R150" s="69"/>
      <c r="S150" s="69"/>
      <c r="T150" s="70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T150" s="15" t="s">
        <v>139</v>
      </c>
      <c r="AU150" s="15" t="s">
        <v>91</v>
      </c>
    </row>
    <row r="151" spans="1:65" s="13" customFormat="1" ht="11.25">
      <c r="B151" s="199"/>
      <c r="C151" s="200"/>
      <c r="D151" s="201" t="s">
        <v>145</v>
      </c>
      <c r="E151" s="202" t="s">
        <v>1</v>
      </c>
      <c r="F151" s="203" t="s">
        <v>88</v>
      </c>
      <c r="G151" s="200"/>
      <c r="H151" s="204">
        <v>165</v>
      </c>
      <c r="I151" s="205"/>
      <c r="J151" s="200"/>
      <c r="K151" s="200"/>
      <c r="L151" s="206"/>
      <c r="M151" s="207"/>
      <c r="N151" s="208"/>
      <c r="O151" s="208"/>
      <c r="P151" s="208"/>
      <c r="Q151" s="208"/>
      <c r="R151" s="208"/>
      <c r="S151" s="208"/>
      <c r="T151" s="209"/>
      <c r="AT151" s="210" t="s">
        <v>145</v>
      </c>
      <c r="AU151" s="210" t="s">
        <v>91</v>
      </c>
      <c r="AV151" s="13" t="s">
        <v>87</v>
      </c>
      <c r="AW151" s="13" t="s">
        <v>33</v>
      </c>
      <c r="AX151" s="13" t="s">
        <v>85</v>
      </c>
      <c r="AY151" s="210" t="s">
        <v>130</v>
      </c>
    </row>
    <row r="152" spans="1:65" s="2" customFormat="1" ht="11.25">
      <c r="A152" s="32"/>
      <c r="B152" s="33"/>
      <c r="C152" s="34"/>
      <c r="D152" s="201" t="s">
        <v>178</v>
      </c>
      <c r="E152" s="34"/>
      <c r="F152" s="211" t="s">
        <v>179</v>
      </c>
      <c r="G152" s="34"/>
      <c r="H152" s="34"/>
      <c r="I152" s="34"/>
      <c r="J152" s="34"/>
      <c r="K152" s="34"/>
      <c r="L152" s="37"/>
      <c r="M152" s="197"/>
      <c r="N152" s="198"/>
      <c r="O152" s="69"/>
      <c r="P152" s="69"/>
      <c r="Q152" s="69"/>
      <c r="R152" s="69"/>
      <c r="S152" s="69"/>
      <c r="T152" s="70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U152" s="15" t="s">
        <v>91</v>
      </c>
    </row>
    <row r="153" spans="1:65" s="2" customFormat="1" ht="11.25">
      <c r="A153" s="32"/>
      <c r="B153" s="33"/>
      <c r="C153" s="34"/>
      <c r="D153" s="201" t="s">
        <v>178</v>
      </c>
      <c r="E153" s="34"/>
      <c r="F153" s="212" t="s">
        <v>90</v>
      </c>
      <c r="G153" s="34"/>
      <c r="H153" s="213">
        <v>165</v>
      </c>
      <c r="I153" s="34"/>
      <c r="J153" s="34"/>
      <c r="K153" s="34"/>
      <c r="L153" s="37"/>
      <c r="M153" s="197"/>
      <c r="N153" s="198"/>
      <c r="O153" s="69"/>
      <c r="P153" s="69"/>
      <c r="Q153" s="69"/>
      <c r="R153" s="69"/>
      <c r="S153" s="69"/>
      <c r="T153" s="70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U153" s="15" t="s">
        <v>91</v>
      </c>
    </row>
    <row r="154" spans="1:65" s="2" customFormat="1" ht="37.9" customHeight="1">
      <c r="A154" s="32"/>
      <c r="B154" s="33"/>
      <c r="C154" s="181" t="s">
        <v>180</v>
      </c>
      <c r="D154" s="181" t="s">
        <v>132</v>
      </c>
      <c r="E154" s="182" t="s">
        <v>181</v>
      </c>
      <c r="F154" s="183" t="s">
        <v>182</v>
      </c>
      <c r="G154" s="184" t="s">
        <v>135</v>
      </c>
      <c r="H154" s="185">
        <v>165</v>
      </c>
      <c r="I154" s="186"/>
      <c r="J154" s="187">
        <f>ROUND(I154*H154,2)</f>
        <v>0</v>
      </c>
      <c r="K154" s="183" t="s">
        <v>136</v>
      </c>
      <c r="L154" s="37"/>
      <c r="M154" s="188" t="s">
        <v>1</v>
      </c>
      <c r="N154" s="189" t="s">
        <v>42</v>
      </c>
      <c r="O154" s="69"/>
      <c r="P154" s="190">
        <f>O154*H154</f>
        <v>0</v>
      </c>
      <c r="Q154" s="190">
        <v>0</v>
      </c>
      <c r="R154" s="190">
        <f>Q154*H154</f>
        <v>0</v>
      </c>
      <c r="S154" s="190">
        <v>0</v>
      </c>
      <c r="T154" s="191">
        <f>S154*H154</f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92" t="s">
        <v>137</v>
      </c>
      <c r="AT154" s="192" t="s">
        <v>132</v>
      </c>
      <c r="AU154" s="192" t="s">
        <v>91</v>
      </c>
      <c r="AY154" s="15" t="s">
        <v>130</v>
      </c>
      <c r="BE154" s="193">
        <f>IF(N154="základní",J154,0)</f>
        <v>0</v>
      </c>
      <c r="BF154" s="193">
        <f>IF(N154="snížená",J154,0)</f>
        <v>0</v>
      </c>
      <c r="BG154" s="193">
        <f>IF(N154="zákl. přenesená",J154,0)</f>
        <v>0</v>
      </c>
      <c r="BH154" s="193">
        <f>IF(N154="sníž. přenesená",J154,0)</f>
        <v>0</v>
      </c>
      <c r="BI154" s="193">
        <f>IF(N154="nulová",J154,0)</f>
        <v>0</v>
      </c>
      <c r="BJ154" s="15" t="s">
        <v>85</v>
      </c>
      <c r="BK154" s="193">
        <f>ROUND(I154*H154,2)</f>
        <v>0</v>
      </c>
      <c r="BL154" s="15" t="s">
        <v>137</v>
      </c>
      <c r="BM154" s="192" t="s">
        <v>183</v>
      </c>
    </row>
    <row r="155" spans="1:65" s="2" customFormat="1" ht="11.25">
      <c r="A155" s="32"/>
      <c r="B155" s="33"/>
      <c r="C155" s="34"/>
      <c r="D155" s="194" t="s">
        <v>139</v>
      </c>
      <c r="E155" s="34"/>
      <c r="F155" s="195" t="s">
        <v>184</v>
      </c>
      <c r="G155" s="34"/>
      <c r="H155" s="34"/>
      <c r="I155" s="196"/>
      <c r="J155" s="34"/>
      <c r="K155" s="34"/>
      <c r="L155" s="37"/>
      <c r="M155" s="197"/>
      <c r="N155" s="198"/>
      <c r="O155" s="69"/>
      <c r="P155" s="69"/>
      <c r="Q155" s="69"/>
      <c r="R155" s="69"/>
      <c r="S155" s="69"/>
      <c r="T155" s="70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T155" s="15" t="s">
        <v>139</v>
      </c>
      <c r="AU155" s="15" t="s">
        <v>91</v>
      </c>
    </row>
    <row r="156" spans="1:65" s="13" customFormat="1" ht="11.25">
      <c r="B156" s="199"/>
      <c r="C156" s="200"/>
      <c r="D156" s="201" t="s">
        <v>145</v>
      </c>
      <c r="E156" s="202" t="s">
        <v>1</v>
      </c>
      <c r="F156" s="203" t="s">
        <v>88</v>
      </c>
      <c r="G156" s="200"/>
      <c r="H156" s="204">
        <v>165</v>
      </c>
      <c r="I156" s="205"/>
      <c r="J156" s="200"/>
      <c r="K156" s="200"/>
      <c r="L156" s="206"/>
      <c r="M156" s="207"/>
      <c r="N156" s="208"/>
      <c r="O156" s="208"/>
      <c r="P156" s="208"/>
      <c r="Q156" s="208"/>
      <c r="R156" s="208"/>
      <c r="S156" s="208"/>
      <c r="T156" s="209"/>
      <c r="AT156" s="210" t="s">
        <v>145</v>
      </c>
      <c r="AU156" s="210" t="s">
        <v>91</v>
      </c>
      <c r="AV156" s="13" t="s">
        <v>87</v>
      </c>
      <c r="AW156" s="13" t="s">
        <v>33</v>
      </c>
      <c r="AX156" s="13" t="s">
        <v>85</v>
      </c>
      <c r="AY156" s="210" t="s">
        <v>130</v>
      </c>
    </row>
    <row r="157" spans="1:65" s="2" customFormat="1" ht="11.25">
      <c r="A157" s="32"/>
      <c r="B157" s="33"/>
      <c r="C157" s="34"/>
      <c r="D157" s="201" t="s">
        <v>178</v>
      </c>
      <c r="E157" s="34"/>
      <c r="F157" s="211" t="s">
        <v>179</v>
      </c>
      <c r="G157" s="34"/>
      <c r="H157" s="34"/>
      <c r="I157" s="34"/>
      <c r="J157" s="34"/>
      <c r="K157" s="34"/>
      <c r="L157" s="37"/>
      <c r="M157" s="197"/>
      <c r="N157" s="198"/>
      <c r="O157" s="69"/>
      <c r="P157" s="69"/>
      <c r="Q157" s="69"/>
      <c r="R157" s="69"/>
      <c r="S157" s="69"/>
      <c r="T157" s="70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U157" s="15" t="s">
        <v>91</v>
      </c>
    </row>
    <row r="158" spans="1:65" s="2" customFormat="1" ht="11.25">
      <c r="A158" s="32"/>
      <c r="B158" s="33"/>
      <c r="C158" s="34"/>
      <c r="D158" s="201" t="s">
        <v>178</v>
      </c>
      <c r="E158" s="34"/>
      <c r="F158" s="212" t="s">
        <v>90</v>
      </c>
      <c r="G158" s="34"/>
      <c r="H158" s="213">
        <v>165</v>
      </c>
      <c r="I158" s="34"/>
      <c r="J158" s="34"/>
      <c r="K158" s="34"/>
      <c r="L158" s="37"/>
      <c r="M158" s="197"/>
      <c r="N158" s="198"/>
      <c r="O158" s="69"/>
      <c r="P158" s="69"/>
      <c r="Q158" s="69"/>
      <c r="R158" s="69"/>
      <c r="S158" s="69"/>
      <c r="T158" s="70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U158" s="15" t="s">
        <v>91</v>
      </c>
    </row>
    <row r="159" spans="1:65" s="2" customFormat="1" ht="66.75" customHeight="1">
      <c r="A159" s="32"/>
      <c r="B159" s="33"/>
      <c r="C159" s="181" t="s">
        <v>185</v>
      </c>
      <c r="D159" s="181" t="s">
        <v>132</v>
      </c>
      <c r="E159" s="182" t="s">
        <v>186</v>
      </c>
      <c r="F159" s="183" t="s">
        <v>187</v>
      </c>
      <c r="G159" s="184" t="s">
        <v>135</v>
      </c>
      <c r="H159" s="185">
        <v>165</v>
      </c>
      <c r="I159" s="186"/>
      <c r="J159" s="187">
        <f>ROUND(I159*H159,2)</f>
        <v>0</v>
      </c>
      <c r="K159" s="183" t="s">
        <v>136</v>
      </c>
      <c r="L159" s="37"/>
      <c r="M159" s="188" t="s">
        <v>1</v>
      </c>
      <c r="N159" s="189" t="s">
        <v>42</v>
      </c>
      <c r="O159" s="69"/>
      <c r="P159" s="190">
        <f>O159*H159</f>
        <v>0</v>
      </c>
      <c r="Q159" s="190">
        <v>9.8000000000000004E-2</v>
      </c>
      <c r="R159" s="190">
        <f>Q159*H159</f>
        <v>16.170000000000002</v>
      </c>
      <c r="S159" s="190">
        <v>0</v>
      </c>
      <c r="T159" s="191">
        <f>S159*H159</f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92" t="s">
        <v>137</v>
      </c>
      <c r="AT159" s="192" t="s">
        <v>132</v>
      </c>
      <c r="AU159" s="192" t="s">
        <v>91</v>
      </c>
      <c r="AY159" s="15" t="s">
        <v>130</v>
      </c>
      <c r="BE159" s="193">
        <f>IF(N159="základní",J159,0)</f>
        <v>0</v>
      </c>
      <c r="BF159" s="193">
        <f>IF(N159="snížená",J159,0)</f>
        <v>0</v>
      </c>
      <c r="BG159" s="193">
        <f>IF(N159="zákl. přenesená",J159,0)</f>
        <v>0</v>
      </c>
      <c r="BH159" s="193">
        <f>IF(N159="sníž. přenesená",J159,0)</f>
        <v>0</v>
      </c>
      <c r="BI159" s="193">
        <f>IF(N159="nulová",J159,0)</f>
        <v>0</v>
      </c>
      <c r="BJ159" s="15" t="s">
        <v>85</v>
      </c>
      <c r="BK159" s="193">
        <f>ROUND(I159*H159,2)</f>
        <v>0</v>
      </c>
      <c r="BL159" s="15" t="s">
        <v>137</v>
      </c>
      <c r="BM159" s="192" t="s">
        <v>188</v>
      </c>
    </row>
    <row r="160" spans="1:65" s="2" customFormat="1" ht="11.25">
      <c r="A160" s="32"/>
      <c r="B160" s="33"/>
      <c r="C160" s="34"/>
      <c r="D160" s="194" t="s">
        <v>139</v>
      </c>
      <c r="E160" s="34"/>
      <c r="F160" s="195" t="s">
        <v>189</v>
      </c>
      <c r="G160" s="34"/>
      <c r="H160" s="34"/>
      <c r="I160" s="196"/>
      <c r="J160" s="34"/>
      <c r="K160" s="34"/>
      <c r="L160" s="37"/>
      <c r="M160" s="197"/>
      <c r="N160" s="198"/>
      <c r="O160" s="69"/>
      <c r="P160" s="69"/>
      <c r="Q160" s="69"/>
      <c r="R160" s="69"/>
      <c r="S160" s="69"/>
      <c r="T160" s="70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T160" s="15" t="s">
        <v>139</v>
      </c>
      <c r="AU160" s="15" t="s">
        <v>91</v>
      </c>
    </row>
    <row r="161" spans="1:65" s="13" customFormat="1" ht="11.25">
      <c r="B161" s="199"/>
      <c r="C161" s="200"/>
      <c r="D161" s="201" t="s">
        <v>145</v>
      </c>
      <c r="E161" s="202" t="s">
        <v>1</v>
      </c>
      <c r="F161" s="203" t="s">
        <v>88</v>
      </c>
      <c r="G161" s="200"/>
      <c r="H161" s="204">
        <v>165</v>
      </c>
      <c r="I161" s="205"/>
      <c r="J161" s="200"/>
      <c r="K161" s="200"/>
      <c r="L161" s="206"/>
      <c r="M161" s="207"/>
      <c r="N161" s="208"/>
      <c r="O161" s="208"/>
      <c r="P161" s="208"/>
      <c r="Q161" s="208"/>
      <c r="R161" s="208"/>
      <c r="S161" s="208"/>
      <c r="T161" s="209"/>
      <c r="AT161" s="210" t="s">
        <v>145</v>
      </c>
      <c r="AU161" s="210" t="s">
        <v>91</v>
      </c>
      <c r="AV161" s="13" t="s">
        <v>87</v>
      </c>
      <c r="AW161" s="13" t="s">
        <v>33</v>
      </c>
      <c r="AX161" s="13" t="s">
        <v>85</v>
      </c>
      <c r="AY161" s="210" t="s">
        <v>130</v>
      </c>
    </row>
    <row r="162" spans="1:65" s="2" customFormat="1" ht="11.25">
      <c r="A162" s="32"/>
      <c r="B162" s="33"/>
      <c r="C162" s="34"/>
      <c r="D162" s="201" t="s">
        <v>178</v>
      </c>
      <c r="E162" s="34"/>
      <c r="F162" s="211" t="s">
        <v>179</v>
      </c>
      <c r="G162" s="34"/>
      <c r="H162" s="34"/>
      <c r="I162" s="34"/>
      <c r="J162" s="34"/>
      <c r="K162" s="34"/>
      <c r="L162" s="37"/>
      <c r="M162" s="197"/>
      <c r="N162" s="198"/>
      <c r="O162" s="69"/>
      <c r="P162" s="69"/>
      <c r="Q162" s="69"/>
      <c r="R162" s="69"/>
      <c r="S162" s="69"/>
      <c r="T162" s="70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U162" s="15" t="s">
        <v>91</v>
      </c>
    </row>
    <row r="163" spans="1:65" s="2" customFormat="1" ht="11.25">
      <c r="A163" s="32"/>
      <c r="B163" s="33"/>
      <c r="C163" s="34"/>
      <c r="D163" s="201" t="s">
        <v>178</v>
      </c>
      <c r="E163" s="34"/>
      <c r="F163" s="212" t="s">
        <v>90</v>
      </c>
      <c r="G163" s="34"/>
      <c r="H163" s="213">
        <v>165</v>
      </c>
      <c r="I163" s="34"/>
      <c r="J163" s="34"/>
      <c r="K163" s="34"/>
      <c r="L163" s="37"/>
      <c r="M163" s="197"/>
      <c r="N163" s="198"/>
      <c r="O163" s="69"/>
      <c r="P163" s="69"/>
      <c r="Q163" s="69"/>
      <c r="R163" s="69"/>
      <c r="S163" s="69"/>
      <c r="T163" s="70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U163" s="15" t="s">
        <v>91</v>
      </c>
    </row>
    <row r="164" spans="1:65" s="2" customFormat="1" ht="24.2" customHeight="1">
      <c r="A164" s="32"/>
      <c r="B164" s="33"/>
      <c r="C164" s="214" t="s">
        <v>190</v>
      </c>
      <c r="D164" s="214" t="s">
        <v>191</v>
      </c>
      <c r="E164" s="215" t="s">
        <v>192</v>
      </c>
      <c r="F164" s="216" t="s">
        <v>193</v>
      </c>
      <c r="G164" s="217" t="s">
        <v>135</v>
      </c>
      <c r="H164" s="218">
        <v>171.15</v>
      </c>
      <c r="I164" s="219"/>
      <c r="J164" s="220">
        <f>ROUND(I164*H164,2)</f>
        <v>0</v>
      </c>
      <c r="K164" s="216" t="s">
        <v>136</v>
      </c>
      <c r="L164" s="221"/>
      <c r="M164" s="222" t="s">
        <v>1</v>
      </c>
      <c r="N164" s="223" t="s">
        <v>42</v>
      </c>
      <c r="O164" s="69"/>
      <c r="P164" s="190">
        <f>O164*H164</f>
        <v>0</v>
      </c>
      <c r="Q164" s="190">
        <v>0.14499999999999999</v>
      </c>
      <c r="R164" s="190">
        <f>Q164*H164</f>
        <v>24.816749999999999</v>
      </c>
      <c r="S164" s="190">
        <v>0</v>
      </c>
      <c r="T164" s="191">
        <f>S164*H164</f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92" t="s">
        <v>173</v>
      </c>
      <c r="AT164" s="192" t="s">
        <v>191</v>
      </c>
      <c r="AU164" s="192" t="s">
        <v>91</v>
      </c>
      <c r="AY164" s="15" t="s">
        <v>130</v>
      </c>
      <c r="BE164" s="193">
        <f>IF(N164="základní",J164,0)</f>
        <v>0</v>
      </c>
      <c r="BF164" s="193">
        <f>IF(N164="snížená",J164,0)</f>
        <v>0</v>
      </c>
      <c r="BG164" s="193">
        <f>IF(N164="zákl. přenesená",J164,0)</f>
        <v>0</v>
      </c>
      <c r="BH164" s="193">
        <f>IF(N164="sníž. přenesená",J164,0)</f>
        <v>0</v>
      </c>
      <c r="BI164" s="193">
        <f>IF(N164="nulová",J164,0)</f>
        <v>0</v>
      </c>
      <c r="BJ164" s="15" t="s">
        <v>85</v>
      </c>
      <c r="BK164" s="193">
        <f>ROUND(I164*H164,2)</f>
        <v>0</v>
      </c>
      <c r="BL164" s="15" t="s">
        <v>137</v>
      </c>
      <c r="BM164" s="192" t="s">
        <v>194</v>
      </c>
    </row>
    <row r="165" spans="1:65" s="13" customFormat="1" ht="11.25">
      <c r="B165" s="199"/>
      <c r="C165" s="200"/>
      <c r="D165" s="201" t="s">
        <v>145</v>
      </c>
      <c r="E165" s="202" t="s">
        <v>1</v>
      </c>
      <c r="F165" s="203" t="s">
        <v>195</v>
      </c>
      <c r="G165" s="200"/>
      <c r="H165" s="204">
        <v>163</v>
      </c>
      <c r="I165" s="205"/>
      <c r="J165" s="200"/>
      <c r="K165" s="200"/>
      <c r="L165" s="206"/>
      <c r="M165" s="207"/>
      <c r="N165" s="208"/>
      <c r="O165" s="208"/>
      <c r="P165" s="208"/>
      <c r="Q165" s="208"/>
      <c r="R165" s="208"/>
      <c r="S165" s="208"/>
      <c r="T165" s="209"/>
      <c r="AT165" s="210" t="s">
        <v>145</v>
      </c>
      <c r="AU165" s="210" t="s">
        <v>91</v>
      </c>
      <c r="AV165" s="13" t="s">
        <v>87</v>
      </c>
      <c r="AW165" s="13" t="s">
        <v>33</v>
      </c>
      <c r="AX165" s="13" t="s">
        <v>85</v>
      </c>
      <c r="AY165" s="210" t="s">
        <v>130</v>
      </c>
    </row>
    <row r="166" spans="1:65" s="2" customFormat="1" ht="11.25">
      <c r="A166" s="32"/>
      <c r="B166" s="33"/>
      <c r="C166" s="34"/>
      <c r="D166" s="201" t="s">
        <v>178</v>
      </c>
      <c r="E166" s="34"/>
      <c r="F166" s="211" t="s">
        <v>179</v>
      </c>
      <c r="G166" s="34"/>
      <c r="H166" s="34"/>
      <c r="I166" s="34"/>
      <c r="J166" s="34"/>
      <c r="K166" s="34"/>
      <c r="L166" s="37"/>
      <c r="M166" s="197"/>
      <c r="N166" s="198"/>
      <c r="O166" s="69"/>
      <c r="P166" s="69"/>
      <c r="Q166" s="69"/>
      <c r="R166" s="69"/>
      <c r="S166" s="69"/>
      <c r="T166" s="70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U166" s="15" t="s">
        <v>91</v>
      </c>
    </row>
    <row r="167" spans="1:65" s="2" customFormat="1" ht="11.25">
      <c r="A167" s="32"/>
      <c r="B167" s="33"/>
      <c r="C167" s="34"/>
      <c r="D167" s="201" t="s">
        <v>178</v>
      </c>
      <c r="E167" s="34"/>
      <c r="F167" s="212" t="s">
        <v>90</v>
      </c>
      <c r="G167" s="34"/>
      <c r="H167" s="213">
        <v>165</v>
      </c>
      <c r="I167" s="34"/>
      <c r="J167" s="34"/>
      <c r="K167" s="34"/>
      <c r="L167" s="37"/>
      <c r="M167" s="197"/>
      <c r="N167" s="198"/>
      <c r="O167" s="69"/>
      <c r="P167" s="69"/>
      <c r="Q167" s="69"/>
      <c r="R167" s="69"/>
      <c r="S167" s="69"/>
      <c r="T167" s="70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U167" s="15" t="s">
        <v>91</v>
      </c>
    </row>
    <row r="168" spans="1:65" s="2" customFormat="1" ht="11.25">
      <c r="A168" s="32"/>
      <c r="B168" s="33"/>
      <c r="C168" s="34"/>
      <c r="D168" s="201" t="s">
        <v>178</v>
      </c>
      <c r="E168" s="34"/>
      <c r="F168" s="211" t="s">
        <v>196</v>
      </c>
      <c r="G168" s="34"/>
      <c r="H168" s="34"/>
      <c r="I168" s="34"/>
      <c r="J168" s="34"/>
      <c r="K168" s="34"/>
      <c r="L168" s="37"/>
      <c r="M168" s="197"/>
      <c r="N168" s="198"/>
      <c r="O168" s="69"/>
      <c r="P168" s="69"/>
      <c r="Q168" s="69"/>
      <c r="R168" s="69"/>
      <c r="S168" s="69"/>
      <c r="T168" s="70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U168" s="15" t="s">
        <v>91</v>
      </c>
    </row>
    <row r="169" spans="1:65" s="2" customFormat="1" ht="11.25">
      <c r="A169" s="32"/>
      <c r="B169" s="33"/>
      <c r="C169" s="34"/>
      <c r="D169" s="201" t="s">
        <v>178</v>
      </c>
      <c r="E169" s="34"/>
      <c r="F169" s="212" t="s">
        <v>87</v>
      </c>
      <c r="G169" s="34"/>
      <c r="H169" s="213">
        <v>2</v>
      </c>
      <c r="I169" s="34"/>
      <c r="J169" s="34"/>
      <c r="K169" s="34"/>
      <c r="L169" s="37"/>
      <c r="M169" s="197"/>
      <c r="N169" s="198"/>
      <c r="O169" s="69"/>
      <c r="P169" s="69"/>
      <c r="Q169" s="69"/>
      <c r="R169" s="69"/>
      <c r="S169" s="69"/>
      <c r="T169" s="70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U169" s="15" t="s">
        <v>91</v>
      </c>
    </row>
    <row r="170" spans="1:65" s="13" customFormat="1" ht="11.25">
      <c r="B170" s="199"/>
      <c r="C170" s="200"/>
      <c r="D170" s="201" t="s">
        <v>145</v>
      </c>
      <c r="E170" s="200"/>
      <c r="F170" s="203" t="s">
        <v>197</v>
      </c>
      <c r="G170" s="200"/>
      <c r="H170" s="204">
        <v>171.15</v>
      </c>
      <c r="I170" s="205"/>
      <c r="J170" s="200"/>
      <c r="K170" s="200"/>
      <c r="L170" s="206"/>
      <c r="M170" s="207"/>
      <c r="N170" s="208"/>
      <c r="O170" s="208"/>
      <c r="P170" s="208"/>
      <c r="Q170" s="208"/>
      <c r="R170" s="208"/>
      <c r="S170" s="208"/>
      <c r="T170" s="209"/>
      <c r="AT170" s="210" t="s">
        <v>145</v>
      </c>
      <c r="AU170" s="210" t="s">
        <v>91</v>
      </c>
      <c r="AV170" s="13" t="s">
        <v>87</v>
      </c>
      <c r="AW170" s="13" t="s">
        <v>4</v>
      </c>
      <c r="AX170" s="13" t="s">
        <v>85</v>
      </c>
      <c r="AY170" s="210" t="s">
        <v>130</v>
      </c>
    </row>
    <row r="171" spans="1:65" s="2" customFormat="1" ht="24.2" customHeight="1">
      <c r="A171" s="32"/>
      <c r="B171" s="33"/>
      <c r="C171" s="214" t="s">
        <v>8</v>
      </c>
      <c r="D171" s="214" t="s">
        <v>191</v>
      </c>
      <c r="E171" s="215" t="s">
        <v>198</v>
      </c>
      <c r="F171" s="216" t="s">
        <v>199</v>
      </c>
      <c r="G171" s="217" t="s">
        <v>135</v>
      </c>
      <c r="H171" s="218">
        <v>2.1</v>
      </c>
      <c r="I171" s="219"/>
      <c r="J171" s="220">
        <f>ROUND(I171*H171,2)</f>
        <v>0</v>
      </c>
      <c r="K171" s="216" t="s">
        <v>136</v>
      </c>
      <c r="L171" s="221"/>
      <c r="M171" s="222" t="s">
        <v>1</v>
      </c>
      <c r="N171" s="223" t="s">
        <v>42</v>
      </c>
      <c r="O171" s="69"/>
      <c r="P171" s="190">
        <f>O171*H171</f>
        <v>0</v>
      </c>
      <c r="Q171" s="190">
        <v>0.14499999999999999</v>
      </c>
      <c r="R171" s="190">
        <f>Q171*H171</f>
        <v>0.30449999999999999</v>
      </c>
      <c r="S171" s="190">
        <v>0</v>
      </c>
      <c r="T171" s="191">
        <f>S171*H171</f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92" t="s">
        <v>173</v>
      </c>
      <c r="AT171" s="192" t="s">
        <v>191</v>
      </c>
      <c r="AU171" s="192" t="s">
        <v>91</v>
      </c>
      <c r="AY171" s="15" t="s">
        <v>130</v>
      </c>
      <c r="BE171" s="193">
        <f>IF(N171="základní",J171,0)</f>
        <v>0</v>
      </c>
      <c r="BF171" s="193">
        <f>IF(N171="snížená",J171,0)</f>
        <v>0</v>
      </c>
      <c r="BG171" s="193">
        <f>IF(N171="zákl. přenesená",J171,0)</f>
        <v>0</v>
      </c>
      <c r="BH171" s="193">
        <f>IF(N171="sníž. přenesená",J171,0)</f>
        <v>0</v>
      </c>
      <c r="BI171" s="193">
        <f>IF(N171="nulová",J171,0)</f>
        <v>0</v>
      </c>
      <c r="BJ171" s="15" t="s">
        <v>85</v>
      </c>
      <c r="BK171" s="193">
        <f>ROUND(I171*H171,2)</f>
        <v>0</v>
      </c>
      <c r="BL171" s="15" t="s">
        <v>137</v>
      </c>
      <c r="BM171" s="192" t="s">
        <v>200</v>
      </c>
    </row>
    <row r="172" spans="1:65" s="13" customFormat="1" ht="11.25">
      <c r="B172" s="199"/>
      <c r="C172" s="200"/>
      <c r="D172" s="201" t="s">
        <v>145</v>
      </c>
      <c r="E172" s="202" t="s">
        <v>1</v>
      </c>
      <c r="F172" s="203" t="s">
        <v>92</v>
      </c>
      <c r="G172" s="200"/>
      <c r="H172" s="204">
        <v>2</v>
      </c>
      <c r="I172" s="205"/>
      <c r="J172" s="200"/>
      <c r="K172" s="200"/>
      <c r="L172" s="206"/>
      <c r="M172" s="207"/>
      <c r="N172" s="208"/>
      <c r="O172" s="208"/>
      <c r="P172" s="208"/>
      <c r="Q172" s="208"/>
      <c r="R172" s="208"/>
      <c r="S172" s="208"/>
      <c r="T172" s="209"/>
      <c r="AT172" s="210" t="s">
        <v>145</v>
      </c>
      <c r="AU172" s="210" t="s">
        <v>91</v>
      </c>
      <c r="AV172" s="13" t="s">
        <v>87</v>
      </c>
      <c r="AW172" s="13" t="s">
        <v>33</v>
      </c>
      <c r="AX172" s="13" t="s">
        <v>85</v>
      </c>
      <c r="AY172" s="210" t="s">
        <v>130</v>
      </c>
    </row>
    <row r="173" spans="1:65" s="2" customFormat="1" ht="11.25">
      <c r="A173" s="32"/>
      <c r="B173" s="33"/>
      <c r="C173" s="34"/>
      <c r="D173" s="201" t="s">
        <v>178</v>
      </c>
      <c r="E173" s="34"/>
      <c r="F173" s="211" t="s">
        <v>196</v>
      </c>
      <c r="G173" s="34"/>
      <c r="H173" s="34"/>
      <c r="I173" s="34"/>
      <c r="J173" s="34"/>
      <c r="K173" s="34"/>
      <c r="L173" s="37"/>
      <c r="M173" s="197"/>
      <c r="N173" s="198"/>
      <c r="O173" s="69"/>
      <c r="P173" s="69"/>
      <c r="Q173" s="69"/>
      <c r="R173" s="69"/>
      <c r="S173" s="69"/>
      <c r="T173" s="70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U173" s="15" t="s">
        <v>91</v>
      </c>
    </row>
    <row r="174" spans="1:65" s="2" customFormat="1" ht="11.25">
      <c r="A174" s="32"/>
      <c r="B174" s="33"/>
      <c r="C174" s="34"/>
      <c r="D174" s="201" t="s">
        <v>178</v>
      </c>
      <c r="E174" s="34"/>
      <c r="F174" s="212" t="s">
        <v>87</v>
      </c>
      <c r="G174" s="34"/>
      <c r="H174" s="213">
        <v>2</v>
      </c>
      <c r="I174" s="34"/>
      <c r="J174" s="34"/>
      <c r="K174" s="34"/>
      <c r="L174" s="37"/>
      <c r="M174" s="197"/>
      <c r="N174" s="198"/>
      <c r="O174" s="69"/>
      <c r="P174" s="69"/>
      <c r="Q174" s="69"/>
      <c r="R174" s="69"/>
      <c r="S174" s="69"/>
      <c r="T174" s="70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U174" s="15" t="s">
        <v>91</v>
      </c>
    </row>
    <row r="175" spans="1:65" s="13" customFormat="1" ht="11.25">
      <c r="B175" s="199"/>
      <c r="C175" s="200"/>
      <c r="D175" s="201" t="s">
        <v>145</v>
      </c>
      <c r="E175" s="200"/>
      <c r="F175" s="203" t="s">
        <v>201</v>
      </c>
      <c r="G175" s="200"/>
      <c r="H175" s="204">
        <v>2.1</v>
      </c>
      <c r="I175" s="205"/>
      <c r="J175" s="200"/>
      <c r="K175" s="200"/>
      <c r="L175" s="206"/>
      <c r="M175" s="207"/>
      <c r="N175" s="208"/>
      <c r="O175" s="208"/>
      <c r="P175" s="208"/>
      <c r="Q175" s="208"/>
      <c r="R175" s="208"/>
      <c r="S175" s="208"/>
      <c r="T175" s="209"/>
      <c r="AT175" s="210" t="s">
        <v>145</v>
      </c>
      <c r="AU175" s="210" t="s">
        <v>91</v>
      </c>
      <c r="AV175" s="13" t="s">
        <v>87</v>
      </c>
      <c r="AW175" s="13" t="s">
        <v>4</v>
      </c>
      <c r="AX175" s="13" t="s">
        <v>85</v>
      </c>
      <c r="AY175" s="210" t="s">
        <v>130</v>
      </c>
    </row>
    <row r="176" spans="1:65" s="2" customFormat="1" ht="24.2" customHeight="1">
      <c r="A176" s="32"/>
      <c r="B176" s="33"/>
      <c r="C176" s="181" t="s">
        <v>202</v>
      </c>
      <c r="D176" s="181" t="s">
        <v>132</v>
      </c>
      <c r="E176" s="182" t="s">
        <v>203</v>
      </c>
      <c r="F176" s="183" t="s">
        <v>204</v>
      </c>
      <c r="G176" s="184" t="s">
        <v>135</v>
      </c>
      <c r="H176" s="185">
        <v>165</v>
      </c>
      <c r="I176" s="186"/>
      <c r="J176" s="187">
        <f>ROUND(I176*H176,2)</f>
        <v>0</v>
      </c>
      <c r="K176" s="183" t="s">
        <v>136</v>
      </c>
      <c r="L176" s="37"/>
      <c r="M176" s="188" t="s">
        <v>1</v>
      </c>
      <c r="N176" s="189" t="s">
        <v>42</v>
      </c>
      <c r="O176" s="69"/>
      <c r="P176" s="190">
        <f>O176*H176</f>
        <v>0</v>
      </c>
      <c r="Q176" s="190">
        <v>6.8749999999999996E-4</v>
      </c>
      <c r="R176" s="190">
        <f>Q176*H176</f>
        <v>0.1134375</v>
      </c>
      <c r="S176" s="190">
        <v>0</v>
      </c>
      <c r="T176" s="191">
        <f>S176*H176</f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92" t="s">
        <v>137</v>
      </c>
      <c r="AT176" s="192" t="s">
        <v>132</v>
      </c>
      <c r="AU176" s="192" t="s">
        <v>91</v>
      </c>
      <c r="AY176" s="15" t="s">
        <v>130</v>
      </c>
      <c r="BE176" s="193">
        <f>IF(N176="základní",J176,0)</f>
        <v>0</v>
      </c>
      <c r="BF176" s="193">
        <f>IF(N176="snížená",J176,0)</f>
        <v>0</v>
      </c>
      <c r="BG176" s="193">
        <f>IF(N176="zákl. přenesená",J176,0)</f>
        <v>0</v>
      </c>
      <c r="BH176" s="193">
        <f>IF(N176="sníž. přenesená",J176,0)</f>
        <v>0</v>
      </c>
      <c r="BI176" s="193">
        <f>IF(N176="nulová",J176,0)</f>
        <v>0</v>
      </c>
      <c r="BJ176" s="15" t="s">
        <v>85</v>
      </c>
      <c r="BK176" s="193">
        <f>ROUND(I176*H176,2)</f>
        <v>0</v>
      </c>
      <c r="BL176" s="15" t="s">
        <v>137</v>
      </c>
      <c r="BM176" s="192" t="s">
        <v>205</v>
      </c>
    </row>
    <row r="177" spans="1:65" s="2" customFormat="1" ht="11.25">
      <c r="A177" s="32"/>
      <c r="B177" s="33"/>
      <c r="C177" s="34"/>
      <c r="D177" s="194" t="s">
        <v>139</v>
      </c>
      <c r="E177" s="34"/>
      <c r="F177" s="195" t="s">
        <v>206</v>
      </c>
      <c r="G177" s="34"/>
      <c r="H177" s="34"/>
      <c r="I177" s="196"/>
      <c r="J177" s="34"/>
      <c r="K177" s="34"/>
      <c r="L177" s="37"/>
      <c r="M177" s="197"/>
      <c r="N177" s="198"/>
      <c r="O177" s="69"/>
      <c r="P177" s="69"/>
      <c r="Q177" s="69"/>
      <c r="R177" s="69"/>
      <c r="S177" s="69"/>
      <c r="T177" s="70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T177" s="15" t="s">
        <v>139</v>
      </c>
      <c r="AU177" s="15" t="s">
        <v>91</v>
      </c>
    </row>
    <row r="178" spans="1:65" s="13" customFormat="1" ht="11.25">
      <c r="B178" s="199"/>
      <c r="C178" s="200"/>
      <c r="D178" s="201" t="s">
        <v>145</v>
      </c>
      <c r="E178" s="202" t="s">
        <v>1</v>
      </c>
      <c r="F178" s="203" t="s">
        <v>207</v>
      </c>
      <c r="G178" s="200"/>
      <c r="H178" s="204">
        <v>165</v>
      </c>
      <c r="I178" s="205"/>
      <c r="J178" s="200"/>
      <c r="K178" s="200"/>
      <c r="L178" s="206"/>
      <c r="M178" s="207"/>
      <c r="N178" s="208"/>
      <c r="O178" s="208"/>
      <c r="P178" s="208"/>
      <c r="Q178" s="208"/>
      <c r="R178" s="208"/>
      <c r="S178" s="208"/>
      <c r="T178" s="209"/>
      <c r="AT178" s="210" t="s">
        <v>145</v>
      </c>
      <c r="AU178" s="210" t="s">
        <v>91</v>
      </c>
      <c r="AV178" s="13" t="s">
        <v>87</v>
      </c>
      <c r="AW178" s="13" t="s">
        <v>33</v>
      </c>
      <c r="AX178" s="13" t="s">
        <v>85</v>
      </c>
      <c r="AY178" s="210" t="s">
        <v>130</v>
      </c>
    </row>
    <row r="179" spans="1:65" s="2" customFormat="1" ht="11.25">
      <c r="A179" s="32"/>
      <c r="B179" s="33"/>
      <c r="C179" s="34"/>
      <c r="D179" s="201" t="s">
        <v>178</v>
      </c>
      <c r="E179" s="34"/>
      <c r="F179" s="211" t="s">
        <v>179</v>
      </c>
      <c r="G179" s="34"/>
      <c r="H179" s="34"/>
      <c r="I179" s="34"/>
      <c r="J179" s="34"/>
      <c r="K179" s="34"/>
      <c r="L179" s="37"/>
      <c r="M179" s="197"/>
      <c r="N179" s="198"/>
      <c r="O179" s="69"/>
      <c r="P179" s="69"/>
      <c r="Q179" s="69"/>
      <c r="R179" s="69"/>
      <c r="S179" s="69"/>
      <c r="T179" s="70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U179" s="15" t="s">
        <v>91</v>
      </c>
    </row>
    <row r="180" spans="1:65" s="2" customFormat="1" ht="11.25">
      <c r="A180" s="32"/>
      <c r="B180" s="33"/>
      <c r="C180" s="34"/>
      <c r="D180" s="201" t="s">
        <v>178</v>
      </c>
      <c r="E180" s="34"/>
      <c r="F180" s="212" t="s">
        <v>90</v>
      </c>
      <c r="G180" s="34"/>
      <c r="H180" s="213">
        <v>165</v>
      </c>
      <c r="I180" s="34"/>
      <c r="J180" s="34"/>
      <c r="K180" s="34"/>
      <c r="L180" s="37"/>
      <c r="M180" s="197"/>
      <c r="N180" s="198"/>
      <c r="O180" s="69"/>
      <c r="P180" s="69"/>
      <c r="Q180" s="69"/>
      <c r="R180" s="69"/>
      <c r="S180" s="69"/>
      <c r="T180" s="70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U180" s="15" t="s">
        <v>91</v>
      </c>
    </row>
    <row r="181" spans="1:65" s="12" customFormat="1" ht="20.85" customHeight="1">
      <c r="B181" s="165"/>
      <c r="C181" s="166"/>
      <c r="D181" s="167" t="s">
        <v>76</v>
      </c>
      <c r="E181" s="179" t="s">
        <v>208</v>
      </c>
      <c r="F181" s="179" t="s">
        <v>209</v>
      </c>
      <c r="G181" s="166"/>
      <c r="H181" s="166"/>
      <c r="I181" s="169"/>
      <c r="J181" s="180">
        <f>BK181</f>
        <v>0</v>
      </c>
      <c r="K181" s="166"/>
      <c r="L181" s="171"/>
      <c r="M181" s="172"/>
      <c r="N181" s="173"/>
      <c r="O181" s="173"/>
      <c r="P181" s="174">
        <f>SUM(P182:P190)</f>
        <v>0</v>
      </c>
      <c r="Q181" s="173"/>
      <c r="R181" s="174">
        <f>SUM(R182:R190)</f>
        <v>80.571145199999989</v>
      </c>
      <c r="S181" s="173"/>
      <c r="T181" s="175">
        <f>SUM(T182:T190)</f>
        <v>0</v>
      </c>
      <c r="AR181" s="176" t="s">
        <v>85</v>
      </c>
      <c r="AT181" s="177" t="s">
        <v>76</v>
      </c>
      <c r="AU181" s="177" t="s">
        <v>87</v>
      </c>
      <c r="AY181" s="176" t="s">
        <v>130</v>
      </c>
      <c r="BK181" s="178">
        <f>SUM(BK182:BK190)</f>
        <v>0</v>
      </c>
    </row>
    <row r="182" spans="1:65" s="2" customFormat="1" ht="33" customHeight="1">
      <c r="A182" s="32"/>
      <c r="B182" s="33"/>
      <c r="C182" s="181" t="s">
        <v>210</v>
      </c>
      <c r="D182" s="181" t="s">
        <v>132</v>
      </c>
      <c r="E182" s="182" t="s">
        <v>211</v>
      </c>
      <c r="F182" s="183" t="s">
        <v>175</v>
      </c>
      <c r="G182" s="184" t="s">
        <v>135</v>
      </c>
      <c r="H182" s="185">
        <v>273</v>
      </c>
      <c r="I182" s="186"/>
      <c r="J182" s="187">
        <f>ROUND(I182*H182,2)</f>
        <v>0</v>
      </c>
      <c r="K182" s="183" t="s">
        <v>212</v>
      </c>
      <c r="L182" s="37"/>
      <c r="M182" s="188" t="s">
        <v>1</v>
      </c>
      <c r="N182" s="189" t="s">
        <v>42</v>
      </c>
      <c r="O182" s="69"/>
      <c r="P182" s="190">
        <f>O182*H182</f>
        <v>0</v>
      </c>
      <c r="Q182" s="190">
        <v>0</v>
      </c>
      <c r="R182" s="190">
        <f>Q182*H182</f>
        <v>0</v>
      </c>
      <c r="S182" s="190">
        <v>0</v>
      </c>
      <c r="T182" s="191">
        <f>S182*H182</f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92" t="s">
        <v>137</v>
      </c>
      <c r="AT182" s="192" t="s">
        <v>132</v>
      </c>
      <c r="AU182" s="192" t="s">
        <v>91</v>
      </c>
      <c r="AY182" s="15" t="s">
        <v>130</v>
      </c>
      <c r="BE182" s="193">
        <f>IF(N182="základní",J182,0)</f>
        <v>0</v>
      </c>
      <c r="BF182" s="193">
        <f>IF(N182="snížená",J182,0)</f>
        <v>0</v>
      </c>
      <c r="BG182" s="193">
        <f>IF(N182="zákl. přenesená",J182,0)</f>
        <v>0</v>
      </c>
      <c r="BH182" s="193">
        <f>IF(N182="sníž. přenesená",J182,0)</f>
        <v>0</v>
      </c>
      <c r="BI182" s="193">
        <f>IF(N182="nulová",J182,0)</f>
        <v>0</v>
      </c>
      <c r="BJ182" s="15" t="s">
        <v>85</v>
      </c>
      <c r="BK182" s="193">
        <f>ROUND(I182*H182,2)</f>
        <v>0</v>
      </c>
      <c r="BL182" s="15" t="s">
        <v>137</v>
      </c>
      <c r="BM182" s="192" t="s">
        <v>213</v>
      </c>
    </row>
    <row r="183" spans="1:65" s="2" customFormat="1" ht="11.25">
      <c r="A183" s="32"/>
      <c r="B183" s="33"/>
      <c r="C183" s="34"/>
      <c r="D183" s="194" t="s">
        <v>139</v>
      </c>
      <c r="E183" s="34"/>
      <c r="F183" s="195" t="s">
        <v>214</v>
      </c>
      <c r="G183" s="34"/>
      <c r="H183" s="34"/>
      <c r="I183" s="196"/>
      <c r="J183" s="34"/>
      <c r="K183" s="34"/>
      <c r="L183" s="37"/>
      <c r="M183" s="197"/>
      <c r="N183" s="198"/>
      <c r="O183" s="69"/>
      <c r="P183" s="69"/>
      <c r="Q183" s="69"/>
      <c r="R183" s="69"/>
      <c r="S183" s="69"/>
      <c r="T183" s="70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T183" s="15" t="s">
        <v>139</v>
      </c>
      <c r="AU183" s="15" t="s">
        <v>91</v>
      </c>
    </row>
    <row r="184" spans="1:65" s="2" customFormat="1" ht="37.9" customHeight="1">
      <c r="A184" s="32"/>
      <c r="B184" s="33"/>
      <c r="C184" s="181" t="s">
        <v>215</v>
      </c>
      <c r="D184" s="181" t="s">
        <v>132</v>
      </c>
      <c r="E184" s="182" t="s">
        <v>216</v>
      </c>
      <c r="F184" s="183" t="s">
        <v>182</v>
      </c>
      <c r="G184" s="184" t="s">
        <v>135</v>
      </c>
      <c r="H184" s="185">
        <v>273</v>
      </c>
      <c r="I184" s="186"/>
      <c r="J184" s="187">
        <f>ROUND(I184*H184,2)</f>
        <v>0</v>
      </c>
      <c r="K184" s="183" t="s">
        <v>212</v>
      </c>
      <c r="L184" s="37"/>
      <c r="M184" s="188" t="s">
        <v>1</v>
      </c>
      <c r="N184" s="189" t="s">
        <v>42</v>
      </c>
      <c r="O184" s="69"/>
      <c r="P184" s="190">
        <f>O184*H184</f>
        <v>0</v>
      </c>
      <c r="Q184" s="190">
        <v>0</v>
      </c>
      <c r="R184" s="190">
        <f>Q184*H184</f>
        <v>0</v>
      </c>
      <c r="S184" s="190">
        <v>0</v>
      </c>
      <c r="T184" s="191">
        <f>S184*H184</f>
        <v>0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192" t="s">
        <v>137</v>
      </c>
      <c r="AT184" s="192" t="s">
        <v>132</v>
      </c>
      <c r="AU184" s="192" t="s">
        <v>91</v>
      </c>
      <c r="AY184" s="15" t="s">
        <v>130</v>
      </c>
      <c r="BE184" s="193">
        <f>IF(N184="základní",J184,0)</f>
        <v>0</v>
      </c>
      <c r="BF184" s="193">
        <f>IF(N184="snížená",J184,0)</f>
        <v>0</v>
      </c>
      <c r="BG184" s="193">
        <f>IF(N184="zákl. přenesená",J184,0)</f>
        <v>0</v>
      </c>
      <c r="BH184" s="193">
        <f>IF(N184="sníž. přenesená",J184,0)</f>
        <v>0</v>
      </c>
      <c r="BI184" s="193">
        <f>IF(N184="nulová",J184,0)</f>
        <v>0</v>
      </c>
      <c r="BJ184" s="15" t="s">
        <v>85</v>
      </c>
      <c r="BK184" s="193">
        <f>ROUND(I184*H184,2)</f>
        <v>0</v>
      </c>
      <c r="BL184" s="15" t="s">
        <v>137</v>
      </c>
      <c r="BM184" s="192" t="s">
        <v>217</v>
      </c>
    </row>
    <row r="185" spans="1:65" s="2" customFormat="1" ht="11.25">
      <c r="A185" s="32"/>
      <c r="B185" s="33"/>
      <c r="C185" s="34"/>
      <c r="D185" s="194" t="s">
        <v>139</v>
      </c>
      <c r="E185" s="34"/>
      <c r="F185" s="195" t="s">
        <v>218</v>
      </c>
      <c r="G185" s="34"/>
      <c r="H185" s="34"/>
      <c r="I185" s="196"/>
      <c r="J185" s="34"/>
      <c r="K185" s="34"/>
      <c r="L185" s="37"/>
      <c r="M185" s="197"/>
      <c r="N185" s="198"/>
      <c r="O185" s="69"/>
      <c r="P185" s="69"/>
      <c r="Q185" s="69"/>
      <c r="R185" s="69"/>
      <c r="S185" s="69"/>
      <c r="T185" s="70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T185" s="15" t="s">
        <v>139</v>
      </c>
      <c r="AU185" s="15" t="s">
        <v>91</v>
      </c>
    </row>
    <row r="186" spans="1:65" s="2" customFormat="1" ht="78" customHeight="1">
      <c r="A186" s="32"/>
      <c r="B186" s="33"/>
      <c r="C186" s="181" t="s">
        <v>219</v>
      </c>
      <c r="D186" s="181" t="s">
        <v>132</v>
      </c>
      <c r="E186" s="182" t="s">
        <v>220</v>
      </c>
      <c r="F186" s="183" t="s">
        <v>221</v>
      </c>
      <c r="G186" s="184" t="s">
        <v>135</v>
      </c>
      <c r="H186" s="185">
        <v>278.45999999999998</v>
      </c>
      <c r="I186" s="186"/>
      <c r="J186" s="187">
        <f>ROUND(I186*H186,2)</f>
        <v>0</v>
      </c>
      <c r="K186" s="183" t="s">
        <v>212</v>
      </c>
      <c r="L186" s="37"/>
      <c r="M186" s="188" t="s">
        <v>1</v>
      </c>
      <c r="N186" s="189" t="s">
        <v>42</v>
      </c>
      <c r="O186" s="69"/>
      <c r="P186" s="190">
        <f>O186*H186</f>
        <v>0</v>
      </c>
      <c r="Q186" s="190">
        <v>0.11162</v>
      </c>
      <c r="R186" s="190">
        <f>Q186*H186</f>
        <v>31.081705199999998</v>
      </c>
      <c r="S186" s="190">
        <v>0</v>
      </c>
      <c r="T186" s="191">
        <f>S186*H186</f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92" t="s">
        <v>137</v>
      </c>
      <c r="AT186" s="192" t="s">
        <v>132</v>
      </c>
      <c r="AU186" s="192" t="s">
        <v>91</v>
      </c>
      <c r="AY186" s="15" t="s">
        <v>130</v>
      </c>
      <c r="BE186" s="193">
        <f>IF(N186="základní",J186,0)</f>
        <v>0</v>
      </c>
      <c r="BF186" s="193">
        <f>IF(N186="snížená",J186,0)</f>
        <v>0</v>
      </c>
      <c r="BG186" s="193">
        <f>IF(N186="zákl. přenesená",J186,0)</f>
        <v>0</v>
      </c>
      <c r="BH186" s="193">
        <f>IF(N186="sníž. přenesená",J186,0)</f>
        <v>0</v>
      </c>
      <c r="BI186" s="193">
        <f>IF(N186="nulová",J186,0)</f>
        <v>0</v>
      </c>
      <c r="BJ186" s="15" t="s">
        <v>85</v>
      </c>
      <c r="BK186" s="193">
        <f>ROUND(I186*H186,2)</f>
        <v>0</v>
      </c>
      <c r="BL186" s="15" t="s">
        <v>137</v>
      </c>
      <c r="BM186" s="192" t="s">
        <v>222</v>
      </c>
    </row>
    <row r="187" spans="1:65" s="2" customFormat="1" ht="11.25">
      <c r="A187" s="32"/>
      <c r="B187" s="33"/>
      <c r="C187" s="34"/>
      <c r="D187" s="194" t="s">
        <v>139</v>
      </c>
      <c r="E187" s="34"/>
      <c r="F187" s="195" t="s">
        <v>223</v>
      </c>
      <c r="G187" s="34"/>
      <c r="H187" s="34"/>
      <c r="I187" s="196"/>
      <c r="J187" s="34"/>
      <c r="K187" s="34"/>
      <c r="L187" s="37"/>
      <c r="M187" s="197"/>
      <c r="N187" s="198"/>
      <c r="O187" s="69"/>
      <c r="P187" s="69"/>
      <c r="Q187" s="69"/>
      <c r="R187" s="69"/>
      <c r="S187" s="69"/>
      <c r="T187" s="70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T187" s="15" t="s">
        <v>139</v>
      </c>
      <c r="AU187" s="15" t="s">
        <v>91</v>
      </c>
    </row>
    <row r="188" spans="1:65" s="13" customFormat="1" ht="11.25">
      <c r="B188" s="199"/>
      <c r="C188" s="200"/>
      <c r="D188" s="201" t="s">
        <v>145</v>
      </c>
      <c r="E188" s="200"/>
      <c r="F188" s="203" t="s">
        <v>224</v>
      </c>
      <c r="G188" s="200"/>
      <c r="H188" s="204">
        <v>278.45999999999998</v>
      </c>
      <c r="I188" s="205"/>
      <c r="J188" s="200"/>
      <c r="K188" s="200"/>
      <c r="L188" s="206"/>
      <c r="M188" s="207"/>
      <c r="N188" s="208"/>
      <c r="O188" s="208"/>
      <c r="P188" s="208"/>
      <c r="Q188" s="208"/>
      <c r="R188" s="208"/>
      <c r="S188" s="208"/>
      <c r="T188" s="209"/>
      <c r="AT188" s="210" t="s">
        <v>145</v>
      </c>
      <c r="AU188" s="210" t="s">
        <v>91</v>
      </c>
      <c r="AV188" s="13" t="s">
        <v>87</v>
      </c>
      <c r="AW188" s="13" t="s">
        <v>4</v>
      </c>
      <c r="AX188" s="13" t="s">
        <v>85</v>
      </c>
      <c r="AY188" s="210" t="s">
        <v>130</v>
      </c>
    </row>
    <row r="189" spans="1:65" s="2" customFormat="1" ht="24.2" customHeight="1">
      <c r="A189" s="32"/>
      <c r="B189" s="33"/>
      <c r="C189" s="214" t="s">
        <v>225</v>
      </c>
      <c r="D189" s="214" t="s">
        <v>191</v>
      </c>
      <c r="E189" s="215" t="s">
        <v>226</v>
      </c>
      <c r="F189" s="216" t="s">
        <v>227</v>
      </c>
      <c r="G189" s="217" t="s">
        <v>135</v>
      </c>
      <c r="H189" s="218">
        <v>281.19</v>
      </c>
      <c r="I189" s="219"/>
      <c r="J189" s="220">
        <f>ROUND(I189*H189,2)</f>
        <v>0</v>
      </c>
      <c r="K189" s="216" t="s">
        <v>212</v>
      </c>
      <c r="L189" s="221"/>
      <c r="M189" s="222" t="s">
        <v>1</v>
      </c>
      <c r="N189" s="223" t="s">
        <v>42</v>
      </c>
      <c r="O189" s="69"/>
      <c r="P189" s="190">
        <f>O189*H189</f>
        <v>0</v>
      </c>
      <c r="Q189" s="190">
        <v>0.17599999999999999</v>
      </c>
      <c r="R189" s="190">
        <f>Q189*H189</f>
        <v>49.489439999999995</v>
      </c>
      <c r="S189" s="190">
        <v>0</v>
      </c>
      <c r="T189" s="191">
        <f>S189*H189</f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92" t="s">
        <v>173</v>
      </c>
      <c r="AT189" s="192" t="s">
        <v>191</v>
      </c>
      <c r="AU189" s="192" t="s">
        <v>91</v>
      </c>
      <c r="AY189" s="15" t="s">
        <v>130</v>
      </c>
      <c r="BE189" s="193">
        <f>IF(N189="základní",J189,0)</f>
        <v>0</v>
      </c>
      <c r="BF189" s="193">
        <f>IF(N189="snížená",J189,0)</f>
        <v>0</v>
      </c>
      <c r="BG189" s="193">
        <f>IF(N189="zákl. přenesená",J189,0)</f>
        <v>0</v>
      </c>
      <c r="BH189" s="193">
        <f>IF(N189="sníž. přenesená",J189,0)</f>
        <v>0</v>
      </c>
      <c r="BI189" s="193">
        <f>IF(N189="nulová",J189,0)</f>
        <v>0</v>
      </c>
      <c r="BJ189" s="15" t="s">
        <v>85</v>
      </c>
      <c r="BK189" s="193">
        <f>ROUND(I189*H189,2)</f>
        <v>0</v>
      </c>
      <c r="BL189" s="15" t="s">
        <v>137</v>
      </c>
      <c r="BM189" s="192" t="s">
        <v>228</v>
      </c>
    </row>
    <row r="190" spans="1:65" s="13" customFormat="1" ht="11.25">
      <c r="B190" s="199"/>
      <c r="C190" s="200"/>
      <c r="D190" s="201" t="s">
        <v>145</v>
      </c>
      <c r="E190" s="200"/>
      <c r="F190" s="203" t="s">
        <v>229</v>
      </c>
      <c r="G190" s="200"/>
      <c r="H190" s="204">
        <v>281.19</v>
      </c>
      <c r="I190" s="205"/>
      <c r="J190" s="200"/>
      <c r="K190" s="200"/>
      <c r="L190" s="206"/>
      <c r="M190" s="207"/>
      <c r="N190" s="208"/>
      <c r="O190" s="208"/>
      <c r="P190" s="208"/>
      <c r="Q190" s="208"/>
      <c r="R190" s="208"/>
      <c r="S190" s="208"/>
      <c r="T190" s="209"/>
      <c r="AT190" s="210" t="s">
        <v>145</v>
      </c>
      <c r="AU190" s="210" t="s">
        <v>91</v>
      </c>
      <c r="AV190" s="13" t="s">
        <v>87</v>
      </c>
      <c r="AW190" s="13" t="s">
        <v>4</v>
      </c>
      <c r="AX190" s="13" t="s">
        <v>85</v>
      </c>
      <c r="AY190" s="210" t="s">
        <v>130</v>
      </c>
    </row>
    <row r="191" spans="1:65" s="12" customFormat="1" ht="22.9" customHeight="1">
      <c r="B191" s="165"/>
      <c r="C191" s="166"/>
      <c r="D191" s="167" t="s">
        <v>76</v>
      </c>
      <c r="E191" s="179" t="s">
        <v>180</v>
      </c>
      <c r="F191" s="179" t="s">
        <v>230</v>
      </c>
      <c r="G191" s="166"/>
      <c r="H191" s="166"/>
      <c r="I191" s="169"/>
      <c r="J191" s="180">
        <f>BK191</f>
        <v>0</v>
      </c>
      <c r="K191" s="166"/>
      <c r="L191" s="171"/>
      <c r="M191" s="172"/>
      <c r="N191" s="173"/>
      <c r="O191" s="173"/>
      <c r="P191" s="174">
        <f>SUM(P192:P208)</f>
        <v>0</v>
      </c>
      <c r="Q191" s="173"/>
      <c r="R191" s="174">
        <f>SUM(R192:R208)</f>
        <v>70.248200199999985</v>
      </c>
      <c r="S191" s="173"/>
      <c r="T191" s="175">
        <f>SUM(T192:T208)</f>
        <v>58.449999999999996</v>
      </c>
      <c r="AR191" s="176" t="s">
        <v>85</v>
      </c>
      <c r="AT191" s="177" t="s">
        <v>76</v>
      </c>
      <c r="AU191" s="177" t="s">
        <v>85</v>
      </c>
      <c r="AY191" s="176" t="s">
        <v>130</v>
      </c>
      <c r="BK191" s="178">
        <f>SUM(BK192:BK208)</f>
        <v>0</v>
      </c>
    </row>
    <row r="192" spans="1:65" s="2" customFormat="1" ht="49.15" customHeight="1">
      <c r="A192" s="32"/>
      <c r="B192" s="33"/>
      <c r="C192" s="181" t="s">
        <v>231</v>
      </c>
      <c r="D192" s="181" t="s">
        <v>132</v>
      </c>
      <c r="E192" s="182" t="s">
        <v>232</v>
      </c>
      <c r="F192" s="183" t="s">
        <v>233</v>
      </c>
      <c r="G192" s="184" t="s">
        <v>158</v>
      </c>
      <c r="H192" s="185">
        <v>224</v>
      </c>
      <c r="I192" s="186"/>
      <c r="J192" s="187">
        <f>ROUND(I192*H192,2)</f>
        <v>0</v>
      </c>
      <c r="K192" s="183" t="s">
        <v>136</v>
      </c>
      <c r="L192" s="37"/>
      <c r="M192" s="188" t="s">
        <v>1</v>
      </c>
      <c r="N192" s="189" t="s">
        <v>42</v>
      </c>
      <c r="O192" s="69"/>
      <c r="P192" s="190">
        <f>O192*H192</f>
        <v>0</v>
      </c>
      <c r="Q192" s="190">
        <v>0.14041999999999999</v>
      </c>
      <c r="R192" s="190">
        <f>Q192*H192</f>
        <v>31.454079999999998</v>
      </c>
      <c r="S192" s="190">
        <v>0</v>
      </c>
      <c r="T192" s="191">
        <f>S192*H192</f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92" t="s">
        <v>137</v>
      </c>
      <c r="AT192" s="192" t="s">
        <v>132</v>
      </c>
      <c r="AU192" s="192" t="s">
        <v>87</v>
      </c>
      <c r="AY192" s="15" t="s">
        <v>130</v>
      </c>
      <c r="BE192" s="193">
        <f>IF(N192="základní",J192,0)</f>
        <v>0</v>
      </c>
      <c r="BF192" s="193">
        <f>IF(N192="snížená",J192,0)</f>
        <v>0</v>
      </c>
      <c r="BG192" s="193">
        <f>IF(N192="zákl. přenesená",J192,0)</f>
        <v>0</v>
      </c>
      <c r="BH192" s="193">
        <f>IF(N192="sníž. přenesená",J192,0)</f>
        <v>0</v>
      </c>
      <c r="BI192" s="193">
        <f>IF(N192="nulová",J192,0)</f>
        <v>0</v>
      </c>
      <c r="BJ192" s="15" t="s">
        <v>85</v>
      </c>
      <c r="BK192" s="193">
        <f>ROUND(I192*H192,2)</f>
        <v>0</v>
      </c>
      <c r="BL192" s="15" t="s">
        <v>137</v>
      </c>
      <c r="BM192" s="192" t="s">
        <v>234</v>
      </c>
    </row>
    <row r="193" spans="1:65" s="2" customFormat="1" ht="11.25">
      <c r="A193" s="32"/>
      <c r="B193" s="33"/>
      <c r="C193" s="34"/>
      <c r="D193" s="194" t="s">
        <v>139</v>
      </c>
      <c r="E193" s="34"/>
      <c r="F193" s="195" t="s">
        <v>235</v>
      </c>
      <c r="G193" s="34"/>
      <c r="H193" s="34"/>
      <c r="I193" s="196"/>
      <c r="J193" s="34"/>
      <c r="K193" s="34"/>
      <c r="L193" s="37"/>
      <c r="M193" s="197"/>
      <c r="N193" s="198"/>
      <c r="O193" s="69"/>
      <c r="P193" s="69"/>
      <c r="Q193" s="69"/>
      <c r="R193" s="69"/>
      <c r="S193" s="69"/>
      <c r="T193" s="70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T193" s="15" t="s">
        <v>139</v>
      </c>
      <c r="AU193" s="15" t="s">
        <v>87</v>
      </c>
    </row>
    <row r="194" spans="1:65" s="13" customFormat="1" ht="11.25">
      <c r="B194" s="199"/>
      <c r="C194" s="200"/>
      <c r="D194" s="201" t="s">
        <v>145</v>
      </c>
      <c r="E194" s="202" t="s">
        <v>1</v>
      </c>
      <c r="F194" s="203" t="s">
        <v>236</v>
      </c>
      <c r="G194" s="200"/>
      <c r="H194" s="204">
        <v>224</v>
      </c>
      <c r="I194" s="205"/>
      <c r="J194" s="200"/>
      <c r="K194" s="200"/>
      <c r="L194" s="206"/>
      <c r="M194" s="207"/>
      <c r="N194" s="208"/>
      <c r="O194" s="208"/>
      <c r="P194" s="208"/>
      <c r="Q194" s="208"/>
      <c r="R194" s="208"/>
      <c r="S194" s="208"/>
      <c r="T194" s="209"/>
      <c r="AT194" s="210" t="s">
        <v>145</v>
      </c>
      <c r="AU194" s="210" t="s">
        <v>87</v>
      </c>
      <c r="AV194" s="13" t="s">
        <v>87</v>
      </c>
      <c r="AW194" s="13" t="s">
        <v>33</v>
      </c>
      <c r="AX194" s="13" t="s">
        <v>85</v>
      </c>
      <c r="AY194" s="210" t="s">
        <v>130</v>
      </c>
    </row>
    <row r="195" spans="1:65" s="2" customFormat="1" ht="16.5" customHeight="1">
      <c r="A195" s="32"/>
      <c r="B195" s="33"/>
      <c r="C195" s="214" t="s">
        <v>237</v>
      </c>
      <c r="D195" s="214" t="s">
        <v>191</v>
      </c>
      <c r="E195" s="215" t="s">
        <v>238</v>
      </c>
      <c r="F195" s="216" t="s">
        <v>239</v>
      </c>
      <c r="G195" s="217" t="s">
        <v>158</v>
      </c>
      <c r="H195" s="218">
        <v>228.48</v>
      </c>
      <c r="I195" s="219"/>
      <c r="J195" s="220">
        <f>ROUND(I195*H195,2)</f>
        <v>0</v>
      </c>
      <c r="K195" s="216" t="s">
        <v>136</v>
      </c>
      <c r="L195" s="221"/>
      <c r="M195" s="222" t="s">
        <v>1</v>
      </c>
      <c r="N195" s="223" t="s">
        <v>42</v>
      </c>
      <c r="O195" s="69"/>
      <c r="P195" s="190">
        <f>O195*H195</f>
        <v>0</v>
      </c>
      <c r="Q195" s="190">
        <v>5.6120000000000003E-2</v>
      </c>
      <c r="R195" s="190">
        <f>Q195*H195</f>
        <v>12.822297600000001</v>
      </c>
      <c r="S195" s="190">
        <v>0</v>
      </c>
      <c r="T195" s="191">
        <f>S195*H195</f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92" t="s">
        <v>173</v>
      </c>
      <c r="AT195" s="192" t="s">
        <v>191</v>
      </c>
      <c r="AU195" s="192" t="s">
        <v>87</v>
      </c>
      <c r="AY195" s="15" t="s">
        <v>130</v>
      </c>
      <c r="BE195" s="193">
        <f>IF(N195="základní",J195,0)</f>
        <v>0</v>
      </c>
      <c r="BF195" s="193">
        <f>IF(N195="snížená",J195,0)</f>
        <v>0</v>
      </c>
      <c r="BG195" s="193">
        <f>IF(N195="zákl. přenesená",J195,0)</f>
        <v>0</v>
      </c>
      <c r="BH195" s="193">
        <f>IF(N195="sníž. přenesená",J195,0)</f>
        <v>0</v>
      </c>
      <c r="BI195" s="193">
        <f>IF(N195="nulová",J195,0)</f>
        <v>0</v>
      </c>
      <c r="BJ195" s="15" t="s">
        <v>85</v>
      </c>
      <c r="BK195" s="193">
        <f>ROUND(I195*H195,2)</f>
        <v>0</v>
      </c>
      <c r="BL195" s="15" t="s">
        <v>137</v>
      </c>
      <c r="BM195" s="192" t="s">
        <v>240</v>
      </c>
    </row>
    <row r="196" spans="1:65" s="13" customFormat="1" ht="11.25">
      <c r="B196" s="199"/>
      <c r="C196" s="200"/>
      <c r="D196" s="201" t="s">
        <v>145</v>
      </c>
      <c r="E196" s="200"/>
      <c r="F196" s="203" t="s">
        <v>241</v>
      </c>
      <c r="G196" s="200"/>
      <c r="H196" s="204">
        <v>228.48</v>
      </c>
      <c r="I196" s="205"/>
      <c r="J196" s="200"/>
      <c r="K196" s="200"/>
      <c r="L196" s="206"/>
      <c r="M196" s="207"/>
      <c r="N196" s="208"/>
      <c r="O196" s="208"/>
      <c r="P196" s="208"/>
      <c r="Q196" s="208"/>
      <c r="R196" s="208"/>
      <c r="S196" s="208"/>
      <c r="T196" s="209"/>
      <c r="AT196" s="210" t="s">
        <v>145</v>
      </c>
      <c r="AU196" s="210" t="s">
        <v>87</v>
      </c>
      <c r="AV196" s="13" t="s">
        <v>87</v>
      </c>
      <c r="AW196" s="13" t="s">
        <v>4</v>
      </c>
      <c r="AX196" s="13" t="s">
        <v>85</v>
      </c>
      <c r="AY196" s="210" t="s">
        <v>130</v>
      </c>
    </row>
    <row r="197" spans="1:65" s="2" customFormat="1" ht="24.2" customHeight="1">
      <c r="A197" s="32"/>
      <c r="B197" s="33"/>
      <c r="C197" s="181" t="s">
        <v>242</v>
      </c>
      <c r="D197" s="181" t="s">
        <v>132</v>
      </c>
      <c r="E197" s="182" t="s">
        <v>243</v>
      </c>
      <c r="F197" s="183" t="s">
        <v>244</v>
      </c>
      <c r="G197" s="184" t="s">
        <v>158</v>
      </c>
      <c r="H197" s="185">
        <v>74</v>
      </c>
      <c r="I197" s="186"/>
      <c r="J197" s="187">
        <f>ROUND(I197*H197,2)</f>
        <v>0</v>
      </c>
      <c r="K197" s="183" t="s">
        <v>136</v>
      </c>
      <c r="L197" s="37"/>
      <c r="M197" s="188" t="s">
        <v>1</v>
      </c>
      <c r="N197" s="189" t="s">
        <v>42</v>
      </c>
      <c r="O197" s="69"/>
      <c r="P197" s="190">
        <f>O197*H197</f>
        <v>0</v>
      </c>
      <c r="Q197" s="190">
        <v>0.29221000000000003</v>
      </c>
      <c r="R197" s="190">
        <f>Q197*H197</f>
        <v>21.623540000000002</v>
      </c>
      <c r="S197" s="190">
        <v>0</v>
      </c>
      <c r="T197" s="191">
        <f>S197*H197</f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92" t="s">
        <v>137</v>
      </c>
      <c r="AT197" s="192" t="s">
        <v>132</v>
      </c>
      <c r="AU197" s="192" t="s">
        <v>87</v>
      </c>
      <c r="AY197" s="15" t="s">
        <v>130</v>
      </c>
      <c r="BE197" s="193">
        <f>IF(N197="základní",J197,0)</f>
        <v>0</v>
      </c>
      <c r="BF197" s="193">
        <f>IF(N197="snížená",J197,0)</f>
        <v>0</v>
      </c>
      <c r="BG197" s="193">
        <f>IF(N197="zákl. přenesená",J197,0)</f>
        <v>0</v>
      </c>
      <c r="BH197" s="193">
        <f>IF(N197="sníž. přenesená",J197,0)</f>
        <v>0</v>
      </c>
      <c r="BI197" s="193">
        <f>IF(N197="nulová",J197,0)</f>
        <v>0</v>
      </c>
      <c r="BJ197" s="15" t="s">
        <v>85</v>
      </c>
      <c r="BK197" s="193">
        <f>ROUND(I197*H197,2)</f>
        <v>0</v>
      </c>
      <c r="BL197" s="15" t="s">
        <v>137</v>
      </c>
      <c r="BM197" s="192" t="s">
        <v>245</v>
      </c>
    </row>
    <row r="198" spans="1:65" s="2" customFormat="1" ht="11.25">
      <c r="A198" s="32"/>
      <c r="B198" s="33"/>
      <c r="C198" s="34"/>
      <c r="D198" s="194" t="s">
        <v>139</v>
      </c>
      <c r="E198" s="34"/>
      <c r="F198" s="195" t="s">
        <v>246</v>
      </c>
      <c r="G198" s="34"/>
      <c r="H198" s="34"/>
      <c r="I198" s="196"/>
      <c r="J198" s="34"/>
      <c r="K198" s="34"/>
      <c r="L198" s="37"/>
      <c r="M198" s="197"/>
      <c r="N198" s="198"/>
      <c r="O198" s="69"/>
      <c r="P198" s="69"/>
      <c r="Q198" s="69"/>
      <c r="R198" s="69"/>
      <c r="S198" s="69"/>
      <c r="T198" s="70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T198" s="15" t="s">
        <v>139</v>
      </c>
      <c r="AU198" s="15" t="s">
        <v>87</v>
      </c>
    </row>
    <row r="199" spans="1:65" s="2" customFormat="1" ht="24.2" customHeight="1">
      <c r="A199" s="32"/>
      <c r="B199" s="33"/>
      <c r="C199" s="214" t="s">
        <v>7</v>
      </c>
      <c r="D199" s="214" t="s">
        <v>191</v>
      </c>
      <c r="E199" s="215" t="s">
        <v>247</v>
      </c>
      <c r="F199" s="216" t="s">
        <v>248</v>
      </c>
      <c r="G199" s="217" t="s">
        <v>158</v>
      </c>
      <c r="H199" s="218">
        <v>74</v>
      </c>
      <c r="I199" s="219"/>
      <c r="J199" s="220">
        <f>ROUND(I199*H199,2)</f>
        <v>0</v>
      </c>
      <c r="K199" s="216" t="s">
        <v>136</v>
      </c>
      <c r="L199" s="221"/>
      <c r="M199" s="222" t="s">
        <v>1</v>
      </c>
      <c r="N199" s="223" t="s">
        <v>42</v>
      </c>
      <c r="O199" s="69"/>
      <c r="P199" s="190">
        <f>O199*H199</f>
        <v>0</v>
      </c>
      <c r="Q199" s="190">
        <v>3.3000000000000002E-2</v>
      </c>
      <c r="R199" s="190">
        <f>Q199*H199</f>
        <v>2.4420000000000002</v>
      </c>
      <c r="S199" s="190">
        <v>0</v>
      </c>
      <c r="T199" s="191">
        <f>S199*H199</f>
        <v>0</v>
      </c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R199" s="192" t="s">
        <v>173</v>
      </c>
      <c r="AT199" s="192" t="s">
        <v>191</v>
      </c>
      <c r="AU199" s="192" t="s">
        <v>87</v>
      </c>
      <c r="AY199" s="15" t="s">
        <v>130</v>
      </c>
      <c r="BE199" s="193">
        <f>IF(N199="základní",J199,0)</f>
        <v>0</v>
      </c>
      <c r="BF199" s="193">
        <f>IF(N199="snížená",J199,0)</f>
        <v>0</v>
      </c>
      <c r="BG199" s="193">
        <f>IF(N199="zákl. přenesená",J199,0)</f>
        <v>0</v>
      </c>
      <c r="BH199" s="193">
        <f>IF(N199="sníž. přenesená",J199,0)</f>
        <v>0</v>
      </c>
      <c r="BI199" s="193">
        <f>IF(N199="nulová",J199,0)</f>
        <v>0</v>
      </c>
      <c r="BJ199" s="15" t="s">
        <v>85</v>
      </c>
      <c r="BK199" s="193">
        <f>ROUND(I199*H199,2)</f>
        <v>0</v>
      </c>
      <c r="BL199" s="15" t="s">
        <v>137</v>
      </c>
      <c r="BM199" s="192" t="s">
        <v>249</v>
      </c>
    </row>
    <row r="200" spans="1:65" s="2" customFormat="1" ht="16.5" customHeight="1">
      <c r="A200" s="32"/>
      <c r="B200" s="33"/>
      <c r="C200" s="214" t="s">
        <v>250</v>
      </c>
      <c r="D200" s="214" t="s">
        <v>191</v>
      </c>
      <c r="E200" s="215" t="s">
        <v>251</v>
      </c>
      <c r="F200" s="216" t="s">
        <v>252</v>
      </c>
      <c r="G200" s="217" t="s">
        <v>158</v>
      </c>
      <c r="H200" s="218">
        <v>74</v>
      </c>
      <c r="I200" s="219"/>
      <c r="J200" s="220">
        <f>ROUND(I200*H200,2)</f>
        <v>0</v>
      </c>
      <c r="K200" s="216" t="s">
        <v>136</v>
      </c>
      <c r="L200" s="221"/>
      <c r="M200" s="222" t="s">
        <v>1</v>
      </c>
      <c r="N200" s="223" t="s">
        <v>42</v>
      </c>
      <c r="O200" s="69"/>
      <c r="P200" s="190">
        <f>O200*H200</f>
        <v>0</v>
      </c>
      <c r="Q200" s="190">
        <v>1.2999999999999999E-2</v>
      </c>
      <c r="R200" s="190">
        <f>Q200*H200</f>
        <v>0.96199999999999997</v>
      </c>
      <c r="S200" s="190">
        <v>0</v>
      </c>
      <c r="T200" s="191">
        <f>S200*H200</f>
        <v>0</v>
      </c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R200" s="192" t="s">
        <v>173</v>
      </c>
      <c r="AT200" s="192" t="s">
        <v>191</v>
      </c>
      <c r="AU200" s="192" t="s">
        <v>87</v>
      </c>
      <c r="AY200" s="15" t="s">
        <v>130</v>
      </c>
      <c r="BE200" s="193">
        <f>IF(N200="základní",J200,0)</f>
        <v>0</v>
      </c>
      <c r="BF200" s="193">
        <f>IF(N200="snížená",J200,0)</f>
        <v>0</v>
      </c>
      <c r="BG200" s="193">
        <f>IF(N200="zákl. přenesená",J200,0)</f>
        <v>0</v>
      </c>
      <c r="BH200" s="193">
        <f>IF(N200="sníž. přenesená",J200,0)</f>
        <v>0</v>
      </c>
      <c r="BI200" s="193">
        <f>IF(N200="nulová",J200,0)</f>
        <v>0</v>
      </c>
      <c r="BJ200" s="15" t="s">
        <v>85</v>
      </c>
      <c r="BK200" s="193">
        <f>ROUND(I200*H200,2)</f>
        <v>0</v>
      </c>
      <c r="BL200" s="15" t="s">
        <v>137</v>
      </c>
      <c r="BM200" s="192" t="s">
        <v>253</v>
      </c>
    </row>
    <row r="201" spans="1:65" s="2" customFormat="1" ht="24.2" customHeight="1">
      <c r="A201" s="32"/>
      <c r="B201" s="33"/>
      <c r="C201" s="214" t="s">
        <v>254</v>
      </c>
      <c r="D201" s="214" t="s">
        <v>191</v>
      </c>
      <c r="E201" s="215" t="s">
        <v>255</v>
      </c>
      <c r="F201" s="216" t="s">
        <v>256</v>
      </c>
      <c r="G201" s="217" t="s">
        <v>257</v>
      </c>
      <c r="H201" s="218">
        <v>0.88600000000000001</v>
      </c>
      <c r="I201" s="219"/>
      <c r="J201" s="220">
        <f>ROUND(I201*H201,2)</f>
        <v>0</v>
      </c>
      <c r="K201" s="216" t="s">
        <v>136</v>
      </c>
      <c r="L201" s="221"/>
      <c r="M201" s="222" t="s">
        <v>1</v>
      </c>
      <c r="N201" s="223" t="s">
        <v>42</v>
      </c>
      <c r="O201" s="69"/>
      <c r="P201" s="190">
        <f>O201*H201</f>
        <v>0</v>
      </c>
      <c r="Q201" s="190">
        <v>4.1000000000000003E-3</v>
      </c>
      <c r="R201" s="190">
        <f>Q201*H201</f>
        <v>3.6326000000000002E-3</v>
      </c>
      <c r="S201" s="190">
        <v>0</v>
      </c>
      <c r="T201" s="191">
        <f>S201*H201</f>
        <v>0</v>
      </c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R201" s="192" t="s">
        <v>173</v>
      </c>
      <c r="AT201" s="192" t="s">
        <v>191</v>
      </c>
      <c r="AU201" s="192" t="s">
        <v>87</v>
      </c>
      <c r="AY201" s="15" t="s">
        <v>130</v>
      </c>
      <c r="BE201" s="193">
        <f>IF(N201="základní",J201,0)</f>
        <v>0</v>
      </c>
      <c r="BF201" s="193">
        <f>IF(N201="snížená",J201,0)</f>
        <v>0</v>
      </c>
      <c r="BG201" s="193">
        <f>IF(N201="zákl. přenesená",J201,0)</f>
        <v>0</v>
      </c>
      <c r="BH201" s="193">
        <f>IF(N201="sníž. přenesená",J201,0)</f>
        <v>0</v>
      </c>
      <c r="BI201" s="193">
        <f>IF(N201="nulová",J201,0)</f>
        <v>0</v>
      </c>
      <c r="BJ201" s="15" t="s">
        <v>85</v>
      </c>
      <c r="BK201" s="193">
        <f>ROUND(I201*H201,2)</f>
        <v>0</v>
      </c>
      <c r="BL201" s="15" t="s">
        <v>137</v>
      </c>
      <c r="BM201" s="192" t="s">
        <v>258</v>
      </c>
    </row>
    <row r="202" spans="1:65" s="2" customFormat="1" ht="24.2" customHeight="1">
      <c r="A202" s="32"/>
      <c r="B202" s="33"/>
      <c r="C202" s="181" t="s">
        <v>259</v>
      </c>
      <c r="D202" s="181" t="s">
        <v>132</v>
      </c>
      <c r="E202" s="182" t="s">
        <v>260</v>
      </c>
      <c r="F202" s="183" t="s">
        <v>261</v>
      </c>
      <c r="G202" s="184" t="s">
        <v>257</v>
      </c>
      <c r="H202" s="185">
        <v>3</v>
      </c>
      <c r="I202" s="186"/>
      <c r="J202" s="187">
        <f>ROUND(I202*H202,2)</f>
        <v>0</v>
      </c>
      <c r="K202" s="183" t="s">
        <v>136</v>
      </c>
      <c r="L202" s="37"/>
      <c r="M202" s="188" t="s">
        <v>1</v>
      </c>
      <c r="N202" s="189" t="s">
        <v>42</v>
      </c>
      <c r="O202" s="69"/>
      <c r="P202" s="190">
        <f>O202*H202</f>
        <v>0</v>
      </c>
      <c r="Q202" s="190">
        <v>0.27205000000000001</v>
      </c>
      <c r="R202" s="190">
        <f>Q202*H202</f>
        <v>0.81615000000000004</v>
      </c>
      <c r="S202" s="190">
        <v>0</v>
      </c>
      <c r="T202" s="191">
        <f>S202*H202</f>
        <v>0</v>
      </c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R202" s="192" t="s">
        <v>137</v>
      </c>
      <c r="AT202" s="192" t="s">
        <v>132</v>
      </c>
      <c r="AU202" s="192" t="s">
        <v>87</v>
      </c>
      <c r="AY202" s="15" t="s">
        <v>130</v>
      </c>
      <c r="BE202" s="193">
        <f>IF(N202="základní",J202,0)</f>
        <v>0</v>
      </c>
      <c r="BF202" s="193">
        <f>IF(N202="snížená",J202,0)</f>
        <v>0</v>
      </c>
      <c r="BG202" s="193">
        <f>IF(N202="zákl. přenesená",J202,0)</f>
        <v>0</v>
      </c>
      <c r="BH202" s="193">
        <f>IF(N202="sníž. přenesená",J202,0)</f>
        <v>0</v>
      </c>
      <c r="BI202" s="193">
        <f>IF(N202="nulová",J202,0)</f>
        <v>0</v>
      </c>
      <c r="BJ202" s="15" t="s">
        <v>85</v>
      </c>
      <c r="BK202" s="193">
        <f>ROUND(I202*H202,2)</f>
        <v>0</v>
      </c>
      <c r="BL202" s="15" t="s">
        <v>137</v>
      </c>
      <c r="BM202" s="192" t="s">
        <v>262</v>
      </c>
    </row>
    <row r="203" spans="1:65" s="2" customFormat="1" ht="11.25">
      <c r="A203" s="32"/>
      <c r="B203" s="33"/>
      <c r="C203" s="34"/>
      <c r="D203" s="194" t="s">
        <v>139</v>
      </c>
      <c r="E203" s="34"/>
      <c r="F203" s="195" t="s">
        <v>263</v>
      </c>
      <c r="G203" s="34"/>
      <c r="H203" s="34"/>
      <c r="I203" s="196"/>
      <c r="J203" s="34"/>
      <c r="K203" s="34"/>
      <c r="L203" s="37"/>
      <c r="M203" s="197"/>
      <c r="N203" s="198"/>
      <c r="O203" s="69"/>
      <c r="P203" s="69"/>
      <c r="Q203" s="69"/>
      <c r="R203" s="69"/>
      <c r="S203" s="69"/>
      <c r="T203" s="70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T203" s="15" t="s">
        <v>139</v>
      </c>
      <c r="AU203" s="15" t="s">
        <v>87</v>
      </c>
    </row>
    <row r="204" spans="1:65" s="2" customFormat="1" ht="37.9" customHeight="1">
      <c r="A204" s="32"/>
      <c r="B204" s="33"/>
      <c r="C204" s="214" t="s">
        <v>264</v>
      </c>
      <c r="D204" s="214" t="s">
        <v>191</v>
      </c>
      <c r="E204" s="215" t="s">
        <v>265</v>
      </c>
      <c r="F204" s="216" t="s">
        <v>266</v>
      </c>
      <c r="G204" s="217" t="s">
        <v>257</v>
      </c>
      <c r="H204" s="218">
        <v>3</v>
      </c>
      <c r="I204" s="219"/>
      <c r="J204" s="220">
        <f>ROUND(I204*H204,2)</f>
        <v>0</v>
      </c>
      <c r="K204" s="216" t="s">
        <v>136</v>
      </c>
      <c r="L204" s="221"/>
      <c r="M204" s="222" t="s">
        <v>1</v>
      </c>
      <c r="N204" s="223" t="s">
        <v>42</v>
      </c>
      <c r="O204" s="69"/>
      <c r="P204" s="190">
        <f>O204*H204</f>
        <v>0</v>
      </c>
      <c r="Q204" s="190">
        <v>3.5000000000000003E-2</v>
      </c>
      <c r="R204" s="190">
        <f>Q204*H204</f>
        <v>0.10500000000000001</v>
      </c>
      <c r="S204" s="190">
        <v>0</v>
      </c>
      <c r="T204" s="191">
        <f>S204*H204</f>
        <v>0</v>
      </c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R204" s="192" t="s">
        <v>173</v>
      </c>
      <c r="AT204" s="192" t="s">
        <v>191</v>
      </c>
      <c r="AU204" s="192" t="s">
        <v>87</v>
      </c>
      <c r="AY204" s="15" t="s">
        <v>130</v>
      </c>
      <c r="BE204" s="193">
        <f>IF(N204="základní",J204,0)</f>
        <v>0</v>
      </c>
      <c r="BF204" s="193">
        <f>IF(N204="snížená",J204,0)</f>
        <v>0</v>
      </c>
      <c r="BG204" s="193">
        <f>IF(N204="zákl. přenesená",J204,0)</f>
        <v>0</v>
      </c>
      <c r="BH204" s="193">
        <f>IF(N204="sníž. přenesená",J204,0)</f>
        <v>0</v>
      </c>
      <c r="BI204" s="193">
        <f>IF(N204="nulová",J204,0)</f>
        <v>0</v>
      </c>
      <c r="BJ204" s="15" t="s">
        <v>85</v>
      </c>
      <c r="BK204" s="193">
        <f>ROUND(I204*H204,2)</f>
        <v>0</v>
      </c>
      <c r="BL204" s="15" t="s">
        <v>137</v>
      </c>
      <c r="BM204" s="192" t="s">
        <v>267</v>
      </c>
    </row>
    <row r="205" spans="1:65" s="2" customFormat="1" ht="16.5" customHeight="1">
      <c r="A205" s="32"/>
      <c r="B205" s="33"/>
      <c r="C205" s="214" t="s">
        <v>268</v>
      </c>
      <c r="D205" s="214" t="s">
        <v>191</v>
      </c>
      <c r="E205" s="215" t="s">
        <v>251</v>
      </c>
      <c r="F205" s="216" t="s">
        <v>252</v>
      </c>
      <c r="G205" s="217" t="s">
        <v>158</v>
      </c>
      <c r="H205" s="218">
        <v>1.5</v>
      </c>
      <c r="I205" s="219"/>
      <c r="J205" s="220">
        <f>ROUND(I205*H205,2)</f>
        <v>0</v>
      </c>
      <c r="K205" s="216" t="s">
        <v>136</v>
      </c>
      <c r="L205" s="221"/>
      <c r="M205" s="222" t="s">
        <v>1</v>
      </c>
      <c r="N205" s="223" t="s">
        <v>42</v>
      </c>
      <c r="O205" s="69"/>
      <c r="P205" s="190">
        <f>O205*H205</f>
        <v>0</v>
      </c>
      <c r="Q205" s="190">
        <v>1.2999999999999999E-2</v>
      </c>
      <c r="R205" s="190">
        <f>Q205*H205</f>
        <v>1.95E-2</v>
      </c>
      <c r="S205" s="190">
        <v>0</v>
      </c>
      <c r="T205" s="191">
        <f>S205*H205</f>
        <v>0</v>
      </c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R205" s="192" t="s">
        <v>173</v>
      </c>
      <c r="AT205" s="192" t="s">
        <v>191</v>
      </c>
      <c r="AU205" s="192" t="s">
        <v>87</v>
      </c>
      <c r="AY205" s="15" t="s">
        <v>130</v>
      </c>
      <c r="BE205" s="193">
        <f>IF(N205="základní",J205,0)</f>
        <v>0</v>
      </c>
      <c r="BF205" s="193">
        <f>IF(N205="snížená",J205,0)</f>
        <v>0</v>
      </c>
      <c r="BG205" s="193">
        <f>IF(N205="zákl. přenesená",J205,0)</f>
        <v>0</v>
      </c>
      <c r="BH205" s="193">
        <f>IF(N205="sníž. přenesená",J205,0)</f>
        <v>0</v>
      </c>
      <c r="BI205" s="193">
        <f>IF(N205="nulová",J205,0)</f>
        <v>0</v>
      </c>
      <c r="BJ205" s="15" t="s">
        <v>85</v>
      </c>
      <c r="BK205" s="193">
        <f>ROUND(I205*H205,2)</f>
        <v>0</v>
      </c>
      <c r="BL205" s="15" t="s">
        <v>137</v>
      </c>
      <c r="BM205" s="192" t="s">
        <v>269</v>
      </c>
    </row>
    <row r="206" spans="1:65" s="13" customFormat="1" ht="11.25">
      <c r="B206" s="199"/>
      <c r="C206" s="200"/>
      <c r="D206" s="201" t="s">
        <v>145</v>
      </c>
      <c r="E206" s="200"/>
      <c r="F206" s="203" t="s">
        <v>270</v>
      </c>
      <c r="G206" s="200"/>
      <c r="H206" s="204">
        <v>1.5</v>
      </c>
      <c r="I206" s="205"/>
      <c r="J206" s="200"/>
      <c r="K206" s="200"/>
      <c r="L206" s="206"/>
      <c r="M206" s="207"/>
      <c r="N206" s="208"/>
      <c r="O206" s="208"/>
      <c r="P206" s="208"/>
      <c r="Q206" s="208"/>
      <c r="R206" s="208"/>
      <c r="S206" s="208"/>
      <c r="T206" s="209"/>
      <c r="AT206" s="210" t="s">
        <v>145</v>
      </c>
      <c r="AU206" s="210" t="s">
        <v>87</v>
      </c>
      <c r="AV206" s="13" t="s">
        <v>87</v>
      </c>
      <c r="AW206" s="13" t="s">
        <v>4</v>
      </c>
      <c r="AX206" s="13" t="s">
        <v>85</v>
      </c>
      <c r="AY206" s="210" t="s">
        <v>130</v>
      </c>
    </row>
    <row r="207" spans="1:65" s="2" customFormat="1" ht="62.65" customHeight="1">
      <c r="A207" s="32"/>
      <c r="B207" s="33"/>
      <c r="C207" s="181" t="s">
        <v>271</v>
      </c>
      <c r="D207" s="181" t="s">
        <v>132</v>
      </c>
      <c r="E207" s="182" t="s">
        <v>272</v>
      </c>
      <c r="F207" s="183" t="s">
        <v>273</v>
      </c>
      <c r="G207" s="184" t="s">
        <v>158</v>
      </c>
      <c r="H207" s="185">
        <v>167</v>
      </c>
      <c r="I207" s="186"/>
      <c r="J207" s="187">
        <f>ROUND(I207*H207,2)</f>
        <v>0</v>
      </c>
      <c r="K207" s="183" t="s">
        <v>136</v>
      </c>
      <c r="L207" s="37"/>
      <c r="M207" s="188" t="s">
        <v>1</v>
      </c>
      <c r="N207" s="189" t="s">
        <v>42</v>
      </c>
      <c r="O207" s="69"/>
      <c r="P207" s="190">
        <f>O207*H207</f>
        <v>0</v>
      </c>
      <c r="Q207" s="190">
        <v>0</v>
      </c>
      <c r="R207" s="190">
        <f>Q207*H207</f>
        <v>0</v>
      </c>
      <c r="S207" s="190">
        <v>0.35</v>
      </c>
      <c r="T207" s="191">
        <f>S207*H207</f>
        <v>58.449999999999996</v>
      </c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R207" s="192" t="s">
        <v>137</v>
      </c>
      <c r="AT207" s="192" t="s">
        <v>132</v>
      </c>
      <c r="AU207" s="192" t="s">
        <v>87</v>
      </c>
      <c r="AY207" s="15" t="s">
        <v>130</v>
      </c>
      <c r="BE207" s="193">
        <f>IF(N207="základní",J207,0)</f>
        <v>0</v>
      </c>
      <c r="BF207" s="193">
        <f>IF(N207="snížená",J207,0)</f>
        <v>0</v>
      </c>
      <c r="BG207" s="193">
        <f>IF(N207="zákl. přenesená",J207,0)</f>
        <v>0</v>
      </c>
      <c r="BH207" s="193">
        <f>IF(N207="sníž. přenesená",J207,0)</f>
        <v>0</v>
      </c>
      <c r="BI207" s="193">
        <f>IF(N207="nulová",J207,0)</f>
        <v>0</v>
      </c>
      <c r="BJ207" s="15" t="s">
        <v>85</v>
      </c>
      <c r="BK207" s="193">
        <f>ROUND(I207*H207,2)</f>
        <v>0</v>
      </c>
      <c r="BL207" s="15" t="s">
        <v>137</v>
      </c>
      <c r="BM207" s="192" t="s">
        <v>274</v>
      </c>
    </row>
    <row r="208" spans="1:65" s="2" customFormat="1" ht="11.25">
      <c r="A208" s="32"/>
      <c r="B208" s="33"/>
      <c r="C208" s="34"/>
      <c r="D208" s="194" t="s">
        <v>139</v>
      </c>
      <c r="E208" s="34"/>
      <c r="F208" s="195" t="s">
        <v>275</v>
      </c>
      <c r="G208" s="34"/>
      <c r="H208" s="34"/>
      <c r="I208" s="196"/>
      <c r="J208" s="34"/>
      <c r="K208" s="34"/>
      <c r="L208" s="37"/>
      <c r="M208" s="197"/>
      <c r="N208" s="198"/>
      <c r="O208" s="69"/>
      <c r="P208" s="69"/>
      <c r="Q208" s="69"/>
      <c r="R208" s="69"/>
      <c r="S208" s="69"/>
      <c r="T208" s="70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T208" s="15" t="s">
        <v>139</v>
      </c>
      <c r="AU208" s="15" t="s">
        <v>87</v>
      </c>
    </row>
    <row r="209" spans="1:65" s="12" customFormat="1" ht="22.9" customHeight="1">
      <c r="B209" s="165"/>
      <c r="C209" s="166"/>
      <c r="D209" s="167" t="s">
        <v>76</v>
      </c>
      <c r="E209" s="179" t="s">
        <v>276</v>
      </c>
      <c r="F209" s="179" t="s">
        <v>277</v>
      </c>
      <c r="G209" s="166"/>
      <c r="H209" s="166"/>
      <c r="I209" s="169"/>
      <c r="J209" s="180">
        <f>BK209</f>
        <v>0</v>
      </c>
      <c r="K209" s="166"/>
      <c r="L209" s="171"/>
      <c r="M209" s="172"/>
      <c r="N209" s="173"/>
      <c r="O209" s="173"/>
      <c r="P209" s="174">
        <f>SUM(P210:P219)</f>
        <v>0</v>
      </c>
      <c r="Q209" s="173"/>
      <c r="R209" s="174">
        <f>SUM(R210:R219)</f>
        <v>0</v>
      </c>
      <c r="S209" s="173"/>
      <c r="T209" s="175">
        <f>SUM(T210:T219)</f>
        <v>0</v>
      </c>
      <c r="AR209" s="176" t="s">
        <v>85</v>
      </c>
      <c r="AT209" s="177" t="s">
        <v>76</v>
      </c>
      <c r="AU209" s="177" t="s">
        <v>85</v>
      </c>
      <c r="AY209" s="176" t="s">
        <v>130</v>
      </c>
      <c r="BK209" s="178">
        <f>SUM(BK210:BK219)</f>
        <v>0</v>
      </c>
    </row>
    <row r="210" spans="1:65" s="2" customFormat="1" ht="37.9" customHeight="1">
      <c r="A210" s="32"/>
      <c r="B210" s="33"/>
      <c r="C210" s="181" t="s">
        <v>278</v>
      </c>
      <c r="D210" s="181" t="s">
        <v>132</v>
      </c>
      <c r="E210" s="182" t="s">
        <v>279</v>
      </c>
      <c r="F210" s="183" t="s">
        <v>280</v>
      </c>
      <c r="G210" s="184" t="s">
        <v>281</v>
      </c>
      <c r="H210" s="185">
        <v>403.34</v>
      </c>
      <c r="I210" s="186"/>
      <c r="J210" s="187">
        <f>ROUND(I210*H210,2)</f>
        <v>0</v>
      </c>
      <c r="K210" s="183" t="s">
        <v>136</v>
      </c>
      <c r="L210" s="37"/>
      <c r="M210" s="188" t="s">
        <v>1</v>
      </c>
      <c r="N210" s="189" t="s">
        <v>42</v>
      </c>
      <c r="O210" s="69"/>
      <c r="P210" s="190">
        <f>O210*H210</f>
        <v>0</v>
      </c>
      <c r="Q210" s="190">
        <v>0</v>
      </c>
      <c r="R210" s="190">
        <f>Q210*H210</f>
        <v>0</v>
      </c>
      <c r="S210" s="190">
        <v>0</v>
      </c>
      <c r="T210" s="191">
        <f>S210*H210</f>
        <v>0</v>
      </c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R210" s="192" t="s">
        <v>137</v>
      </c>
      <c r="AT210" s="192" t="s">
        <v>132</v>
      </c>
      <c r="AU210" s="192" t="s">
        <v>87</v>
      </c>
      <c r="AY210" s="15" t="s">
        <v>130</v>
      </c>
      <c r="BE210" s="193">
        <f>IF(N210="základní",J210,0)</f>
        <v>0</v>
      </c>
      <c r="BF210" s="193">
        <f>IF(N210="snížená",J210,0)</f>
        <v>0</v>
      </c>
      <c r="BG210" s="193">
        <f>IF(N210="zákl. přenesená",J210,0)</f>
        <v>0</v>
      </c>
      <c r="BH210" s="193">
        <f>IF(N210="sníž. přenesená",J210,0)</f>
        <v>0</v>
      </c>
      <c r="BI210" s="193">
        <f>IF(N210="nulová",J210,0)</f>
        <v>0</v>
      </c>
      <c r="BJ210" s="15" t="s">
        <v>85</v>
      </c>
      <c r="BK210" s="193">
        <f>ROUND(I210*H210,2)</f>
        <v>0</v>
      </c>
      <c r="BL210" s="15" t="s">
        <v>137</v>
      </c>
      <c r="BM210" s="192" t="s">
        <v>282</v>
      </c>
    </row>
    <row r="211" spans="1:65" s="2" customFormat="1" ht="11.25">
      <c r="A211" s="32"/>
      <c r="B211" s="33"/>
      <c r="C211" s="34"/>
      <c r="D211" s="194" t="s">
        <v>139</v>
      </c>
      <c r="E211" s="34"/>
      <c r="F211" s="195" t="s">
        <v>283</v>
      </c>
      <c r="G211" s="34"/>
      <c r="H211" s="34"/>
      <c r="I211" s="196"/>
      <c r="J211" s="34"/>
      <c r="K211" s="34"/>
      <c r="L211" s="37"/>
      <c r="M211" s="197"/>
      <c r="N211" s="198"/>
      <c r="O211" s="69"/>
      <c r="P211" s="69"/>
      <c r="Q211" s="69"/>
      <c r="R211" s="69"/>
      <c r="S211" s="69"/>
      <c r="T211" s="70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T211" s="15" t="s">
        <v>139</v>
      </c>
      <c r="AU211" s="15" t="s">
        <v>87</v>
      </c>
    </row>
    <row r="212" spans="1:65" s="2" customFormat="1" ht="37.9" customHeight="1">
      <c r="A212" s="32"/>
      <c r="B212" s="33"/>
      <c r="C212" s="181" t="s">
        <v>284</v>
      </c>
      <c r="D212" s="181" t="s">
        <v>132</v>
      </c>
      <c r="E212" s="182" t="s">
        <v>285</v>
      </c>
      <c r="F212" s="183" t="s">
        <v>286</v>
      </c>
      <c r="G212" s="184" t="s">
        <v>281</v>
      </c>
      <c r="H212" s="185">
        <v>403.34</v>
      </c>
      <c r="I212" s="186"/>
      <c r="J212" s="187">
        <f>ROUND(I212*H212,2)</f>
        <v>0</v>
      </c>
      <c r="K212" s="183" t="s">
        <v>136</v>
      </c>
      <c r="L212" s="37"/>
      <c r="M212" s="188" t="s">
        <v>1</v>
      </c>
      <c r="N212" s="189" t="s">
        <v>42</v>
      </c>
      <c r="O212" s="69"/>
      <c r="P212" s="190">
        <f>O212*H212</f>
        <v>0</v>
      </c>
      <c r="Q212" s="190">
        <v>0</v>
      </c>
      <c r="R212" s="190">
        <f>Q212*H212</f>
        <v>0</v>
      </c>
      <c r="S212" s="190">
        <v>0</v>
      </c>
      <c r="T212" s="191">
        <f>S212*H212</f>
        <v>0</v>
      </c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R212" s="192" t="s">
        <v>137</v>
      </c>
      <c r="AT212" s="192" t="s">
        <v>132</v>
      </c>
      <c r="AU212" s="192" t="s">
        <v>87</v>
      </c>
      <c r="AY212" s="15" t="s">
        <v>130</v>
      </c>
      <c r="BE212" s="193">
        <f>IF(N212="základní",J212,0)</f>
        <v>0</v>
      </c>
      <c r="BF212" s="193">
        <f>IF(N212="snížená",J212,0)</f>
        <v>0</v>
      </c>
      <c r="BG212" s="193">
        <f>IF(N212="zákl. přenesená",J212,0)</f>
        <v>0</v>
      </c>
      <c r="BH212" s="193">
        <f>IF(N212="sníž. přenesená",J212,0)</f>
        <v>0</v>
      </c>
      <c r="BI212" s="193">
        <f>IF(N212="nulová",J212,0)</f>
        <v>0</v>
      </c>
      <c r="BJ212" s="15" t="s">
        <v>85</v>
      </c>
      <c r="BK212" s="193">
        <f>ROUND(I212*H212,2)</f>
        <v>0</v>
      </c>
      <c r="BL212" s="15" t="s">
        <v>137</v>
      </c>
      <c r="BM212" s="192" t="s">
        <v>287</v>
      </c>
    </row>
    <row r="213" spans="1:65" s="2" customFormat="1" ht="11.25">
      <c r="A213" s="32"/>
      <c r="B213" s="33"/>
      <c r="C213" s="34"/>
      <c r="D213" s="194" t="s">
        <v>139</v>
      </c>
      <c r="E213" s="34"/>
      <c r="F213" s="195" t="s">
        <v>288</v>
      </c>
      <c r="G213" s="34"/>
      <c r="H213" s="34"/>
      <c r="I213" s="196"/>
      <c r="J213" s="34"/>
      <c r="K213" s="34"/>
      <c r="L213" s="37"/>
      <c r="M213" s="197"/>
      <c r="N213" s="198"/>
      <c r="O213" s="69"/>
      <c r="P213" s="69"/>
      <c r="Q213" s="69"/>
      <c r="R213" s="69"/>
      <c r="S213" s="69"/>
      <c r="T213" s="70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T213" s="15" t="s">
        <v>139</v>
      </c>
      <c r="AU213" s="15" t="s">
        <v>87</v>
      </c>
    </row>
    <row r="214" spans="1:65" s="2" customFormat="1" ht="44.25" customHeight="1">
      <c r="A214" s="32"/>
      <c r="B214" s="33"/>
      <c r="C214" s="181" t="s">
        <v>289</v>
      </c>
      <c r="D214" s="181" t="s">
        <v>132</v>
      </c>
      <c r="E214" s="182" t="s">
        <v>290</v>
      </c>
      <c r="F214" s="183" t="s">
        <v>291</v>
      </c>
      <c r="G214" s="184" t="s">
        <v>281</v>
      </c>
      <c r="H214" s="185">
        <v>100</v>
      </c>
      <c r="I214" s="186"/>
      <c r="J214" s="187">
        <f>ROUND(I214*H214,2)</f>
        <v>0</v>
      </c>
      <c r="K214" s="183" t="s">
        <v>136</v>
      </c>
      <c r="L214" s="37"/>
      <c r="M214" s="188" t="s">
        <v>1</v>
      </c>
      <c r="N214" s="189" t="s">
        <v>42</v>
      </c>
      <c r="O214" s="69"/>
      <c r="P214" s="190">
        <f>O214*H214</f>
        <v>0</v>
      </c>
      <c r="Q214" s="190">
        <v>0</v>
      </c>
      <c r="R214" s="190">
        <f>Q214*H214</f>
        <v>0</v>
      </c>
      <c r="S214" s="190">
        <v>0</v>
      </c>
      <c r="T214" s="191">
        <f>S214*H214</f>
        <v>0</v>
      </c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R214" s="192" t="s">
        <v>137</v>
      </c>
      <c r="AT214" s="192" t="s">
        <v>132</v>
      </c>
      <c r="AU214" s="192" t="s">
        <v>87</v>
      </c>
      <c r="AY214" s="15" t="s">
        <v>130</v>
      </c>
      <c r="BE214" s="193">
        <f>IF(N214="základní",J214,0)</f>
        <v>0</v>
      </c>
      <c r="BF214" s="193">
        <f>IF(N214="snížená",J214,0)</f>
        <v>0</v>
      </c>
      <c r="BG214" s="193">
        <f>IF(N214="zákl. přenesená",J214,0)</f>
        <v>0</v>
      </c>
      <c r="BH214" s="193">
        <f>IF(N214="sníž. přenesená",J214,0)</f>
        <v>0</v>
      </c>
      <c r="BI214" s="193">
        <f>IF(N214="nulová",J214,0)</f>
        <v>0</v>
      </c>
      <c r="BJ214" s="15" t="s">
        <v>85</v>
      </c>
      <c r="BK214" s="193">
        <f>ROUND(I214*H214,2)</f>
        <v>0</v>
      </c>
      <c r="BL214" s="15" t="s">
        <v>137</v>
      </c>
      <c r="BM214" s="192" t="s">
        <v>292</v>
      </c>
    </row>
    <row r="215" spans="1:65" s="2" customFormat="1" ht="11.25">
      <c r="A215" s="32"/>
      <c r="B215" s="33"/>
      <c r="C215" s="34"/>
      <c r="D215" s="194" t="s">
        <v>139</v>
      </c>
      <c r="E215" s="34"/>
      <c r="F215" s="195" t="s">
        <v>293</v>
      </c>
      <c r="G215" s="34"/>
      <c r="H215" s="34"/>
      <c r="I215" s="196"/>
      <c r="J215" s="34"/>
      <c r="K215" s="34"/>
      <c r="L215" s="37"/>
      <c r="M215" s="197"/>
      <c r="N215" s="198"/>
      <c r="O215" s="69"/>
      <c r="P215" s="69"/>
      <c r="Q215" s="69"/>
      <c r="R215" s="69"/>
      <c r="S215" s="69"/>
      <c r="T215" s="70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T215" s="15" t="s">
        <v>139</v>
      </c>
      <c r="AU215" s="15" t="s">
        <v>87</v>
      </c>
    </row>
    <row r="216" spans="1:65" s="2" customFormat="1" ht="44.25" customHeight="1">
      <c r="A216" s="32"/>
      <c r="B216" s="33"/>
      <c r="C216" s="181" t="s">
        <v>294</v>
      </c>
      <c r="D216" s="181" t="s">
        <v>132</v>
      </c>
      <c r="E216" s="182" t="s">
        <v>295</v>
      </c>
      <c r="F216" s="183" t="s">
        <v>296</v>
      </c>
      <c r="G216" s="184" t="s">
        <v>281</v>
      </c>
      <c r="H216" s="185">
        <v>171.1</v>
      </c>
      <c r="I216" s="186"/>
      <c r="J216" s="187">
        <f>ROUND(I216*H216,2)</f>
        <v>0</v>
      </c>
      <c r="K216" s="183" t="s">
        <v>136</v>
      </c>
      <c r="L216" s="37"/>
      <c r="M216" s="188" t="s">
        <v>1</v>
      </c>
      <c r="N216" s="189" t="s">
        <v>42</v>
      </c>
      <c r="O216" s="69"/>
      <c r="P216" s="190">
        <f>O216*H216</f>
        <v>0</v>
      </c>
      <c r="Q216" s="190">
        <v>0</v>
      </c>
      <c r="R216" s="190">
        <f>Q216*H216</f>
        <v>0</v>
      </c>
      <c r="S216" s="190">
        <v>0</v>
      </c>
      <c r="T216" s="191">
        <f>S216*H216</f>
        <v>0</v>
      </c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R216" s="192" t="s">
        <v>137</v>
      </c>
      <c r="AT216" s="192" t="s">
        <v>132</v>
      </c>
      <c r="AU216" s="192" t="s">
        <v>87</v>
      </c>
      <c r="AY216" s="15" t="s">
        <v>130</v>
      </c>
      <c r="BE216" s="193">
        <f>IF(N216="základní",J216,0)</f>
        <v>0</v>
      </c>
      <c r="BF216" s="193">
        <f>IF(N216="snížená",J216,0)</f>
        <v>0</v>
      </c>
      <c r="BG216" s="193">
        <f>IF(N216="zákl. přenesená",J216,0)</f>
        <v>0</v>
      </c>
      <c r="BH216" s="193">
        <f>IF(N216="sníž. přenesená",J216,0)</f>
        <v>0</v>
      </c>
      <c r="BI216" s="193">
        <f>IF(N216="nulová",J216,0)</f>
        <v>0</v>
      </c>
      <c r="BJ216" s="15" t="s">
        <v>85</v>
      </c>
      <c r="BK216" s="193">
        <f>ROUND(I216*H216,2)</f>
        <v>0</v>
      </c>
      <c r="BL216" s="15" t="s">
        <v>137</v>
      </c>
      <c r="BM216" s="192" t="s">
        <v>297</v>
      </c>
    </row>
    <row r="217" spans="1:65" s="2" customFormat="1" ht="11.25">
      <c r="A217" s="32"/>
      <c r="B217" s="33"/>
      <c r="C217" s="34"/>
      <c r="D217" s="194" t="s">
        <v>139</v>
      </c>
      <c r="E217" s="34"/>
      <c r="F217" s="195" t="s">
        <v>298</v>
      </c>
      <c r="G217" s="34"/>
      <c r="H217" s="34"/>
      <c r="I217" s="196"/>
      <c r="J217" s="34"/>
      <c r="K217" s="34"/>
      <c r="L217" s="37"/>
      <c r="M217" s="197"/>
      <c r="N217" s="198"/>
      <c r="O217" s="69"/>
      <c r="P217" s="69"/>
      <c r="Q217" s="69"/>
      <c r="R217" s="69"/>
      <c r="S217" s="69"/>
      <c r="T217" s="70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T217" s="15" t="s">
        <v>139</v>
      </c>
      <c r="AU217" s="15" t="s">
        <v>87</v>
      </c>
    </row>
    <row r="218" spans="1:65" s="2" customFormat="1" ht="44.25" customHeight="1">
      <c r="A218" s="32"/>
      <c r="B218" s="33"/>
      <c r="C218" s="181" t="s">
        <v>299</v>
      </c>
      <c r="D218" s="181" t="s">
        <v>132</v>
      </c>
      <c r="E218" s="182" t="s">
        <v>300</v>
      </c>
      <c r="F218" s="183" t="s">
        <v>301</v>
      </c>
      <c r="G218" s="184" t="s">
        <v>281</v>
      </c>
      <c r="H218" s="185">
        <v>38.94</v>
      </c>
      <c r="I218" s="186"/>
      <c r="J218" s="187">
        <f>ROUND(I218*H218,2)</f>
        <v>0</v>
      </c>
      <c r="K218" s="183" t="s">
        <v>136</v>
      </c>
      <c r="L218" s="37"/>
      <c r="M218" s="188" t="s">
        <v>1</v>
      </c>
      <c r="N218" s="189" t="s">
        <v>42</v>
      </c>
      <c r="O218" s="69"/>
      <c r="P218" s="190">
        <f>O218*H218</f>
        <v>0</v>
      </c>
      <c r="Q218" s="190">
        <v>0</v>
      </c>
      <c r="R218" s="190">
        <f>Q218*H218</f>
        <v>0</v>
      </c>
      <c r="S218" s="190">
        <v>0</v>
      </c>
      <c r="T218" s="191">
        <f>S218*H218</f>
        <v>0</v>
      </c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R218" s="192" t="s">
        <v>137</v>
      </c>
      <c r="AT218" s="192" t="s">
        <v>132</v>
      </c>
      <c r="AU218" s="192" t="s">
        <v>87</v>
      </c>
      <c r="AY218" s="15" t="s">
        <v>130</v>
      </c>
      <c r="BE218" s="193">
        <f>IF(N218="základní",J218,0)</f>
        <v>0</v>
      </c>
      <c r="BF218" s="193">
        <f>IF(N218="snížená",J218,0)</f>
        <v>0</v>
      </c>
      <c r="BG218" s="193">
        <f>IF(N218="zákl. přenesená",J218,0)</f>
        <v>0</v>
      </c>
      <c r="BH218" s="193">
        <f>IF(N218="sníž. přenesená",J218,0)</f>
        <v>0</v>
      </c>
      <c r="BI218" s="193">
        <f>IF(N218="nulová",J218,0)</f>
        <v>0</v>
      </c>
      <c r="BJ218" s="15" t="s">
        <v>85</v>
      </c>
      <c r="BK218" s="193">
        <f>ROUND(I218*H218,2)</f>
        <v>0</v>
      </c>
      <c r="BL218" s="15" t="s">
        <v>137</v>
      </c>
      <c r="BM218" s="192" t="s">
        <v>302</v>
      </c>
    </row>
    <row r="219" spans="1:65" s="2" customFormat="1" ht="11.25">
      <c r="A219" s="32"/>
      <c r="B219" s="33"/>
      <c r="C219" s="34"/>
      <c r="D219" s="194" t="s">
        <v>139</v>
      </c>
      <c r="E219" s="34"/>
      <c r="F219" s="195" t="s">
        <v>303</v>
      </c>
      <c r="G219" s="34"/>
      <c r="H219" s="34"/>
      <c r="I219" s="196"/>
      <c r="J219" s="34"/>
      <c r="K219" s="34"/>
      <c r="L219" s="37"/>
      <c r="M219" s="197"/>
      <c r="N219" s="198"/>
      <c r="O219" s="69"/>
      <c r="P219" s="69"/>
      <c r="Q219" s="69"/>
      <c r="R219" s="69"/>
      <c r="S219" s="69"/>
      <c r="T219" s="70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T219" s="15" t="s">
        <v>139</v>
      </c>
      <c r="AU219" s="15" t="s">
        <v>87</v>
      </c>
    </row>
    <row r="220" spans="1:65" s="12" customFormat="1" ht="22.9" customHeight="1">
      <c r="B220" s="165"/>
      <c r="C220" s="166"/>
      <c r="D220" s="167" t="s">
        <v>76</v>
      </c>
      <c r="E220" s="179" t="s">
        <v>304</v>
      </c>
      <c r="F220" s="179" t="s">
        <v>305</v>
      </c>
      <c r="G220" s="166"/>
      <c r="H220" s="166"/>
      <c r="I220" s="169"/>
      <c r="J220" s="180">
        <f>BK220</f>
        <v>0</v>
      </c>
      <c r="K220" s="166"/>
      <c r="L220" s="171"/>
      <c r="M220" s="172"/>
      <c r="N220" s="173"/>
      <c r="O220" s="173"/>
      <c r="P220" s="174">
        <f>SUM(P221:P222)</f>
        <v>0</v>
      </c>
      <c r="Q220" s="173"/>
      <c r="R220" s="174">
        <f>SUM(R221:R222)</f>
        <v>0</v>
      </c>
      <c r="S220" s="173"/>
      <c r="T220" s="175">
        <f>SUM(T221:T222)</f>
        <v>0</v>
      </c>
      <c r="AR220" s="176" t="s">
        <v>85</v>
      </c>
      <c r="AT220" s="177" t="s">
        <v>76</v>
      </c>
      <c r="AU220" s="177" t="s">
        <v>85</v>
      </c>
      <c r="AY220" s="176" t="s">
        <v>130</v>
      </c>
      <c r="BK220" s="178">
        <f>SUM(BK221:BK222)</f>
        <v>0</v>
      </c>
    </row>
    <row r="221" spans="1:65" s="2" customFormat="1" ht="37.9" customHeight="1">
      <c r="A221" s="32"/>
      <c r="B221" s="33"/>
      <c r="C221" s="181" t="s">
        <v>306</v>
      </c>
      <c r="D221" s="181" t="s">
        <v>132</v>
      </c>
      <c r="E221" s="182" t="s">
        <v>307</v>
      </c>
      <c r="F221" s="183" t="s">
        <v>308</v>
      </c>
      <c r="G221" s="184" t="s">
        <v>281</v>
      </c>
      <c r="H221" s="185">
        <v>192.232</v>
      </c>
      <c r="I221" s="186"/>
      <c r="J221" s="187">
        <f>ROUND(I221*H221,2)</f>
        <v>0</v>
      </c>
      <c r="K221" s="183" t="s">
        <v>136</v>
      </c>
      <c r="L221" s="37"/>
      <c r="M221" s="188" t="s">
        <v>1</v>
      </c>
      <c r="N221" s="189" t="s">
        <v>42</v>
      </c>
      <c r="O221" s="69"/>
      <c r="P221" s="190">
        <f>O221*H221</f>
        <v>0</v>
      </c>
      <c r="Q221" s="190">
        <v>0</v>
      </c>
      <c r="R221" s="190">
        <f>Q221*H221</f>
        <v>0</v>
      </c>
      <c r="S221" s="190">
        <v>0</v>
      </c>
      <c r="T221" s="191">
        <f>S221*H221</f>
        <v>0</v>
      </c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R221" s="192" t="s">
        <v>137</v>
      </c>
      <c r="AT221" s="192" t="s">
        <v>132</v>
      </c>
      <c r="AU221" s="192" t="s">
        <v>87</v>
      </c>
      <c r="AY221" s="15" t="s">
        <v>130</v>
      </c>
      <c r="BE221" s="193">
        <f>IF(N221="základní",J221,0)</f>
        <v>0</v>
      </c>
      <c r="BF221" s="193">
        <f>IF(N221="snížená",J221,0)</f>
        <v>0</v>
      </c>
      <c r="BG221" s="193">
        <f>IF(N221="zákl. přenesená",J221,0)</f>
        <v>0</v>
      </c>
      <c r="BH221" s="193">
        <f>IF(N221="sníž. přenesená",J221,0)</f>
        <v>0</v>
      </c>
      <c r="BI221" s="193">
        <f>IF(N221="nulová",J221,0)</f>
        <v>0</v>
      </c>
      <c r="BJ221" s="15" t="s">
        <v>85</v>
      </c>
      <c r="BK221" s="193">
        <f>ROUND(I221*H221,2)</f>
        <v>0</v>
      </c>
      <c r="BL221" s="15" t="s">
        <v>137</v>
      </c>
      <c r="BM221" s="192" t="s">
        <v>309</v>
      </c>
    </row>
    <row r="222" spans="1:65" s="2" customFormat="1" ht="11.25">
      <c r="A222" s="32"/>
      <c r="B222" s="33"/>
      <c r="C222" s="34"/>
      <c r="D222" s="194" t="s">
        <v>139</v>
      </c>
      <c r="E222" s="34"/>
      <c r="F222" s="195" t="s">
        <v>310</v>
      </c>
      <c r="G222" s="34"/>
      <c r="H222" s="34"/>
      <c r="I222" s="196"/>
      <c r="J222" s="34"/>
      <c r="K222" s="34"/>
      <c r="L222" s="37"/>
      <c r="M222" s="197"/>
      <c r="N222" s="198"/>
      <c r="O222" s="69"/>
      <c r="P222" s="69"/>
      <c r="Q222" s="69"/>
      <c r="R222" s="69"/>
      <c r="S222" s="69"/>
      <c r="T222" s="70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T222" s="15" t="s">
        <v>139</v>
      </c>
      <c r="AU222" s="15" t="s">
        <v>87</v>
      </c>
    </row>
    <row r="223" spans="1:65" s="12" customFormat="1" ht="25.9" customHeight="1">
      <c r="B223" s="165"/>
      <c r="C223" s="166"/>
      <c r="D223" s="167" t="s">
        <v>76</v>
      </c>
      <c r="E223" s="168" t="s">
        <v>311</v>
      </c>
      <c r="F223" s="168" t="s">
        <v>312</v>
      </c>
      <c r="G223" s="166"/>
      <c r="H223" s="166"/>
      <c r="I223" s="169"/>
      <c r="J223" s="170">
        <f>BK223</f>
        <v>0</v>
      </c>
      <c r="K223" s="166"/>
      <c r="L223" s="171"/>
      <c r="M223" s="172"/>
      <c r="N223" s="173"/>
      <c r="O223" s="173"/>
      <c r="P223" s="174">
        <f>P224+P230+P234+P240</f>
        <v>0</v>
      </c>
      <c r="Q223" s="173"/>
      <c r="R223" s="174">
        <f>R224+R230+R234+R240</f>
        <v>0</v>
      </c>
      <c r="S223" s="173"/>
      <c r="T223" s="175">
        <f>T224+T230+T234+T240</f>
        <v>0</v>
      </c>
      <c r="AR223" s="176" t="s">
        <v>155</v>
      </c>
      <c r="AT223" s="177" t="s">
        <v>76</v>
      </c>
      <c r="AU223" s="177" t="s">
        <v>77</v>
      </c>
      <c r="AY223" s="176" t="s">
        <v>130</v>
      </c>
      <c r="BK223" s="178">
        <f>BK224+BK230+BK234+BK240</f>
        <v>0</v>
      </c>
    </row>
    <row r="224" spans="1:65" s="12" customFormat="1" ht="22.9" customHeight="1">
      <c r="B224" s="165"/>
      <c r="C224" s="166"/>
      <c r="D224" s="167" t="s">
        <v>76</v>
      </c>
      <c r="E224" s="179" t="s">
        <v>313</v>
      </c>
      <c r="F224" s="179" t="s">
        <v>314</v>
      </c>
      <c r="G224" s="166"/>
      <c r="H224" s="166"/>
      <c r="I224" s="169"/>
      <c r="J224" s="180">
        <f>BK224</f>
        <v>0</v>
      </c>
      <c r="K224" s="166"/>
      <c r="L224" s="171"/>
      <c r="M224" s="172"/>
      <c r="N224" s="173"/>
      <c r="O224" s="173"/>
      <c r="P224" s="174">
        <f>SUM(P225:P229)</f>
        <v>0</v>
      </c>
      <c r="Q224" s="173"/>
      <c r="R224" s="174">
        <f>SUM(R225:R229)</f>
        <v>0</v>
      </c>
      <c r="S224" s="173"/>
      <c r="T224" s="175">
        <f>SUM(T225:T229)</f>
        <v>0</v>
      </c>
      <c r="AR224" s="176" t="s">
        <v>155</v>
      </c>
      <c r="AT224" s="177" t="s">
        <v>76</v>
      </c>
      <c r="AU224" s="177" t="s">
        <v>85</v>
      </c>
      <c r="AY224" s="176" t="s">
        <v>130</v>
      </c>
      <c r="BK224" s="178">
        <f>SUM(BK225:BK229)</f>
        <v>0</v>
      </c>
    </row>
    <row r="225" spans="1:65" s="2" customFormat="1" ht="16.5" customHeight="1">
      <c r="A225" s="32"/>
      <c r="B225" s="33"/>
      <c r="C225" s="181" t="s">
        <v>315</v>
      </c>
      <c r="D225" s="181" t="s">
        <v>132</v>
      </c>
      <c r="E225" s="182" t="s">
        <v>316</v>
      </c>
      <c r="F225" s="183" t="s">
        <v>317</v>
      </c>
      <c r="G225" s="184" t="s">
        <v>318</v>
      </c>
      <c r="H225" s="185">
        <v>1</v>
      </c>
      <c r="I225" s="186"/>
      <c r="J225" s="187">
        <f>ROUND(I225*H225,2)</f>
        <v>0</v>
      </c>
      <c r="K225" s="183" t="s">
        <v>136</v>
      </c>
      <c r="L225" s="37"/>
      <c r="M225" s="188" t="s">
        <v>1</v>
      </c>
      <c r="N225" s="189" t="s">
        <v>42</v>
      </c>
      <c r="O225" s="69"/>
      <c r="P225" s="190">
        <f>O225*H225</f>
        <v>0</v>
      </c>
      <c r="Q225" s="190">
        <v>0</v>
      </c>
      <c r="R225" s="190">
        <f>Q225*H225</f>
        <v>0</v>
      </c>
      <c r="S225" s="190">
        <v>0</v>
      </c>
      <c r="T225" s="191">
        <f>S225*H225</f>
        <v>0</v>
      </c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R225" s="192" t="s">
        <v>319</v>
      </c>
      <c r="AT225" s="192" t="s">
        <v>132</v>
      </c>
      <c r="AU225" s="192" t="s">
        <v>87</v>
      </c>
      <c r="AY225" s="15" t="s">
        <v>130</v>
      </c>
      <c r="BE225" s="193">
        <f>IF(N225="základní",J225,0)</f>
        <v>0</v>
      </c>
      <c r="BF225" s="193">
        <f>IF(N225="snížená",J225,0)</f>
        <v>0</v>
      </c>
      <c r="BG225" s="193">
        <f>IF(N225="zákl. přenesená",J225,0)</f>
        <v>0</v>
      </c>
      <c r="BH225" s="193">
        <f>IF(N225="sníž. přenesená",J225,0)</f>
        <v>0</v>
      </c>
      <c r="BI225" s="193">
        <f>IF(N225="nulová",J225,0)</f>
        <v>0</v>
      </c>
      <c r="BJ225" s="15" t="s">
        <v>85</v>
      </c>
      <c r="BK225" s="193">
        <f>ROUND(I225*H225,2)</f>
        <v>0</v>
      </c>
      <c r="BL225" s="15" t="s">
        <v>319</v>
      </c>
      <c r="BM225" s="192" t="s">
        <v>320</v>
      </c>
    </row>
    <row r="226" spans="1:65" s="2" customFormat="1" ht="11.25">
      <c r="A226" s="32"/>
      <c r="B226" s="33"/>
      <c r="C226" s="34"/>
      <c r="D226" s="194" t="s">
        <v>139</v>
      </c>
      <c r="E226" s="34"/>
      <c r="F226" s="195" t="s">
        <v>321</v>
      </c>
      <c r="G226" s="34"/>
      <c r="H226" s="34"/>
      <c r="I226" s="196"/>
      <c r="J226" s="34"/>
      <c r="K226" s="34"/>
      <c r="L226" s="37"/>
      <c r="M226" s="197"/>
      <c r="N226" s="198"/>
      <c r="O226" s="69"/>
      <c r="P226" s="69"/>
      <c r="Q226" s="69"/>
      <c r="R226" s="69"/>
      <c r="S226" s="69"/>
      <c r="T226" s="70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T226" s="15" t="s">
        <v>139</v>
      </c>
      <c r="AU226" s="15" t="s">
        <v>87</v>
      </c>
    </row>
    <row r="227" spans="1:65" s="13" customFormat="1" ht="11.25">
      <c r="B227" s="199"/>
      <c r="C227" s="200"/>
      <c r="D227" s="201" t="s">
        <v>145</v>
      </c>
      <c r="E227" s="202" t="s">
        <v>1</v>
      </c>
      <c r="F227" s="203" t="s">
        <v>322</v>
      </c>
      <c r="G227" s="200"/>
      <c r="H227" s="204">
        <v>1</v>
      </c>
      <c r="I227" s="205"/>
      <c r="J227" s="200"/>
      <c r="K227" s="200"/>
      <c r="L227" s="206"/>
      <c r="M227" s="207"/>
      <c r="N227" s="208"/>
      <c r="O227" s="208"/>
      <c r="P227" s="208"/>
      <c r="Q227" s="208"/>
      <c r="R227" s="208"/>
      <c r="S227" s="208"/>
      <c r="T227" s="209"/>
      <c r="AT227" s="210" t="s">
        <v>145</v>
      </c>
      <c r="AU227" s="210" t="s">
        <v>87</v>
      </c>
      <c r="AV227" s="13" t="s">
        <v>87</v>
      </c>
      <c r="AW227" s="13" t="s">
        <v>33</v>
      </c>
      <c r="AX227" s="13" t="s">
        <v>85</v>
      </c>
      <c r="AY227" s="210" t="s">
        <v>130</v>
      </c>
    </row>
    <row r="228" spans="1:65" s="2" customFormat="1" ht="16.5" customHeight="1">
      <c r="A228" s="32"/>
      <c r="B228" s="33"/>
      <c r="C228" s="181" t="s">
        <v>323</v>
      </c>
      <c r="D228" s="181" t="s">
        <v>132</v>
      </c>
      <c r="E228" s="182" t="s">
        <v>324</v>
      </c>
      <c r="F228" s="183" t="s">
        <v>325</v>
      </c>
      <c r="G228" s="184" t="s">
        <v>318</v>
      </c>
      <c r="H228" s="185">
        <v>1</v>
      </c>
      <c r="I228" s="186"/>
      <c r="J228" s="187">
        <f>ROUND(I228*H228,2)</f>
        <v>0</v>
      </c>
      <c r="K228" s="183" t="s">
        <v>136</v>
      </c>
      <c r="L228" s="37"/>
      <c r="M228" s="188" t="s">
        <v>1</v>
      </c>
      <c r="N228" s="189" t="s">
        <v>42</v>
      </c>
      <c r="O228" s="69"/>
      <c r="P228" s="190">
        <f>O228*H228</f>
        <v>0</v>
      </c>
      <c r="Q228" s="190">
        <v>0</v>
      </c>
      <c r="R228" s="190">
        <f>Q228*H228</f>
        <v>0</v>
      </c>
      <c r="S228" s="190">
        <v>0</v>
      </c>
      <c r="T228" s="191">
        <f>S228*H228</f>
        <v>0</v>
      </c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R228" s="192" t="s">
        <v>319</v>
      </c>
      <c r="AT228" s="192" t="s">
        <v>132</v>
      </c>
      <c r="AU228" s="192" t="s">
        <v>87</v>
      </c>
      <c r="AY228" s="15" t="s">
        <v>130</v>
      </c>
      <c r="BE228" s="193">
        <f>IF(N228="základní",J228,0)</f>
        <v>0</v>
      </c>
      <c r="BF228" s="193">
        <f>IF(N228="snížená",J228,0)</f>
        <v>0</v>
      </c>
      <c r="BG228" s="193">
        <f>IF(N228="zákl. přenesená",J228,0)</f>
        <v>0</v>
      </c>
      <c r="BH228" s="193">
        <f>IF(N228="sníž. přenesená",J228,0)</f>
        <v>0</v>
      </c>
      <c r="BI228" s="193">
        <f>IF(N228="nulová",J228,0)</f>
        <v>0</v>
      </c>
      <c r="BJ228" s="15" t="s">
        <v>85</v>
      </c>
      <c r="BK228" s="193">
        <f>ROUND(I228*H228,2)</f>
        <v>0</v>
      </c>
      <c r="BL228" s="15" t="s">
        <v>319</v>
      </c>
      <c r="BM228" s="192" t="s">
        <v>326</v>
      </c>
    </row>
    <row r="229" spans="1:65" s="2" customFormat="1" ht="11.25">
      <c r="A229" s="32"/>
      <c r="B229" s="33"/>
      <c r="C229" s="34"/>
      <c r="D229" s="194" t="s">
        <v>139</v>
      </c>
      <c r="E229" s="34"/>
      <c r="F229" s="195" t="s">
        <v>327</v>
      </c>
      <c r="G229" s="34"/>
      <c r="H229" s="34"/>
      <c r="I229" s="196"/>
      <c r="J229" s="34"/>
      <c r="K229" s="34"/>
      <c r="L229" s="37"/>
      <c r="M229" s="197"/>
      <c r="N229" s="198"/>
      <c r="O229" s="69"/>
      <c r="P229" s="69"/>
      <c r="Q229" s="69"/>
      <c r="R229" s="69"/>
      <c r="S229" s="69"/>
      <c r="T229" s="70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T229" s="15" t="s">
        <v>139</v>
      </c>
      <c r="AU229" s="15" t="s">
        <v>87</v>
      </c>
    </row>
    <row r="230" spans="1:65" s="12" customFormat="1" ht="22.9" customHeight="1">
      <c r="B230" s="165"/>
      <c r="C230" s="166"/>
      <c r="D230" s="167" t="s">
        <v>76</v>
      </c>
      <c r="E230" s="179" t="s">
        <v>328</v>
      </c>
      <c r="F230" s="179" t="s">
        <v>329</v>
      </c>
      <c r="G230" s="166"/>
      <c r="H230" s="166"/>
      <c r="I230" s="169"/>
      <c r="J230" s="180">
        <f>BK230</f>
        <v>0</v>
      </c>
      <c r="K230" s="166"/>
      <c r="L230" s="171"/>
      <c r="M230" s="172"/>
      <c r="N230" s="173"/>
      <c r="O230" s="173"/>
      <c r="P230" s="174">
        <f>SUM(P231:P233)</f>
        <v>0</v>
      </c>
      <c r="Q230" s="173"/>
      <c r="R230" s="174">
        <f>SUM(R231:R233)</f>
        <v>0</v>
      </c>
      <c r="S230" s="173"/>
      <c r="T230" s="175">
        <f>SUM(T231:T233)</f>
        <v>0</v>
      </c>
      <c r="AR230" s="176" t="s">
        <v>155</v>
      </c>
      <c r="AT230" s="177" t="s">
        <v>76</v>
      </c>
      <c r="AU230" s="177" t="s">
        <v>85</v>
      </c>
      <c r="AY230" s="176" t="s">
        <v>130</v>
      </c>
      <c r="BK230" s="178">
        <f>SUM(BK231:BK233)</f>
        <v>0</v>
      </c>
    </row>
    <row r="231" spans="1:65" s="2" customFormat="1" ht="16.5" customHeight="1">
      <c r="A231" s="32"/>
      <c r="B231" s="33"/>
      <c r="C231" s="181" t="s">
        <v>330</v>
      </c>
      <c r="D231" s="181" t="s">
        <v>132</v>
      </c>
      <c r="E231" s="182" t="s">
        <v>331</v>
      </c>
      <c r="F231" s="183" t="s">
        <v>329</v>
      </c>
      <c r="G231" s="184" t="s">
        <v>318</v>
      </c>
      <c r="H231" s="185">
        <v>1</v>
      </c>
      <c r="I231" s="186"/>
      <c r="J231" s="187">
        <f>ROUND(I231*H231,2)</f>
        <v>0</v>
      </c>
      <c r="K231" s="183" t="s">
        <v>136</v>
      </c>
      <c r="L231" s="37"/>
      <c r="M231" s="188" t="s">
        <v>1</v>
      </c>
      <c r="N231" s="189" t="s">
        <v>42</v>
      </c>
      <c r="O231" s="69"/>
      <c r="P231" s="190">
        <f>O231*H231</f>
        <v>0</v>
      </c>
      <c r="Q231" s="190">
        <v>0</v>
      </c>
      <c r="R231" s="190">
        <f>Q231*H231</f>
        <v>0</v>
      </c>
      <c r="S231" s="190">
        <v>0</v>
      </c>
      <c r="T231" s="191">
        <f>S231*H231</f>
        <v>0</v>
      </c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R231" s="192" t="s">
        <v>319</v>
      </c>
      <c r="AT231" s="192" t="s">
        <v>132</v>
      </c>
      <c r="AU231" s="192" t="s">
        <v>87</v>
      </c>
      <c r="AY231" s="15" t="s">
        <v>130</v>
      </c>
      <c r="BE231" s="193">
        <f>IF(N231="základní",J231,0)</f>
        <v>0</v>
      </c>
      <c r="BF231" s="193">
        <f>IF(N231="snížená",J231,0)</f>
        <v>0</v>
      </c>
      <c r="BG231" s="193">
        <f>IF(N231="zákl. přenesená",J231,0)</f>
        <v>0</v>
      </c>
      <c r="BH231" s="193">
        <f>IF(N231="sníž. přenesená",J231,0)</f>
        <v>0</v>
      </c>
      <c r="BI231" s="193">
        <f>IF(N231="nulová",J231,0)</f>
        <v>0</v>
      </c>
      <c r="BJ231" s="15" t="s">
        <v>85</v>
      </c>
      <c r="BK231" s="193">
        <f>ROUND(I231*H231,2)</f>
        <v>0</v>
      </c>
      <c r="BL231" s="15" t="s">
        <v>319</v>
      </c>
      <c r="BM231" s="192" t="s">
        <v>332</v>
      </c>
    </row>
    <row r="232" spans="1:65" s="2" customFormat="1" ht="11.25">
      <c r="A232" s="32"/>
      <c r="B232" s="33"/>
      <c r="C232" s="34"/>
      <c r="D232" s="194" t="s">
        <v>139</v>
      </c>
      <c r="E232" s="34"/>
      <c r="F232" s="195" t="s">
        <v>333</v>
      </c>
      <c r="G232" s="34"/>
      <c r="H232" s="34"/>
      <c r="I232" s="196"/>
      <c r="J232" s="34"/>
      <c r="K232" s="34"/>
      <c r="L232" s="37"/>
      <c r="M232" s="197"/>
      <c r="N232" s="198"/>
      <c r="O232" s="69"/>
      <c r="P232" s="69"/>
      <c r="Q232" s="69"/>
      <c r="R232" s="69"/>
      <c r="S232" s="69"/>
      <c r="T232" s="70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T232" s="15" t="s">
        <v>139</v>
      </c>
      <c r="AU232" s="15" t="s">
        <v>87</v>
      </c>
    </row>
    <row r="233" spans="1:65" s="2" customFormat="1" ht="19.5">
      <c r="A233" s="32"/>
      <c r="B233" s="33"/>
      <c r="C233" s="34"/>
      <c r="D233" s="201" t="s">
        <v>334</v>
      </c>
      <c r="E233" s="34"/>
      <c r="F233" s="224" t="s">
        <v>335</v>
      </c>
      <c r="G233" s="34"/>
      <c r="H233" s="34"/>
      <c r="I233" s="196"/>
      <c r="J233" s="34"/>
      <c r="K233" s="34"/>
      <c r="L233" s="37"/>
      <c r="M233" s="197"/>
      <c r="N233" s="198"/>
      <c r="O233" s="69"/>
      <c r="P233" s="69"/>
      <c r="Q233" s="69"/>
      <c r="R233" s="69"/>
      <c r="S233" s="69"/>
      <c r="T233" s="70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T233" s="15" t="s">
        <v>334</v>
      </c>
      <c r="AU233" s="15" t="s">
        <v>87</v>
      </c>
    </row>
    <row r="234" spans="1:65" s="12" customFormat="1" ht="22.9" customHeight="1">
      <c r="B234" s="165"/>
      <c r="C234" s="166"/>
      <c r="D234" s="167" t="s">
        <v>76</v>
      </c>
      <c r="E234" s="179" t="s">
        <v>336</v>
      </c>
      <c r="F234" s="179" t="s">
        <v>337</v>
      </c>
      <c r="G234" s="166"/>
      <c r="H234" s="166"/>
      <c r="I234" s="169"/>
      <c r="J234" s="180">
        <f>BK234</f>
        <v>0</v>
      </c>
      <c r="K234" s="166"/>
      <c r="L234" s="171"/>
      <c r="M234" s="172"/>
      <c r="N234" s="173"/>
      <c r="O234" s="173"/>
      <c r="P234" s="174">
        <f>SUM(P235:P239)</f>
        <v>0</v>
      </c>
      <c r="Q234" s="173"/>
      <c r="R234" s="174">
        <f>SUM(R235:R239)</f>
        <v>0</v>
      </c>
      <c r="S234" s="173"/>
      <c r="T234" s="175">
        <f>SUM(T235:T239)</f>
        <v>0</v>
      </c>
      <c r="AR234" s="176" t="s">
        <v>155</v>
      </c>
      <c r="AT234" s="177" t="s">
        <v>76</v>
      </c>
      <c r="AU234" s="177" t="s">
        <v>85</v>
      </c>
      <c r="AY234" s="176" t="s">
        <v>130</v>
      </c>
      <c r="BK234" s="178">
        <f>SUM(BK235:BK239)</f>
        <v>0</v>
      </c>
    </row>
    <row r="235" spans="1:65" s="2" customFormat="1" ht="16.5" customHeight="1">
      <c r="A235" s="32"/>
      <c r="B235" s="33"/>
      <c r="C235" s="181" t="s">
        <v>338</v>
      </c>
      <c r="D235" s="181" t="s">
        <v>132</v>
      </c>
      <c r="E235" s="182" t="s">
        <v>339</v>
      </c>
      <c r="F235" s="183" t="s">
        <v>340</v>
      </c>
      <c r="G235" s="184" t="s">
        <v>341</v>
      </c>
      <c r="H235" s="185">
        <v>2</v>
      </c>
      <c r="I235" s="186"/>
      <c r="J235" s="187">
        <f>ROUND(I235*H235,2)</f>
        <v>0</v>
      </c>
      <c r="K235" s="183" t="s">
        <v>136</v>
      </c>
      <c r="L235" s="37"/>
      <c r="M235" s="188" t="s">
        <v>1</v>
      </c>
      <c r="N235" s="189" t="s">
        <v>42</v>
      </c>
      <c r="O235" s="69"/>
      <c r="P235" s="190">
        <f>O235*H235</f>
        <v>0</v>
      </c>
      <c r="Q235" s="190">
        <v>0</v>
      </c>
      <c r="R235" s="190">
        <f>Q235*H235</f>
        <v>0</v>
      </c>
      <c r="S235" s="190">
        <v>0</v>
      </c>
      <c r="T235" s="191">
        <f>S235*H235</f>
        <v>0</v>
      </c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R235" s="192" t="s">
        <v>319</v>
      </c>
      <c r="AT235" s="192" t="s">
        <v>132</v>
      </c>
      <c r="AU235" s="192" t="s">
        <v>87</v>
      </c>
      <c r="AY235" s="15" t="s">
        <v>130</v>
      </c>
      <c r="BE235" s="193">
        <f>IF(N235="základní",J235,0)</f>
        <v>0</v>
      </c>
      <c r="BF235" s="193">
        <f>IF(N235="snížená",J235,0)</f>
        <v>0</v>
      </c>
      <c r="BG235" s="193">
        <f>IF(N235="zákl. přenesená",J235,0)</f>
        <v>0</v>
      </c>
      <c r="BH235" s="193">
        <f>IF(N235="sníž. přenesená",J235,0)</f>
        <v>0</v>
      </c>
      <c r="BI235" s="193">
        <f>IF(N235="nulová",J235,0)</f>
        <v>0</v>
      </c>
      <c r="BJ235" s="15" t="s">
        <v>85</v>
      </c>
      <c r="BK235" s="193">
        <f>ROUND(I235*H235,2)</f>
        <v>0</v>
      </c>
      <c r="BL235" s="15" t="s">
        <v>319</v>
      </c>
      <c r="BM235" s="192" t="s">
        <v>342</v>
      </c>
    </row>
    <row r="236" spans="1:65" s="2" customFormat="1" ht="11.25">
      <c r="A236" s="32"/>
      <c r="B236" s="33"/>
      <c r="C236" s="34"/>
      <c r="D236" s="194" t="s">
        <v>139</v>
      </c>
      <c r="E236" s="34"/>
      <c r="F236" s="195" t="s">
        <v>343</v>
      </c>
      <c r="G236" s="34"/>
      <c r="H236" s="34"/>
      <c r="I236" s="196"/>
      <c r="J236" s="34"/>
      <c r="K236" s="34"/>
      <c r="L236" s="37"/>
      <c r="M236" s="197"/>
      <c r="N236" s="198"/>
      <c r="O236" s="69"/>
      <c r="P236" s="69"/>
      <c r="Q236" s="69"/>
      <c r="R236" s="69"/>
      <c r="S236" s="69"/>
      <c r="T236" s="70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T236" s="15" t="s">
        <v>139</v>
      </c>
      <c r="AU236" s="15" t="s">
        <v>87</v>
      </c>
    </row>
    <row r="237" spans="1:65" s="2" customFormat="1" ht="16.5" customHeight="1">
      <c r="A237" s="32"/>
      <c r="B237" s="33"/>
      <c r="C237" s="181" t="s">
        <v>344</v>
      </c>
      <c r="D237" s="181" t="s">
        <v>132</v>
      </c>
      <c r="E237" s="182" t="s">
        <v>345</v>
      </c>
      <c r="F237" s="183" t="s">
        <v>346</v>
      </c>
      <c r="G237" s="184" t="s">
        <v>318</v>
      </c>
      <c r="H237" s="185">
        <v>1</v>
      </c>
      <c r="I237" s="186"/>
      <c r="J237" s="187">
        <f>ROUND(I237*H237,2)</f>
        <v>0</v>
      </c>
      <c r="K237" s="183" t="s">
        <v>136</v>
      </c>
      <c r="L237" s="37"/>
      <c r="M237" s="188" t="s">
        <v>1</v>
      </c>
      <c r="N237" s="189" t="s">
        <v>42</v>
      </c>
      <c r="O237" s="69"/>
      <c r="P237" s="190">
        <f>O237*H237</f>
        <v>0</v>
      </c>
      <c r="Q237" s="190">
        <v>0</v>
      </c>
      <c r="R237" s="190">
        <f>Q237*H237</f>
        <v>0</v>
      </c>
      <c r="S237" s="190">
        <v>0</v>
      </c>
      <c r="T237" s="191">
        <f>S237*H237</f>
        <v>0</v>
      </c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R237" s="192" t="s">
        <v>319</v>
      </c>
      <c r="AT237" s="192" t="s">
        <v>132</v>
      </c>
      <c r="AU237" s="192" t="s">
        <v>87</v>
      </c>
      <c r="AY237" s="15" t="s">
        <v>130</v>
      </c>
      <c r="BE237" s="193">
        <f>IF(N237="základní",J237,0)</f>
        <v>0</v>
      </c>
      <c r="BF237" s="193">
        <f>IF(N237="snížená",J237,0)</f>
        <v>0</v>
      </c>
      <c r="BG237" s="193">
        <f>IF(N237="zákl. přenesená",J237,0)</f>
        <v>0</v>
      </c>
      <c r="BH237" s="193">
        <f>IF(N237="sníž. přenesená",J237,0)</f>
        <v>0</v>
      </c>
      <c r="BI237" s="193">
        <f>IF(N237="nulová",J237,0)</f>
        <v>0</v>
      </c>
      <c r="BJ237" s="15" t="s">
        <v>85</v>
      </c>
      <c r="BK237" s="193">
        <f>ROUND(I237*H237,2)</f>
        <v>0</v>
      </c>
      <c r="BL237" s="15" t="s">
        <v>319</v>
      </c>
      <c r="BM237" s="192" t="s">
        <v>347</v>
      </c>
    </row>
    <row r="238" spans="1:65" s="2" customFormat="1" ht="11.25">
      <c r="A238" s="32"/>
      <c r="B238" s="33"/>
      <c r="C238" s="34"/>
      <c r="D238" s="194" t="s">
        <v>139</v>
      </c>
      <c r="E238" s="34"/>
      <c r="F238" s="195" t="s">
        <v>348</v>
      </c>
      <c r="G238" s="34"/>
      <c r="H238" s="34"/>
      <c r="I238" s="196"/>
      <c r="J238" s="34"/>
      <c r="K238" s="34"/>
      <c r="L238" s="37"/>
      <c r="M238" s="197"/>
      <c r="N238" s="198"/>
      <c r="O238" s="69"/>
      <c r="P238" s="69"/>
      <c r="Q238" s="69"/>
      <c r="R238" s="69"/>
      <c r="S238" s="69"/>
      <c r="T238" s="70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T238" s="15" t="s">
        <v>139</v>
      </c>
      <c r="AU238" s="15" t="s">
        <v>87</v>
      </c>
    </row>
    <row r="239" spans="1:65" s="13" customFormat="1" ht="11.25">
      <c r="B239" s="199"/>
      <c r="C239" s="200"/>
      <c r="D239" s="201" t="s">
        <v>145</v>
      </c>
      <c r="E239" s="202" t="s">
        <v>1</v>
      </c>
      <c r="F239" s="203" t="s">
        <v>349</v>
      </c>
      <c r="G239" s="200"/>
      <c r="H239" s="204">
        <v>1</v>
      </c>
      <c r="I239" s="205"/>
      <c r="J239" s="200"/>
      <c r="K239" s="200"/>
      <c r="L239" s="206"/>
      <c r="M239" s="207"/>
      <c r="N239" s="208"/>
      <c r="O239" s="208"/>
      <c r="P239" s="208"/>
      <c r="Q239" s="208"/>
      <c r="R239" s="208"/>
      <c r="S239" s="208"/>
      <c r="T239" s="209"/>
      <c r="AT239" s="210" t="s">
        <v>145</v>
      </c>
      <c r="AU239" s="210" t="s">
        <v>87</v>
      </c>
      <c r="AV239" s="13" t="s">
        <v>87</v>
      </c>
      <c r="AW239" s="13" t="s">
        <v>33</v>
      </c>
      <c r="AX239" s="13" t="s">
        <v>85</v>
      </c>
      <c r="AY239" s="210" t="s">
        <v>130</v>
      </c>
    </row>
    <row r="240" spans="1:65" s="12" customFormat="1" ht="22.9" customHeight="1">
      <c r="B240" s="165"/>
      <c r="C240" s="166"/>
      <c r="D240" s="167" t="s">
        <v>76</v>
      </c>
      <c r="E240" s="179" t="s">
        <v>350</v>
      </c>
      <c r="F240" s="179" t="s">
        <v>351</v>
      </c>
      <c r="G240" s="166"/>
      <c r="H240" s="166"/>
      <c r="I240" s="169"/>
      <c r="J240" s="180">
        <f>BK240</f>
        <v>0</v>
      </c>
      <c r="K240" s="166"/>
      <c r="L240" s="171"/>
      <c r="M240" s="172"/>
      <c r="N240" s="173"/>
      <c r="O240" s="173"/>
      <c r="P240" s="174">
        <f>SUM(P241:P242)</f>
        <v>0</v>
      </c>
      <c r="Q240" s="173"/>
      <c r="R240" s="174">
        <f>SUM(R241:R242)</f>
        <v>0</v>
      </c>
      <c r="S240" s="173"/>
      <c r="T240" s="175">
        <f>SUM(T241:T242)</f>
        <v>0</v>
      </c>
      <c r="AR240" s="176" t="s">
        <v>155</v>
      </c>
      <c r="AT240" s="177" t="s">
        <v>76</v>
      </c>
      <c r="AU240" s="177" t="s">
        <v>85</v>
      </c>
      <c r="AY240" s="176" t="s">
        <v>130</v>
      </c>
      <c r="BK240" s="178">
        <f>SUM(BK241:BK242)</f>
        <v>0</v>
      </c>
    </row>
    <row r="241" spans="1:65" s="2" customFormat="1" ht="16.5" customHeight="1">
      <c r="A241" s="32"/>
      <c r="B241" s="33"/>
      <c r="C241" s="181" t="s">
        <v>352</v>
      </c>
      <c r="D241" s="181" t="s">
        <v>132</v>
      </c>
      <c r="E241" s="182" t="s">
        <v>353</v>
      </c>
      <c r="F241" s="183" t="s">
        <v>354</v>
      </c>
      <c r="G241" s="184" t="s">
        <v>318</v>
      </c>
      <c r="H241" s="185">
        <v>1</v>
      </c>
      <c r="I241" s="186"/>
      <c r="J241" s="187">
        <f>ROUND(I241*H241,2)</f>
        <v>0</v>
      </c>
      <c r="K241" s="183" t="s">
        <v>136</v>
      </c>
      <c r="L241" s="37"/>
      <c r="M241" s="188" t="s">
        <v>1</v>
      </c>
      <c r="N241" s="189" t="s">
        <v>42</v>
      </c>
      <c r="O241" s="69"/>
      <c r="P241" s="190">
        <f>O241*H241</f>
        <v>0</v>
      </c>
      <c r="Q241" s="190">
        <v>0</v>
      </c>
      <c r="R241" s="190">
        <f>Q241*H241</f>
        <v>0</v>
      </c>
      <c r="S241" s="190">
        <v>0</v>
      </c>
      <c r="T241" s="191">
        <f>S241*H241</f>
        <v>0</v>
      </c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R241" s="192" t="s">
        <v>319</v>
      </c>
      <c r="AT241" s="192" t="s">
        <v>132</v>
      </c>
      <c r="AU241" s="192" t="s">
        <v>87</v>
      </c>
      <c r="AY241" s="15" t="s">
        <v>130</v>
      </c>
      <c r="BE241" s="193">
        <f>IF(N241="základní",J241,0)</f>
        <v>0</v>
      </c>
      <c r="BF241" s="193">
        <f>IF(N241="snížená",J241,0)</f>
        <v>0</v>
      </c>
      <c r="BG241" s="193">
        <f>IF(N241="zákl. přenesená",J241,0)</f>
        <v>0</v>
      </c>
      <c r="BH241" s="193">
        <f>IF(N241="sníž. přenesená",J241,0)</f>
        <v>0</v>
      </c>
      <c r="BI241" s="193">
        <f>IF(N241="nulová",J241,0)</f>
        <v>0</v>
      </c>
      <c r="BJ241" s="15" t="s">
        <v>85</v>
      </c>
      <c r="BK241" s="193">
        <f>ROUND(I241*H241,2)</f>
        <v>0</v>
      </c>
      <c r="BL241" s="15" t="s">
        <v>319</v>
      </c>
      <c r="BM241" s="192" t="s">
        <v>355</v>
      </c>
    </row>
    <row r="242" spans="1:65" s="2" customFormat="1" ht="11.25">
      <c r="A242" s="32"/>
      <c r="B242" s="33"/>
      <c r="C242" s="34"/>
      <c r="D242" s="194" t="s">
        <v>139</v>
      </c>
      <c r="E242" s="34"/>
      <c r="F242" s="195" t="s">
        <v>356</v>
      </c>
      <c r="G242" s="34"/>
      <c r="H242" s="34"/>
      <c r="I242" s="196"/>
      <c r="J242" s="34"/>
      <c r="K242" s="34"/>
      <c r="L242" s="37"/>
      <c r="M242" s="225"/>
      <c r="N242" s="226"/>
      <c r="O242" s="227"/>
      <c r="P242" s="227"/>
      <c r="Q242" s="227"/>
      <c r="R242" s="227"/>
      <c r="S242" s="227"/>
      <c r="T242" s="228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T242" s="15" t="s">
        <v>139</v>
      </c>
      <c r="AU242" s="15" t="s">
        <v>87</v>
      </c>
    </row>
    <row r="243" spans="1:65" s="2" customFormat="1" ht="6.95" customHeight="1">
      <c r="A243" s="32"/>
      <c r="B243" s="52"/>
      <c r="C243" s="53"/>
      <c r="D243" s="53"/>
      <c r="E243" s="53"/>
      <c r="F243" s="53"/>
      <c r="G243" s="53"/>
      <c r="H243" s="53"/>
      <c r="I243" s="53"/>
      <c r="J243" s="53"/>
      <c r="K243" s="53"/>
      <c r="L243" s="37"/>
      <c r="M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</row>
  </sheetData>
  <sheetProtection algorithmName="SHA-512" hashValue="wxazu5M6o6KrpOJcafWGfJzeRkyzb4RNRi9lAcXCYh8ZmmTvIkJqX3ICQyW8HypcluG1dFMkXDMYJAb1Wr7E+w==" saltValue="0oRUJjpVTxmtwmyfo2DdiXwBx7IjT73yJNIY0PUl945PoT+6TPG1CH8ZV5SweIFoXZbtS21knRNaph+unJVp8A==" spinCount="100000" sheet="1" objects="1" scenarios="1" formatColumns="0" formatRows="0" autoFilter="0"/>
  <autoFilter ref="C128:K242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hyperlinks>
    <hyperlink ref="F133" r:id="rId1"/>
    <hyperlink ref="F135" r:id="rId2"/>
    <hyperlink ref="F138" r:id="rId3"/>
    <hyperlink ref="F140" r:id="rId4"/>
    <hyperlink ref="F142" r:id="rId5"/>
    <hyperlink ref="F145" r:id="rId6"/>
    <hyperlink ref="F147" r:id="rId7"/>
    <hyperlink ref="F150" r:id="rId8"/>
    <hyperlink ref="F155" r:id="rId9"/>
    <hyperlink ref="F160" r:id="rId10"/>
    <hyperlink ref="F177" r:id="rId11"/>
    <hyperlink ref="F183" r:id="rId12"/>
    <hyperlink ref="F185" r:id="rId13"/>
    <hyperlink ref="F187" r:id="rId14"/>
    <hyperlink ref="F193" r:id="rId15"/>
    <hyperlink ref="F198" r:id="rId16"/>
    <hyperlink ref="F203" r:id="rId17"/>
    <hyperlink ref="F208" r:id="rId18"/>
    <hyperlink ref="F211" r:id="rId19"/>
    <hyperlink ref="F213" r:id="rId20"/>
    <hyperlink ref="F215" r:id="rId21"/>
    <hyperlink ref="F217" r:id="rId22"/>
    <hyperlink ref="F219" r:id="rId23"/>
    <hyperlink ref="F222" r:id="rId24"/>
    <hyperlink ref="F226" r:id="rId25"/>
    <hyperlink ref="F229" r:id="rId26"/>
    <hyperlink ref="F232" r:id="rId27"/>
    <hyperlink ref="F236" r:id="rId28"/>
    <hyperlink ref="F238" r:id="rId29"/>
    <hyperlink ref="F242" r:id="rId30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25" style="1" customWidth="1"/>
    <col min="4" max="4" width="75.83203125" style="1" customWidth="1"/>
    <col min="5" max="5" width="13.33203125" style="1" customWidth="1"/>
    <col min="6" max="6" width="20" style="1" customWidth="1"/>
    <col min="7" max="7" width="1.6640625" style="1" customWidth="1"/>
    <col min="8" max="8" width="8.33203125" style="1" customWidth="1"/>
  </cols>
  <sheetData>
    <row r="1" spans="1:8" s="1" customFormat="1" ht="11.25" customHeight="1"/>
    <row r="2" spans="1:8" s="1" customFormat="1" ht="36.950000000000003" customHeight="1"/>
    <row r="3" spans="1:8" s="1" customFormat="1" ht="6.95" customHeight="1">
      <c r="B3" s="103"/>
      <c r="C3" s="104"/>
      <c r="D3" s="104"/>
      <c r="E3" s="104"/>
      <c r="F3" s="104"/>
      <c r="G3" s="104"/>
      <c r="H3" s="18"/>
    </row>
    <row r="4" spans="1:8" s="1" customFormat="1" ht="24.95" customHeight="1">
      <c r="B4" s="18"/>
      <c r="C4" s="105" t="s">
        <v>357</v>
      </c>
      <c r="H4" s="18"/>
    </row>
    <row r="5" spans="1:8" s="1" customFormat="1" ht="12" customHeight="1">
      <c r="B5" s="18"/>
      <c r="C5" s="229" t="s">
        <v>13</v>
      </c>
      <c r="D5" s="290" t="s">
        <v>14</v>
      </c>
      <c r="E5" s="283"/>
      <c r="F5" s="283"/>
      <c r="H5" s="18"/>
    </row>
    <row r="6" spans="1:8" s="1" customFormat="1" ht="36.950000000000003" customHeight="1">
      <c r="B6" s="18"/>
      <c r="C6" s="230" t="s">
        <v>16</v>
      </c>
      <c r="D6" s="294" t="s">
        <v>17</v>
      </c>
      <c r="E6" s="283"/>
      <c r="F6" s="283"/>
      <c r="H6" s="18"/>
    </row>
    <row r="7" spans="1:8" s="1" customFormat="1" ht="16.5" customHeight="1">
      <c r="B7" s="18"/>
      <c r="C7" s="107" t="s">
        <v>22</v>
      </c>
      <c r="D7" s="109" t="str">
        <f>'Rekapitulace stavby'!AN8</f>
        <v>12. 5. 2025</v>
      </c>
      <c r="H7" s="18"/>
    </row>
    <row r="8" spans="1:8" s="2" customFormat="1" ht="10.9" customHeight="1">
      <c r="A8" s="32"/>
      <c r="B8" s="37"/>
      <c r="C8" s="32"/>
      <c r="D8" s="32"/>
      <c r="E8" s="32"/>
      <c r="F8" s="32"/>
      <c r="G8" s="32"/>
      <c r="H8" s="37"/>
    </row>
    <row r="9" spans="1:8" s="11" customFormat="1" ht="29.25" customHeight="1">
      <c r="A9" s="154"/>
      <c r="B9" s="231"/>
      <c r="C9" s="232" t="s">
        <v>58</v>
      </c>
      <c r="D9" s="233" t="s">
        <v>59</v>
      </c>
      <c r="E9" s="233" t="s">
        <v>117</v>
      </c>
      <c r="F9" s="234" t="s">
        <v>358</v>
      </c>
      <c r="G9" s="154"/>
      <c r="H9" s="231"/>
    </row>
    <row r="10" spans="1:8" s="2" customFormat="1" ht="26.45" customHeight="1">
      <c r="A10" s="32"/>
      <c r="B10" s="37"/>
      <c r="C10" s="235" t="s">
        <v>82</v>
      </c>
      <c r="D10" s="235" t="s">
        <v>83</v>
      </c>
      <c r="E10" s="32"/>
      <c r="F10" s="32"/>
      <c r="G10" s="32"/>
      <c r="H10" s="37"/>
    </row>
    <row r="11" spans="1:8" s="2" customFormat="1" ht="16.899999999999999" customHeight="1">
      <c r="A11" s="32"/>
      <c r="B11" s="37"/>
      <c r="C11" s="236" t="s">
        <v>88</v>
      </c>
      <c r="D11" s="237" t="s">
        <v>89</v>
      </c>
      <c r="E11" s="238" t="s">
        <v>1</v>
      </c>
      <c r="F11" s="239">
        <v>165</v>
      </c>
      <c r="G11" s="32"/>
      <c r="H11" s="37"/>
    </row>
    <row r="12" spans="1:8" s="2" customFormat="1" ht="16.899999999999999" customHeight="1">
      <c r="A12" s="32"/>
      <c r="B12" s="37"/>
      <c r="C12" s="240" t="s">
        <v>1</v>
      </c>
      <c r="D12" s="240" t="s">
        <v>90</v>
      </c>
      <c r="E12" s="15" t="s">
        <v>1</v>
      </c>
      <c r="F12" s="241">
        <v>165</v>
      </c>
      <c r="G12" s="32"/>
      <c r="H12" s="37"/>
    </row>
    <row r="13" spans="1:8" s="2" customFormat="1" ht="16.899999999999999" customHeight="1">
      <c r="A13" s="32"/>
      <c r="B13" s="37"/>
      <c r="C13" s="242" t="s">
        <v>359</v>
      </c>
      <c r="D13" s="32"/>
      <c r="E13" s="32"/>
      <c r="F13" s="32"/>
      <c r="G13" s="32"/>
      <c r="H13" s="37"/>
    </row>
    <row r="14" spans="1:8" s="2" customFormat="1" ht="16.899999999999999" customHeight="1">
      <c r="A14" s="32"/>
      <c r="B14" s="37"/>
      <c r="C14" s="240" t="s">
        <v>174</v>
      </c>
      <c r="D14" s="240" t="s">
        <v>360</v>
      </c>
      <c r="E14" s="15" t="s">
        <v>135</v>
      </c>
      <c r="F14" s="241">
        <v>165</v>
      </c>
      <c r="G14" s="32"/>
      <c r="H14" s="37"/>
    </row>
    <row r="15" spans="1:8" s="2" customFormat="1" ht="16.899999999999999" customHeight="1">
      <c r="A15" s="32"/>
      <c r="B15" s="37"/>
      <c r="C15" s="240" t="s">
        <v>181</v>
      </c>
      <c r="D15" s="240" t="s">
        <v>361</v>
      </c>
      <c r="E15" s="15" t="s">
        <v>135</v>
      </c>
      <c r="F15" s="241">
        <v>165</v>
      </c>
      <c r="G15" s="32"/>
      <c r="H15" s="37"/>
    </row>
    <row r="16" spans="1:8" s="2" customFormat="1" ht="22.5">
      <c r="A16" s="32"/>
      <c r="B16" s="37"/>
      <c r="C16" s="240" t="s">
        <v>186</v>
      </c>
      <c r="D16" s="240" t="s">
        <v>362</v>
      </c>
      <c r="E16" s="15" t="s">
        <v>135</v>
      </c>
      <c r="F16" s="241">
        <v>165</v>
      </c>
      <c r="G16" s="32"/>
      <c r="H16" s="37"/>
    </row>
    <row r="17" spans="1:8" s="2" customFormat="1" ht="16.899999999999999" customHeight="1">
      <c r="A17" s="32"/>
      <c r="B17" s="37"/>
      <c r="C17" s="240" t="s">
        <v>203</v>
      </c>
      <c r="D17" s="240" t="s">
        <v>363</v>
      </c>
      <c r="E17" s="15" t="s">
        <v>135</v>
      </c>
      <c r="F17" s="241">
        <v>165</v>
      </c>
      <c r="G17" s="32"/>
      <c r="H17" s="37"/>
    </row>
    <row r="18" spans="1:8" s="2" customFormat="1" ht="16.899999999999999" customHeight="1">
      <c r="A18" s="32"/>
      <c r="B18" s="37"/>
      <c r="C18" s="240" t="s">
        <v>192</v>
      </c>
      <c r="D18" s="240" t="s">
        <v>193</v>
      </c>
      <c r="E18" s="15" t="s">
        <v>135</v>
      </c>
      <c r="F18" s="241">
        <v>171.15</v>
      </c>
      <c r="G18" s="32"/>
      <c r="H18" s="37"/>
    </row>
    <row r="19" spans="1:8" s="2" customFormat="1" ht="16.899999999999999" customHeight="1">
      <c r="A19" s="32"/>
      <c r="B19" s="37"/>
      <c r="C19" s="236" t="s">
        <v>92</v>
      </c>
      <c r="D19" s="237" t="s">
        <v>93</v>
      </c>
      <c r="E19" s="238" t="s">
        <v>1</v>
      </c>
      <c r="F19" s="239">
        <v>2</v>
      </c>
      <c r="G19" s="32"/>
      <c r="H19" s="37"/>
    </row>
    <row r="20" spans="1:8" s="2" customFormat="1" ht="16.899999999999999" customHeight="1">
      <c r="A20" s="32"/>
      <c r="B20" s="37"/>
      <c r="C20" s="240" t="s">
        <v>1</v>
      </c>
      <c r="D20" s="240" t="s">
        <v>87</v>
      </c>
      <c r="E20" s="15" t="s">
        <v>1</v>
      </c>
      <c r="F20" s="241">
        <v>2</v>
      </c>
      <c r="G20" s="32"/>
      <c r="H20" s="37"/>
    </row>
    <row r="21" spans="1:8" s="2" customFormat="1" ht="16.899999999999999" customHeight="1">
      <c r="A21" s="32"/>
      <c r="B21" s="37"/>
      <c r="C21" s="242" t="s">
        <v>359</v>
      </c>
      <c r="D21" s="32"/>
      <c r="E21" s="32"/>
      <c r="F21" s="32"/>
      <c r="G21" s="32"/>
      <c r="H21" s="37"/>
    </row>
    <row r="22" spans="1:8" s="2" customFormat="1" ht="16.899999999999999" customHeight="1">
      <c r="A22" s="32"/>
      <c r="B22" s="37"/>
      <c r="C22" s="240" t="s">
        <v>192</v>
      </c>
      <c r="D22" s="240" t="s">
        <v>193</v>
      </c>
      <c r="E22" s="15" t="s">
        <v>135</v>
      </c>
      <c r="F22" s="241">
        <v>171.15</v>
      </c>
      <c r="G22" s="32"/>
      <c r="H22" s="37"/>
    </row>
    <row r="23" spans="1:8" s="2" customFormat="1" ht="16.899999999999999" customHeight="1">
      <c r="A23" s="32"/>
      <c r="B23" s="37"/>
      <c r="C23" s="240" t="s">
        <v>198</v>
      </c>
      <c r="D23" s="240" t="s">
        <v>199</v>
      </c>
      <c r="E23" s="15" t="s">
        <v>135</v>
      </c>
      <c r="F23" s="241">
        <v>2.1</v>
      </c>
      <c r="G23" s="32"/>
      <c r="H23" s="37"/>
    </row>
    <row r="24" spans="1:8" s="2" customFormat="1" ht="7.35" customHeight="1">
      <c r="A24" s="32"/>
      <c r="B24" s="134"/>
      <c r="C24" s="135"/>
      <c r="D24" s="135"/>
      <c r="E24" s="135"/>
      <c r="F24" s="135"/>
      <c r="G24" s="135"/>
      <c r="H24" s="37"/>
    </row>
    <row r="25" spans="1:8" s="2" customFormat="1" ht="11.25">
      <c r="A25" s="32"/>
      <c r="B25" s="32"/>
      <c r="C25" s="32"/>
      <c r="D25" s="32"/>
      <c r="E25" s="32"/>
      <c r="F25" s="32"/>
      <c r="G25" s="32"/>
      <c r="H25" s="32"/>
    </row>
  </sheetData>
  <sheetProtection algorithmName="SHA-512" hashValue="E8TZmFCAPzBNY6Fwm5nxM5vcXdsxzSQwcxFTYXsi9xEhwKxgWt/VHHnjdAoDLw/fsbZfBZn4VZcfRN9CjzOUlA==" saltValue="k8t/P2lxKIGh+B6y3UVJ1xG9en4GyveLJZ92UBGBR0FCOGNglXA3XiN+4jo+6OCwIZCA6+NpEFnDXFezPIOy9Q==" spinCount="100000" sheet="1" objects="1" scenarios="1" formatColumns="0" formatRows="0"/>
  <mergeCells count="2">
    <mergeCell ref="D5:F5"/>
    <mergeCell ref="D6:F6"/>
  </mergeCells>
  <pageMargins left="0.7" right="0.7" top="0.78740157499999996" bottom="0.78740157499999996" header="0.3" footer="0.3"/>
  <pageSetup paperSize="9" fitToHeight="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SO 101 - Kompletní rozsah</vt:lpstr>
      <vt:lpstr>Seznam figur</vt:lpstr>
      <vt:lpstr>'Rekapitulace stavby'!Názvy_tisku</vt:lpstr>
      <vt:lpstr>'Seznam figur'!Názvy_tisku</vt:lpstr>
      <vt:lpstr>'SO 101 - Kompletní rozsah'!Názvy_tisku</vt:lpstr>
      <vt:lpstr>'Rekapitulace stavby'!Oblast_tisku</vt:lpstr>
      <vt:lpstr>'Seznam figur'!Oblast_tisku</vt:lpstr>
      <vt:lpstr>'SO 101 - Kompletní rozsah'!Oblast_tisku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Švorba</dc:creator>
  <cp:lastModifiedBy>Pavlasová Eva</cp:lastModifiedBy>
  <dcterms:created xsi:type="dcterms:W3CDTF">2025-05-27T14:46:56Z</dcterms:created>
  <dcterms:modified xsi:type="dcterms:W3CDTF">2025-06-20T11:48:05Z</dcterms:modified>
</cp:coreProperties>
</file>