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edl\Desktop\PDPS Ulice Vodárenská\"/>
    </mc:Choice>
  </mc:AlternateContent>
  <bookViews>
    <workbookView xWindow="0" yWindow="0" windowWidth="23040" windowHeight="8616"/>
  </bookViews>
  <sheets>
    <sheet name="Titulní list VV" sheetId="4" r:id="rId1"/>
    <sheet name="Rekapitulace stavby" sheetId="1" r:id="rId2"/>
    <sheet name="SO 101 - Komunikace a zpe..." sheetId="2" r:id="rId3"/>
    <sheet name="VRN - Vedlejší rozpočtové..." sheetId="3" r:id="rId4"/>
  </sheets>
  <definedNames>
    <definedName name="_xlnm._FilterDatabase" localSheetId="2" hidden="1">'SO 101 - Komunikace a zpe...'!$C$125:$K$234</definedName>
    <definedName name="_xlnm._FilterDatabase" localSheetId="3" hidden="1">'VRN - Vedlejší rozpočtové...'!$C$119:$K$130</definedName>
    <definedName name="_xlnm.Print_Titles" localSheetId="1">'Rekapitulace stavby'!$92:$92</definedName>
    <definedName name="_xlnm.Print_Titles" localSheetId="2">'SO 101 - Komunikace a zpe...'!$125:$125</definedName>
    <definedName name="_xlnm.Print_Titles" localSheetId="3">'VRN - Vedlejší rozpočtové...'!$119:$119</definedName>
    <definedName name="_xlnm.Print_Area" localSheetId="1">'Rekapitulace stavby'!$D$4:$AO$76,'Rekapitulace stavby'!$C$82:$AQ$97</definedName>
    <definedName name="_xlnm.Print_Area" localSheetId="2">'SO 101 - Komunikace a zpe...'!$C$4:$J$76,'SO 101 - Komunikace a zpe...'!$C$82:$J$107,'SO 101 - Komunikace a zpe...'!$C$113:$K$234</definedName>
    <definedName name="_xlnm.Print_Area" localSheetId="3">'VRN - Vedlejší rozpočtové...'!$C$4:$J$76,'VRN - Vedlejší rozpočtové...'!$C$82:$J$101,'VRN - Vedlejší rozpočtové...'!$C$107:$K$130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29" i="3"/>
  <c r="BH129" i="3"/>
  <c r="BG129" i="3"/>
  <c r="BF129" i="3"/>
  <c r="T129" i="3"/>
  <c r="T128" i="3"/>
  <c r="R129" i="3"/>
  <c r="R128" i="3" s="1"/>
  <c r="R121" i="3" s="1"/>
  <c r="R120" i="3" s="1"/>
  <c r="P129" i="3"/>
  <c r="P128" i="3"/>
  <c r="BI126" i="3"/>
  <c r="BH126" i="3"/>
  <c r="BG126" i="3"/>
  <c r="BF126" i="3"/>
  <c r="T126" i="3"/>
  <c r="T125" i="3"/>
  <c r="R126" i="3"/>
  <c r="R125" i="3"/>
  <c r="P126" i="3"/>
  <c r="P125" i="3" s="1"/>
  <c r="P121" i="3" s="1"/>
  <c r="P120" i="3" s="1"/>
  <c r="AU96" i="1" s="1"/>
  <c r="BI123" i="3"/>
  <c r="BH123" i="3"/>
  <c r="BG123" i="3"/>
  <c r="BF123" i="3"/>
  <c r="T123" i="3"/>
  <c r="T122" i="3" s="1"/>
  <c r="T121" i="3" s="1"/>
  <c r="T120" i="3" s="1"/>
  <c r="R123" i="3"/>
  <c r="R122" i="3"/>
  <c r="P123" i="3"/>
  <c r="P122" i="3"/>
  <c r="J117" i="3"/>
  <c r="J116" i="3"/>
  <c r="F116" i="3"/>
  <c r="F114" i="3"/>
  <c r="E112" i="3"/>
  <c r="J92" i="3"/>
  <c r="J91" i="3"/>
  <c r="F91" i="3"/>
  <c r="F89" i="3"/>
  <c r="E87" i="3"/>
  <c r="J18" i="3"/>
  <c r="E18" i="3"/>
  <c r="F92" i="3" s="1"/>
  <c r="J17" i="3"/>
  <c r="J12" i="3"/>
  <c r="J89" i="3"/>
  <c r="E7" i="3"/>
  <c r="E110" i="3"/>
  <c r="J37" i="2"/>
  <c r="J36" i="2"/>
  <c r="AY95" i="1" s="1"/>
  <c r="J35" i="2"/>
  <c r="AX95" i="1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T227" i="2" s="1"/>
  <c r="R228" i="2"/>
  <c r="R227" i="2" s="1"/>
  <c r="P228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123" i="2"/>
  <c r="J17" i="2"/>
  <c r="J12" i="2"/>
  <c r="J89" i="2" s="1"/>
  <c r="E7" i="2"/>
  <c r="E116" i="2" s="1"/>
  <c r="L90" i="1"/>
  <c r="AM90" i="1"/>
  <c r="AM89" i="1"/>
  <c r="L89" i="1"/>
  <c r="AM87" i="1"/>
  <c r="L87" i="1"/>
  <c r="L85" i="1"/>
  <c r="L84" i="1"/>
  <c r="BK129" i="2"/>
  <c r="J180" i="2"/>
  <c r="J145" i="2"/>
  <c r="BK126" i="3"/>
  <c r="BK231" i="2"/>
  <c r="BK217" i="2"/>
  <c r="BK214" i="2"/>
  <c r="J207" i="2"/>
  <c r="J203" i="2"/>
  <c r="J199" i="2"/>
  <c r="J191" i="2"/>
  <c r="BK186" i="2"/>
  <c r="J182" i="2"/>
  <c r="J170" i="2"/>
  <c r="BK138" i="2"/>
  <c r="J188" i="2"/>
  <c r="BK174" i="2"/>
  <c r="BK157" i="2"/>
  <c r="J151" i="2"/>
  <c r="BK143" i="2"/>
  <c r="J134" i="2"/>
  <c r="J226" i="2"/>
  <c r="J218" i="2"/>
  <c r="J213" i="2"/>
  <c r="J210" i="2"/>
  <c r="J186" i="2"/>
  <c r="J153" i="2"/>
  <c r="BK148" i="2"/>
  <c r="J140" i="2"/>
  <c r="J211" i="2"/>
  <c r="J205" i="2"/>
  <c r="BK199" i="2"/>
  <c r="BK185" i="2"/>
  <c r="BK170" i="2"/>
  <c r="J136" i="2"/>
  <c r="J129" i="2"/>
  <c r="BK123" i="3"/>
  <c r="J221" i="2"/>
  <c r="J220" i="2"/>
  <c r="J216" i="2"/>
  <c r="BK213" i="2"/>
  <c r="BK204" i="2"/>
  <c r="BK200" i="2"/>
  <c r="BK192" i="2"/>
  <c r="BK187" i="2"/>
  <c r="J157" i="2"/>
  <c r="J133" i="2"/>
  <c r="BK184" i="2"/>
  <c r="J166" i="2"/>
  <c r="BK154" i="2"/>
  <c r="J149" i="2"/>
  <c r="BK136" i="2"/>
  <c r="BK133" i="2"/>
  <c r="J233" i="2"/>
  <c r="BK220" i="2"/>
  <c r="J214" i="2"/>
  <c r="J204" i="2"/>
  <c r="J195" i="2"/>
  <c r="BK189" i="2"/>
  <c r="J179" i="2"/>
  <c r="BK151" i="2"/>
  <c r="BK142" i="2"/>
  <c r="AS94" i="1"/>
  <c r="BK194" i="2"/>
  <c r="J174" i="2"/>
  <c r="J142" i="2"/>
  <c r="BK225" i="2"/>
  <c r="J126" i="3"/>
  <c r="BK228" i="2"/>
  <c r="BK218" i="2"/>
  <c r="J215" i="2"/>
  <c r="J209" i="2"/>
  <c r="BK205" i="2"/>
  <c r="BK201" i="2"/>
  <c r="BK195" i="2"/>
  <c r="J190" i="2"/>
  <c r="BK183" i="2"/>
  <c r="BK176" i="2"/>
  <c r="BK166" i="2"/>
  <c r="J154" i="2"/>
  <c r="J225" i="2"/>
  <c r="J183" i="2"/>
  <c r="BK164" i="2"/>
  <c r="BK153" i="2"/>
  <c r="J148" i="2"/>
  <c r="BK135" i="2"/>
  <c r="BK131" i="2"/>
  <c r="BK223" i="2"/>
  <c r="BK215" i="2"/>
  <c r="J208" i="2"/>
  <c r="J197" i="2"/>
  <c r="BK191" i="2"/>
  <c r="J187" i="2"/>
  <c r="BK180" i="2"/>
  <c r="BK152" i="2"/>
  <c r="J143" i="2"/>
  <c r="BK132" i="2"/>
  <c r="BK210" i="2"/>
  <c r="BK203" i="2"/>
  <c r="J200" i="2"/>
  <c r="J193" i="2"/>
  <c r="J164" i="2"/>
  <c r="J135" i="2"/>
  <c r="J228" i="2"/>
  <c r="J129" i="3"/>
  <c r="J132" i="2"/>
  <c r="J217" i="2"/>
  <c r="BK211" i="2"/>
  <c r="BK207" i="2"/>
  <c r="BK193" i="2"/>
  <c r="BK188" i="2"/>
  <c r="J185" i="2"/>
  <c r="J172" i="2"/>
  <c r="BK145" i="2"/>
  <c r="J131" i="2"/>
  <c r="BK208" i="2"/>
  <c r="J202" i="2"/>
  <c r="J198" i="2"/>
  <c r="J192" i="2"/>
  <c r="BK172" i="2"/>
  <c r="BK134" i="2"/>
  <c r="BK226" i="2"/>
  <c r="BK129" i="3"/>
  <c r="J231" i="2"/>
  <c r="BK206" i="2"/>
  <c r="BK202" i="2"/>
  <c r="J194" i="2"/>
  <c r="J189" i="2"/>
  <c r="J184" i="2"/>
  <c r="BK179" i="2"/>
  <c r="BK160" i="2"/>
  <c r="BK140" i="2"/>
  <c r="J130" i="2"/>
  <c r="J168" i="2"/>
  <c r="J160" i="2"/>
  <c r="J152" i="2"/>
  <c r="BK233" i="2"/>
  <c r="BK221" i="2"/>
  <c r="BK216" i="2"/>
  <c r="BK209" i="2"/>
  <c r="BK198" i="2"/>
  <c r="BK190" i="2"/>
  <c r="BK182" i="2"/>
  <c r="BK168" i="2"/>
  <c r="BK149" i="2"/>
  <c r="J223" i="2"/>
  <c r="J206" i="2"/>
  <c r="J201" i="2"/>
  <c r="BK197" i="2"/>
  <c r="J176" i="2"/>
  <c r="J138" i="2"/>
  <c r="BK130" i="2"/>
  <c r="J123" i="3"/>
  <c r="BK156" i="2" l="1"/>
  <c r="J156" i="2"/>
  <c r="J99" i="2"/>
  <c r="R181" i="2"/>
  <c r="R178" i="2"/>
  <c r="R219" i="2"/>
  <c r="P128" i="2"/>
  <c r="R156" i="2"/>
  <c r="T181" i="2"/>
  <c r="T178" i="2"/>
  <c r="BK219" i="2"/>
  <c r="J219" i="2" s="1"/>
  <c r="J103" i="2" s="1"/>
  <c r="T230" i="2"/>
  <c r="T229" i="2"/>
  <c r="R128" i="2"/>
  <c r="BK181" i="2"/>
  <c r="J181" i="2" s="1"/>
  <c r="J101" i="2" s="1"/>
  <c r="T196" i="2"/>
  <c r="R230" i="2"/>
  <c r="R229" i="2"/>
  <c r="BK128" i="2"/>
  <c r="BK127" i="2" s="1"/>
  <c r="J127" i="2" s="1"/>
  <c r="J97" i="2" s="1"/>
  <c r="T156" i="2"/>
  <c r="R196" i="2"/>
  <c r="BK230" i="2"/>
  <c r="BK229" i="2"/>
  <c r="J229" i="2" s="1"/>
  <c r="J105" i="2" s="1"/>
  <c r="P156" i="2"/>
  <c r="BK196" i="2"/>
  <c r="J196" i="2"/>
  <c r="J102" i="2"/>
  <c r="P219" i="2"/>
  <c r="T128" i="2"/>
  <c r="P181" i="2"/>
  <c r="P178" i="2"/>
  <c r="P196" i="2"/>
  <c r="T219" i="2"/>
  <c r="P230" i="2"/>
  <c r="P229" i="2" s="1"/>
  <c r="BK227" i="2"/>
  <c r="J227" i="2"/>
  <c r="J104" i="2"/>
  <c r="BK178" i="2"/>
  <c r="J178" i="2" s="1"/>
  <c r="J100" i="2" s="1"/>
  <c r="BK122" i="3"/>
  <c r="BK125" i="3"/>
  <c r="J125" i="3"/>
  <c r="J99" i="3"/>
  <c r="BK128" i="3"/>
  <c r="J128" i="3" s="1"/>
  <c r="J100" i="3" s="1"/>
  <c r="J230" i="2"/>
  <c r="J106" i="2" s="1"/>
  <c r="E85" i="3"/>
  <c r="J114" i="3"/>
  <c r="F117" i="3"/>
  <c r="BE126" i="3"/>
  <c r="BE129" i="3"/>
  <c r="BE123" i="3"/>
  <c r="BE225" i="2"/>
  <c r="F92" i="2"/>
  <c r="J120" i="2"/>
  <c r="BE131" i="2"/>
  <c r="BE142" i="2"/>
  <c r="BE148" i="2"/>
  <c r="BE149" i="2"/>
  <c r="BE151" i="2"/>
  <c r="BE152" i="2"/>
  <c r="BE157" i="2"/>
  <c r="BE182" i="2"/>
  <c r="BE183" i="2"/>
  <c r="BE186" i="2"/>
  <c r="BE187" i="2"/>
  <c r="BE188" i="2"/>
  <c r="BE189" i="2"/>
  <c r="BE190" i="2"/>
  <c r="BE191" i="2"/>
  <c r="BE193" i="2"/>
  <c r="BE200" i="2"/>
  <c r="BE201" i="2"/>
  <c r="BE205" i="2"/>
  <c r="BE206" i="2"/>
  <c r="BE207" i="2"/>
  <c r="BE209" i="2"/>
  <c r="BE231" i="2"/>
  <c r="BE133" i="2"/>
  <c r="BE135" i="2"/>
  <c r="BE136" i="2"/>
  <c r="BE153" i="2"/>
  <c r="BE154" i="2"/>
  <c r="BE174" i="2"/>
  <c r="BE192" i="2"/>
  <c r="BE197" i="2"/>
  <c r="BE198" i="2"/>
  <c r="BE202" i="2"/>
  <c r="BE203" i="2"/>
  <c r="BE210" i="2"/>
  <c r="BE211" i="2"/>
  <c r="BE214" i="2"/>
  <c r="BE217" i="2"/>
  <c r="BE220" i="2"/>
  <c r="BE223" i="2"/>
  <c r="BE226" i="2"/>
  <c r="BE130" i="2"/>
  <c r="BE138" i="2"/>
  <c r="BE140" i="2"/>
  <c r="BE164" i="2"/>
  <c r="BE166" i="2"/>
  <c r="BE170" i="2"/>
  <c r="BE172" i="2"/>
  <c r="BE176" i="2"/>
  <c r="BE179" i="2"/>
  <c r="BE180" i="2"/>
  <c r="BE185" i="2"/>
  <c r="BE233" i="2"/>
  <c r="E85" i="2"/>
  <c r="BE129" i="2"/>
  <c r="BE132" i="2"/>
  <c r="BE134" i="2"/>
  <c r="BE143" i="2"/>
  <c r="BE145" i="2"/>
  <c r="BE160" i="2"/>
  <c r="BE168" i="2"/>
  <c r="BE184" i="2"/>
  <c r="BE194" i="2"/>
  <c r="BE195" i="2"/>
  <c r="BE199" i="2"/>
  <c r="BE204" i="2"/>
  <c r="BE208" i="2"/>
  <c r="BE213" i="2"/>
  <c r="BE215" i="2"/>
  <c r="BE216" i="2"/>
  <c r="BE218" i="2"/>
  <c r="BE221" i="2"/>
  <c r="BE228" i="2"/>
  <c r="F36" i="2"/>
  <c r="BC95" i="1" s="1"/>
  <c r="F37" i="3"/>
  <c r="BD96" i="1"/>
  <c r="J34" i="2"/>
  <c r="AW95" i="1"/>
  <c r="F34" i="3"/>
  <c r="BA96" i="1" s="1"/>
  <c r="F35" i="2"/>
  <c r="BB95" i="1" s="1"/>
  <c r="F36" i="3"/>
  <c r="BC96" i="1"/>
  <c r="F37" i="2"/>
  <c r="BD95" i="1" s="1"/>
  <c r="J34" i="3"/>
  <c r="AW96" i="1"/>
  <c r="F34" i="2"/>
  <c r="BA95" i="1"/>
  <c r="F35" i="3"/>
  <c r="BB96" i="1" s="1"/>
  <c r="J128" i="2" l="1"/>
  <c r="J98" i="2" s="1"/>
  <c r="BK121" i="3"/>
  <c r="J121" i="3"/>
  <c r="J97" i="3"/>
  <c r="R127" i="2"/>
  <c r="R126" i="2" s="1"/>
  <c r="T127" i="2"/>
  <c r="T126" i="2"/>
  <c r="P127" i="2"/>
  <c r="P126" i="2"/>
  <c r="AU95" i="1"/>
  <c r="AU94" i="1" s="1"/>
  <c r="J122" i="3"/>
  <c r="J98" i="3" s="1"/>
  <c r="BK126" i="2"/>
  <c r="J126" i="2"/>
  <c r="J96" i="2"/>
  <c r="F33" i="2"/>
  <c r="AZ95" i="1" s="1"/>
  <c r="J33" i="2"/>
  <c r="AV95" i="1" s="1"/>
  <c r="AT95" i="1" s="1"/>
  <c r="BA94" i="1"/>
  <c r="W30" i="1"/>
  <c r="BD94" i="1"/>
  <c r="W33" i="1"/>
  <c r="BC94" i="1"/>
  <c r="W32" i="1"/>
  <c r="J33" i="3"/>
  <c r="AV96" i="1" s="1"/>
  <c r="AT96" i="1" s="1"/>
  <c r="BB94" i="1"/>
  <c r="W31" i="1"/>
  <c r="F33" i="3"/>
  <c r="AZ96" i="1"/>
  <c r="BK120" i="3" l="1"/>
  <c r="J120" i="3"/>
  <c r="J30" i="3"/>
  <c r="AG96" i="1"/>
  <c r="AZ94" i="1"/>
  <c r="AV94" i="1" s="1"/>
  <c r="AK29" i="1" s="1"/>
  <c r="AX94" i="1"/>
  <c r="J30" i="2"/>
  <c r="AG95" i="1"/>
  <c r="AG94" i="1"/>
  <c r="AK26" i="1" s="1"/>
  <c r="AW94" i="1"/>
  <c r="AK30" i="1"/>
  <c r="AY94" i="1"/>
  <c r="J39" i="3" l="1"/>
  <c r="J96" i="3"/>
  <c r="AK35" i="1"/>
  <c r="J39" i="2"/>
  <c r="AN95" i="1"/>
  <c r="AN96" i="1"/>
  <c r="W29" i="1"/>
  <c r="AT94" i="1"/>
  <c r="AN94" i="1"/>
</calcChain>
</file>

<file path=xl/sharedStrings.xml><?xml version="1.0" encoding="utf-8"?>
<sst xmlns="http://schemas.openxmlformats.org/spreadsheetml/2006/main" count="1797" uniqueCount="481">
  <si>
    <t>Export Komplet</t>
  </si>
  <si>
    <t/>
  </si>
  <si>
    <t>2.0</t>
  </si>
  <si>
    <t>ZAMOK</t>
  </si>
  <si>
    <t>False</t>
  </si>
  <si>
    <t>{860aacd0-8dbd-4e96-904f-9a8a34c37245}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</si>
  <si>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</si>
  <si>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</si>
  <si>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</si>
  <si>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</si>
  <si>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</si>
  <si>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</si>
  <si>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</si>
  <si>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</si>
  <si>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P162022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</si>
  <si>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</si>
  <si>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</si>
  <si>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K.Vary, ul. Vodárenská - parkoviště</t>
  </si>
  <si>
    <t>KSO:</t>
  </si>
  <si>
    <t>CC-CZ:</t>
  </si>
  <si>
    <t>Místo:</t>
  </si>
  <si>
    <t xml:space="preserve"> </t>
  </si>
  <si>
    <t>Datum:</t>
  </si>
  <si>
    <t>21. 2. 2023</t>
  </si>
  <si>
    <t>Zadavatel:</t>
  </si>
  <si>
    <t>IČ:</t>
  </si>
  <si>
    <t>00254657</t>
  </si>
  <si>
    <t>Statutární město Karlovy Vary</t>
  </si>
  <si>
    <t>DIČ:</t>
  </si>
  <si>
    <t>CZ00254657</t>
  </si>
  <si>
    <t>Uchazeč:</t>
  </si>
  <si>
    <t>Vyplň údaj</t>
  </si>
  <si>
    <t>Projektant:</t>
  </si>
  <si>
    <t>06032354</t>
  </si>
  <si>
    <t>GEOprojectKV s.r.o.</t>
  </si>
  <si>
    <t>CZ06032354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</si>
  <si>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</si>
  <si>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</si>
  <si>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</si>
  <si>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</si>
  <si>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</si>
  <si>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</si>
  <si>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</si>
  <si>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</si>
  <si>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</si>
  <si>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</si>
  <si>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</si>
  <si>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</si>
  <si>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</si>
  <si>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</si>
  <si>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</si>
  <si>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</si>
  <si>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</si>
  <si>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</si>
  <si>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</si>
  <si>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</si>
  <si>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</si>
  <si>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</si>
  <si>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</si>
  <si>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</si>
  <si>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</si>
  <si>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</si>
  <si>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</si>
  <si>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</si>
  <si>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</si>
  <si>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</si>
  <si>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</si>
  <si>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</si>
  <si>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</si>
  <si>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</si>
  <si>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</si>
  <si>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</si>
  <si>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</si>
  <si>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</si>
  <si>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</si>
  <si>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</si>
  <si>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</si>
  <si>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</si>
  <si>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</si>
  <si>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</si>
  <si>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</si>
  <si>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</si>
  <si>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</si>
  <si>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</si>
  <si>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</si>
  <si>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</si>
  <si>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</si>
  <si>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</si>
  <si>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{cecbbd0d-bc7a-4487-9af5-97db0832d821}</t>
  </si>
  <si>
    <t>2</t>
  </si>
  <si>
    <t>VRN</t>
  </si>
  <si>
    <t>Vedlejší rozpočtové náklady</t>
  </si>
  <si>
    <t>{6358fae9-5fcc-4414-9f93-3c6f56975b11}</t>
  </si>
  <si>
    <t>KRYCÍ LIST SOUPISU PRACÍ</t>
  </si>
  <si>
    <t>Objekt:</t>
  </si>
  <si>
    <t>SO 101 - Komunikace a zpevněné plochy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</si>
  <si>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</si>
  <si>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</si>
  <si>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</si>
  <si>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</si>
  <si>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</si>
  <si>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</si>
  <si>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</si>
  <si>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</si>
  <si>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</si>
  <si>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  8.1 - Uliční vpusť DN 450 50x50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</si>
  <si>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</si>
  <si>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</si>
  <si>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</si>
  <si>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</si>
  <si>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</si>
  <si>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</si>
  <si>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</si>
  <si>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</si>
  <si>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</si>
  <si>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</si>
  <si>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</si>
  <si>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</si>
  <si>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</si>
  <si>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</si>
  <si>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</si>
  <si>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</si>
  <si>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</si>
  <si>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</si>
  <si>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</si>
  <si>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</si>
  <si>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</si>
  <si>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</si>
  <si>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</si>
  <si>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</si>
  <si>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</si>
  <si>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</si>
  <si>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2023 01</t>
  </si>
  <si>
    <t>4</t>
  </si>
  <si>
    <t>-541179102</t>
  </si>
  <si>
    <t>112155311</t>
  </si>
  <si>
    <t>Štěpkování keřového porostu středně hustého s naložením</t>
  </si>
  <si>
    <t>1554824171</t>
  </si>
  <si>
    <t>3</t>
  </si>
  <si>
    <t>113107162</t>
  </si>
  <si>
    <t>Odstranění podkladu z kameniva drceného tl přes 100 do 200 mm strojně pl přes 50 do 200 m2</t>
  </si>
  <si>
    <t>-1450855664</t>
  </si>
  <si>
    <t>113107182</t>
  </si>
  <si>
    <t>Odstranění podkladu živičného tl přes 50 do 100 mm strojně pl přes 50 do 200 m2</t>
  </si>
  <si>
    <t>438067155</t>
  </si>
  <si>
    <t>5</t>
  </si>
  <si>
    <t>113202111</t>
  </si>
  <si>
    <t>Vytrhání obrub krajníků obrubníků stojatých</t>
  </si>
  <si>
    <t>m</t>
  </si>
  <si>
    <t>2049400111</t>
  </si>
  <si>
    <t>6</t>
  </si>
  <si>
    <t>121151123</t>
  </si>
  <si>
    <t>Sejmutí ornice plochy přes 500 m2 tl vrstvy do 200 mm strojně</t>
  </si>
  <si>
    <t>862097579</t>
  </si>
  <si>
    <t>7</t>
  </si>
  <si>
    <t>122252205</t>
  </si>
  <si>
    <t>Odkopávky a prokopávky nezapažené pro silnice a dálnice v hornině třídy těžitelnosti I objem do 1000 m3 strojně</t>
  </si>
  <si>
    <t>m3</t>
  </si>
  <si>
    <t>796566651</t>
  </si>
  <si>
    <t>8</t>
  </si>
  <si>
    <t>162351103</t>
  </si>
  <si>
    <t>Vodorovné přemístění přes 50 do 500 m výkopku/sypaniny z horniny třídy těžitelnosti I skupiny 1 až 3</t>
  </si>
  <si>
    <t>-932141788</t>
  </si>
  <si>
    <t>VV</t>
  </si>
  <si>
    <t>5+13,2</t>
  </si>
  <si>
    <t>9</t>
  </si>
  <si>
    <t>162651111</t>
  </si>
  <si>
    <t>Vodorovné přemístění přes 3 000 do 4000 m výkopku/sypaniny z horniny třídy těžitelnosti I skupiny 1 až 3</t>
  </si>
  <si>
    <t>-1826609807</t>
  </si>
  <si>
    <t>92,1-13,2+214-5</t>
  </si>
  <si>
    <t>10</t>
  </si>
  <si>
    <t>167151101</t>
  </si>
  <si>
    <t>Nakládání výkopku z hornin třídy těžitelnosti I skupiny 1 až 3 do 100 m3</t>
  </si>
  <si>
    <t>1459476178</t>
  </si>
  <si>
    <t>11</t>
  </si>
  <si>
    <t>171152101</t>
  </si>
  <si>
    <t>Uložení sypaniny z hornin soudržných do násypů zhutněných silnic a dálnic</t>
  </si>
  <si>
    <t>1531136954</t>
  </si>
  <si>
    <t>12</t>
  </si>
  <si>
    <t>171251201</t>
  </si>
  <si>
    <t>Uložení sypaniny na skládky nebo meziskládky</t>
  </si>
  <si>
    <t>-800090021</t>
  </si>
  <si>
    <t>13</t>
  </si>
  <si>
    <t>171201221</t>
  </si>
  <si>
    <t>Poplatek za uložení na skládce (skládkovné) zeminy a kamení kód odpadu 17 05 04</t>
  </si>
  <si>
    <t>t</t>
  </si>
  <si>
    <t>1754073225</t>
  </si>
  <si>
    <t>287,9*1,6 'Přepočtené koeficientem množství</t>
  </si>
  <si>
    <t>14</t>
  </si>
  <si>
    <t>175151101</t>
  </si>
  <si>
    <t>Obsypání potrubí strojně sypaninou bez prohození, uloženou do 3 m</t>
  </si>
  <si>
    <t>1321177744</t>
  </si>
  <si>
    <t>M</t>
  </si>
  <si>
    <t>58331200</t>
  </si>
  <si>
    <t>štěrkopísek netříděný</t>
  </si>
  <si>
    <t>-1263302187</t>
  </si>
  <si>
    <t>0,5*2 'Přepočtené koeficientem množství</t>
  </si>
  <si>
    <t>16</t>
  </si>
  <si>
    <t>181152302</t>
  </si>
  <si>
    <t>Úprava pláně pro silnice a dálnice v zářezech se zhutněním</t>
  </si>
  <si>
    <t>455324436</t>
  </si>
  <si>
    <t>17</t>
  </si>
  <si>
    <t>181351103</t>
  </si>
  <si>
    <t>Rozprostření ornice tl vrstvy do 200 mm pl přes 100 do 500 m2 v rovině nebo ve svahu do 1:5 strojně</t>
  </si>
  <si>
    <t>-234522787</t>
  </si>
  <si>
    <t>18</t>
  </si>
  <si>
    <t>181411121</t>
  </si>
  <si>
    <t>Založení lučního trávníku výsevem pl do 1000 m2 v rovině a ve svahu do 1:5</t>
  </si>
  <si>
    <t>-1062937032</t>
  </si>
  <si>
    <t>19</t>
  </si>
  <si>
    <t>00572470</t>
  </si>
  <si>
    <t>osivo směs travní univerzál</t>
  </si>
  <si>
    <t>kg</t>
  </si>
  <si>
    <t>1603663409</t>
  </si>
  <si>
    <t>132*0,02 'Přepočtené koeficientem množství</t>
  </si>
  <si>
    <t>Komunikace pozemní</t>
  </si>
  <si>
    <t>20</t>
  </si>
  <si>
    <t>561021R1</t>
  </si>
  <si>
    <t>Sanace zemní pláně tl. 200 mm</t>
  </si>
  <si>
    <t>-371887492</t>
  </si>
  <si>
    <t>P</t>
  </si>
  <si>
    <t>Poznámka k položce:_x000D_
Položka bude využita v případě nedosažení požadovaných hodnot únosnosti pláně_x000D_
Zahrnuje výkop stávající zeminy, odvoz a uložení na skládku_x000D_
Dodávka a uložení nového materiálu včetně zhutnění</t>
  </si>
  <si>
    <t>(787+54)*1,2</t>
  </si>
  <si>
    <t>564851111</t>
  </si>
  <si>
    <t>Podklad ze štěrkodrtě ŠD plochy přes 100 m2 tl 150 mm</t>
  </si>
  <si>
    <t>-1905010393</t>
  </si>
  <si>
    <t>"Skladba A" 54+54*1,2</t>
  </si>
  <si>
    <t>"Skladba B" 787+787*1,2</t>
  </si>
  <si>
    <t>Součet</t>
  </si>
  <si>
    <t>22</t>
  </si>
  <si>
    <t>573111111</t>
  </si>
  <si>
    <t>Postřik živičný infiltrační s posypem z asfaltu množství 0,60 kg/m2</t>
  </si>
  <si>
    <t>-124355759</t>
  </si>
  <si>
    <t>Poznámka k položce:_x000D_
Skladba A</t>
  </si>
  <si>
    <t>23</t>
  </si>
  <si>
    <t>565155111</t>
  </si>
  <si>
    <t>Asfaltový beton vrstva podkladní ACP 16 (obalované kamenivo OKS) tl 70 mm š do 3 m</t>
  </si>
  <si>
    <t>753013774</t>
  </si>
  <si>
    <t>24</t>
  </si>
  <si>
    <t>573211107</t>
  </si>
  <si>
    <t>Postřik živičný spojovací z asfaltu v množství 0,30 kg/m2</t>
  </si>
  <si>
    <t>-1052225204</t>
  </si>
  <si>
    <t>25</t>
  </si>
  <si>
    <t>577134111</t>
  </si>
  <si>
    <t>Asfaltový beton vrstva obrusná ACO 11 (ABS) tř. I tl 40 mm š do 3 m z nemodifikovaného asfaltu</t>
  </si>
  <si>
    <t>-976253164</t>
  </si>
  <si>
    <t>26</t>
  </si>
  <si>
    <t>596412213</t>
  </si>
  <si>
    <t>Kladení dlažby z vegetačních tvárnic pozemních komunikací tl 80 mm pl přes 300 m2</t>
  </si>
  <si>
    <t>732535209</t>
  </si>
  <si>
    <t>Poznámka k položce:_x000D_
Skladba B</t>
  </si>
  <si>
    <t>27</t>
  </si>
  <si>
    <t>592450381</t>
  </si>
  <si>
    <t>dlažba plošná betonová vegetační 240x170x80mm přírodní</t>
  </si>
  <si>
    <t>1548522280</t>
  </si>
  <si>
    <t>28</t>
  </si>
  <si>
    <t>592450391</t>
  </si>
  <si>
    <t>dlažba plošná betonová vegetační 240x170x80mm barevná</t>
  </si>
  <si>
    <t>17685811</t>
  </si>
  <si>
    <t>Poznámka k položce:_x000D_
VDZ_x000D_
Skladba B</t>
  </si>
  <si>
    <t>Trubní vedení</t>
  </si>
  <si>
    <t>29</t>
  </si>
  <si>
    <t>890411851</t>
  </si>
  <si>
    <t>Bourání šachet z prefabrikovaných skruží strojně obestavěného prostoru do 1,5 m3</t>
  </si>
  <si>
    <t>-756642597</t>
  </si>
  <si>
    <t>30</t>
  </si>
  <si>
    <t>899202211</t>
  </si>
  <si>
    <t>Demontáž mříží litinových včetně rámů hmotnosti přes 50 do 100 kg</t>
  </si>
  <si>
    <t>kus</t>
  </si>
  <si>
    <t>-1529496917</t>
  </si>
  <si>
    <t>8.1</t>
  </si>
  <si>
    <t>Uliční vpusť DN 450 50x50</t>
  </si>
  <si>
    <t>31</t>
  </si>
  <si>
    <t>871315221</t>
  </si>
  <si>
    <t>Kanalizační potrubí z tvrdého PVC jednovrstvé tuhost třídy SN8 DN 160</t>
  </si>
  <si>
    <t>-1074874293</t>
  </si>
  <si>
    <t>32</t>
  </si>
  <si>
    <t>877315211</t>
  </si>
  <si>
    <t>Montáž tvarovek z tvrdého PVC-systém KG nebo z polypropylenu-systém KG 2000 jednoosé DN 160</t>
  </si>
  <si>
    <t>1290772030</t>
  </si>
  <si>
    <t>33</t>
  </si>
  <si>
    <t>28611362</t>
  </si>
  <si>
    <t>koleno kanalizace PVC KG 160x67°</t>
  </si>
  <si>
    <t>1013043940</t>
  </si>
  <si>
    <t>34</t>
  </si>
  <si>
    <t>895941301</t>
  </si>
  <si>
    <t>Osazení vpusti uliční DN 450 z betonových dílců dno s výtokem</t>
  </si>
  <si>
    <t>1036611350</t>
  </si>
  <si>
    <t>35</t>
  </si>
  <si>
    <t>59223850</t>
  </si>
  <si>
    <t>dno pro uliční vpusť s výtokovým otvorem betonové 450x330x50mm</t>
  </si>
  <si>
    <t>-843038959</t>
  </si>
  <si>
    <t>36</t>
  </si>
  <si>
    <t>895941314</t>
  </si>
  <si>
    <t>Osazení vpusti uliční DN 450 z betonových dílců skruž horní 570 mm</t>
  </si>
  <si>
    <t>1538811770</t>
  </si>
  <si>
    <t>37</t>
  </si>
  <si>
    <t>59224486</t>
  </si>
  <si>
    <t>vpusť uliční DN 450 skruž horní betonová 450/570x50mm</t>
  </si>
  <si>
    <t>372082750</t>
  </si>
  <si>
    <t>38</t>
  </si>
  <si>
    <t>895941322</t>
  </si>
  <si>
    <t>Osazení vpusti uliční DN 450 z betonových dílců skruž středová 295 mm</t>
  </si>
  <si>
    <t>142284708</t>
  </si>
  <si>
    <t>39</t>
  </si>
  <si>
    <t>59224487</t>
  </si>
  <si>
    <t>vpusť uliční DN 450 skruž střední betonová 450/295x50mm</t>
  </si>
  <si>
    <t>567445175</t>
  </si>
  <si>
    <t>40</t>
  </si>
  <si>
    <t>899104112</t>
  </si>
  <si>
    <t>Osazení poklopů litinových nebo ocelových včetně rámů pro třídu zatížení D400, E600</t>
  </si>
  <si>
    <t>-793916535</t>
  </si>
  <si>
    <t>41</t>
  </si>
  <si>
    <t>59224481</t>
  </si>
  <si>
    <t>mříž vtoková s rámem pro uliční vpusť 500x500, zatížení 40 tun</t>
  </si>
  <si>
    <t>-141387239</t>
  </si>
  <si>
    <t>42</t>
  </si>
  <si>
    <t>28661789</t>
  </si>
  <si>
    <t>koš kalový ocelový pro silniční vpusť 425mm vč. madla</t>
  </si>
  <si>
    <t>-27151187</t>
  </si>
  <si>
    <t>43</t>
  </si>
  <si>
    <t>59224483</t>
  </si>
  <si>
    <t>vpusť uliční DN 450 vyrovnávací prstenec pro rám 300x500mm</t>
  </si>
  <si>
    <t>1616402161</t>
  </si>
  <si>
    <t>44</t>
  </si>
  <si>
    <t>899722111</t>
  </si>
  <si>
    <t>Krytí potrubí z plastů výstražnou fólií z PVC 20 cm</t>
  </si>
  <si>
    <t>1239851411</t>
  </si>
  <si>
    <t>Ostatní konstrukce a práce, bourání</t>
  </si>
  <si>
    <t>45</t>
  </si>
  <si>
    <t>914111111</t>
  </si>
  <si>
    <t>Montáž svislé dopravní značky do velikosti 1 m2 objímkami na sloupek nebo konzolu</t>
  </si>
  <si>
    <t>1942515832</t>
  </si>
  <si>
    <t>46</t>
  </si>
  <si>
    <t>40445625</t>
  </si>
  <si>
    <t>informativní značky provozní IP8, IP9, IP11-IP13 500x700mm</t>
  </si>
  <si>
    <t>-1661777455</t>
  </si>
  <si>
    <t>47</t>
  </si>
  <si>
    <t>40445649</t>
  </si>
  <si>
    <t>dodatkové tabulky E3-E5, E8, E14-E16 500x150mm</t>
  </si>
  <si>
    <t>-295600029</t>
  </si>
  <si>
    <t>48</t>
  </si>
  <si>
    <t>914511111</t>
  </si>
  <si>
    <t>Montáž sloupku dopravních značek délky do 3,5 m s betonovým základem</t>
  </si>
  <si>
    <t>1935335282</t>
  </si>
  <si>
    <t>49</t>
  </si>
  <si>
    <t>40445230</t>
  </si>
  <si>
    <t>sloupek pro dopravní značku Zn D 70mm v 3,5m</t>
  </si>
  <si>
    <t>517123650</t>
  </si>
  <si>
    <t>50</t>
  </si>
  <si>
    <t>914511113</t>
  </si>
  <si>
    <t>Montáž sloupku dopravních značek délky do 3,5 m s betonovým základem a patkou D 70 mm</t>
  </si>
  <si>
    <t>1608768227</t>
  </si>
  <si>
    <t>51</t>
  </si>
  <si>
    <t>1937230794</t>
  </si>
  <si>
    <t>52</t>
  </si>
  <si>
    <t>40445241</t>
  </si>
  <si>
    <t>patka pro sloupek Al D 70mm</t>
  </si>
  <si>
    <t>CS ÚRS 2022 02</t>
  </si>
  <si>
    <t>-756599276</t>
  </si>
  <si>
    <t>53</t>
  </si>
  <si>
    <t>40445254</t>
  </si>
  <si>
    <t>víčko plastové na sloupek D 70mm</t>
  </si>
  <si>
    <t>-1612560302</t>
  </si>
  <si>
    <t>54</t>
  </si>
  <si>
    <t>915231111</t>
  </si>
  <si>
    <t>Vodorovné dopravní značení přechody pro chodce, šipky, symboly bílý plast</t>
  </si>
  <si>
    <t>723235087</t>
  </si>
  <si>
    <t>55</t>
  </si>
  <si>
    <t>915621111</t>
  </si>
  <si>
    <t>Předznačení vodorovného plošného značení</t>
  </si>
  <si>
    <t>18886669</t>
  </si>
  <si>
    <t>56</t>
  </si>
  <si>
    <t>916131213</t>
  </si>
  <si>
    <t>Osazení silničního obrubníku betonového stojatého s boční opěrou do lože z betonu prostého</t>
  </si>
  <si>
    <t>-810556455</t>
  </si>
  <si>
    <t>57</t>
  </si>
  <si>
    <t>59217031</t>
  </si>
  <si>
    <t>obrubník betonový silniční 1000x150x250mm</t>
  </si>
  <si>
    <t>-201171503</t>
  </si>
  <si>
    <t>58</t>
  </si>
  <si>
    <t>59217026</t>
  </si>
  <si>
    <t>obrubník betonový silniční 500x150x250mm</t>
  </si>
  <si>
    <t>1973381342</t>
  </si>
  <si>
    <t>59</t>
  </si>
  <si>
    <t>59217035</t>
  </si>
  <si>
    <t>obrubník betonový obloukový vnější 780x150x250mm</t>
  </si>
  <si>
    <t>-156998560</t>
  </si>
  <si>
    <t>Poznámka k položce:_x000D_
R2 - 4m _x000D_
R1 - 2m</t>
  </si>
  <si>
    <t>60</t>
  </si>
  <si>
    <t>5921703R1</t>
  </si>
  <si>
    <t>obrubník betonový roh vnitřní 400/400x150x250mm</t>
  </si>
  <si>
    <t>ks</t>
  </si>
  <si>
    <t>-296565031</t>
  </si>
  <si>
    <t>61</t>
  </si>
  <si>
    <t>5921703R3</t>
  </si>
  <si>
    <t>obrubník betonový roh vnější 400/400x150x250mm</t>
  </si>
  <si>
    <t>104882446</t>
  </si>
  <si>
    <t>62</t>
  </si>
  <si>
    <t>916231213</t>
  </si>
  <si>
    <t>Osazení chodníkového obrubníku betonového stojatého s boční opěrou do lože z betonu prostého</t>
  </si>
  <si>
    <t>-1059055589</t>
  </si>
  <si>
    <t>63</t>
  </si>
  <si>
    <t>59217016</t>
  </si>
  <si>
    <t>obrubník betonový chodníkový 1000x80x250mm</t>
  </si>
  <si>
    <t>1523818202</t>
  </si>
  <si>
    <t>64</t>
  </si>
  <si>
    <t>919735113</t>
  </si>
  <si>
    <t>Řezání stávajícího živičného krytu hl přes 100 do 150 mm</t>
  </si>
  <si>
    <t>217636365</t>
  </si>
  <si>
    <t>65</t>
  </si>
  <si>
    <t>919732211</t>
  </si>
  <si>
    <t>Styčná spára napojení nového živičného povrchu na stávající za tepla š 15 mm hl 25 mm s prořezáním</t>
  </si>
  <si>
    <t>2008138671</t>
  </si>
  <si>
    <t>997</t>
  </si>
  <si>
    <t>Přesun sutě</t>
  </si>
  <si>
    <t>66</t>
  </si>
  <si>
    <t>997221561</t>
  </si>
  <si>
    <t>Vodorovná doprava suti z kusových materiálů do 1 km</t>
  </si>
  <si>
    <t>1528015515</t>
  </si>
  <si>
    <t>67</t>
  </si>
  <si>
    <t>997221569</t>
  </si>
  <si>
    <t>Příplatek ZKD 1 km u vodorovné dopravy suti z kusových materiálů</t>
  </si>
  <si>
    <t>-2008807863</t>
  </si>
  <si>
    <t>42,605*4 'Přepočtené koeficientem množství</t>
  </si>
  <si>
    <t>68</t>
  </si>
  <si>
    <t>997221615</t>
  </si>
  <si>
    <t>Poplatek za uložení na skládce (skládkovné) stavebního odpadu betonového kód odpadu 17 01 01</t>
  </si>
  <si>
    <t>650485384</t>
  </si>
  <si>
    <t>10,045+2,88</t>
  </si>
  <si>
    <t>69</t>
  </si>
  <si>
    <t>997221645</t>
  </si>
  <si>
    <t>Poplatek za uložení na skládce (skládkovné) odpadu asfaltového bez dehtu kód odpadu 17 03 02</t>
  </si>
  <si>
    <t>160614020</t>
  </si>
  <si>
    <t>70</t>
  </si>
  <si>
    <t>997221655</t>
  </si>
  <si>
    <t>538249499</t>
  </si>
  <si>
    <t>998</t>
  </si>
  <si>
    <t>Přesun hmot</t>
  </si>
  <si>
    <t>71</t>
  </si>
  <si>
    <t>998223011</t>
  </si>
  <si>
    <t>Přesun hmot pro pozemní komunikace s krytem dlážděným</t>
  </si>
  <si>
    <t>204173091</t>
  </si>
  <si>
    <t>Práce a dodávky M</t>
  </si>
  <si>
    <t>46-M</t>
  </si>
  <si>
    <t>Zemní práce při extr.mont.pracích</t>
  </si>
  <si>
    <t>72</t>
  </si>
  <si>
    <t>460791114</t>
  </si>
  <si>
    <t>Montáž trubek ochranných plastových uložených volně do rýhy tuhých D přes 90 do 110 mm</t>
  </si>
  <si>
    <t>1009765790</t>
  </si>
  <si>
    <t>Poznámka k položce:_x000D_
Chráničky vedení</t>
  </si>
  <si>
    <t>73</t>
  </si>
  <si>
    <t>34571098</t>
  </si>
  <si>
    <t>trubka elektroinstalační dělená (chránička) D 100/110mm, HDPE</t>
  </si>
  <si>
    <t>128</t>
  </si>
  <si>
    <t>1199358853</t>
  </si>
  <si>
    <t>32*1,05 'Přepočtené koeficientem množství</t>
  </si>
  <si>
    <t>VRN - Vedlejší rozpočtové náklady</t>
  </si>
  <si>
    <t>Karlovy Vary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</si>
  <si>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</si>
  <si>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</si>
  <si>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</si>
  <si>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</si>
  <si>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</si>
  <si>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010001000</t>
  </si>
  <si>
    <t>…</t>
  </si>
  <si>
    <t>1024</t>
  </si>
  <si>
    <t>-809262090</t>
  </si>
  <si>
    <t>Poznámka k položce:_x000D_
Průzkumné práce - vytyčení inženýrských sítí_x000D_
Geodetické práce - vytyčení stavby, zaměření skutečného provedení_x000D_
Projektové práce - projektová dokumentace RDS, projektová dokumetace DSPS</t>
  </si>
  <si>
    <t>VRN3</t>
  </si>
  <si>
    <t>Zařízení staveniště</t>
  </si>
  <si>
    <t>030001000</t>
  </si>
  <si>
    <t>1973522381</t>
  </si>
  <si>
    <t>Poznámka k položce:_x000D_
skladáka materiálů, oplocení staveniště, zázemí, DIO, atd.</t>
  </si>
  <si>
    <t>VRN4</t>
  </si>
  <si>
    <t>Inženýrská činnost</t>
  </si>
  <si>
    <t>040001000</t>
  </si>
  <si>
    <t>-625731362</t>
  </si>
  <si>
    <t>Poznámka k položce:_x000D_
zkoušky únosnosti pláně a jednotlivých vrstev</t>
  </si>
  <si>
    <t>SOUPIS PRACÍ                           S VÝKAZEM VÝMĚR</t>
  </si>
  <si>
    <t>K. Vary, ul. Vodárenská - parkoviště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</si>
</sst>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48"/>
      <color rgb="FF538135"/>
      <name val="Calibri"/>
      <family val="2"/>
      <charset val="238"/>
      <scheme val="minor"/>
    </font>
    <font>
      <sz val="48"/>
      <color theme="9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279065</xdr:colOff>
      <xdr:row>74</xdr:row>
      <xdr:rowOff>77029</xdr:rowOff>
    </xdr:from>
    <xdr:to>
      <xdr:col>8</xdr:col>
      <xdr:colOff>257735</xdr:colOff>
      <xdr:row>77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ED7EED6-D1A3-42B0-A8D8-70D776A89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365" y="10649779"/>
          <a:ext cx="2112270" cy="351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523875</xdr:colOff>
      <xdr:row>10</xdr:row>
      <xdr:rowOff>26065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423F9AF-AE6B-48BC-A004-E3C52AD61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91375" cy="1454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233045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81</xdr:row>
      <xdr:rowOff>241300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112</xdr:row>
      <xdr:rowOff>0</xdr:rowOff>
    </xdr:from>
    <xdr:to>
      <xdr:col>9</xdr:col>
      <xdr:colOff>1215390</xdr:colOff>
      <xdr:row>112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106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78"/>
  <sheetViews>
    <sheetView tabSelected="1" zoomScaleNormal="100" workbookViewId="0">
      <selection activeCell="A11" sqref="A11:M40"/>
    </sheetView>
  </sheetViews>
  <sheetFormatPr defaultColWidth="9.28515625" defaultRowHeight="10.199999999999999"/>
  <cols>
    <col min="1" max="1" width="14" customWidth="1"/>
  </cols>
  <sheetData>
    <row r="11" spans="1:13" ht="11.25" customHeight="1">
      <c r="A11" s="177" t="s">
        <v>479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11.25" customHeight="1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11.25" customHeight="1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ht="11.25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</row>
    <row r="15" spans="1:13" ht="11.25" customHeight="1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</row>
    <row r="16" spans="1:13" ht="11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</row>
    <row r="17" spans="1:13" ht="11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3" ht="11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</row>
    <row r="19" spans="1:13" ht="11.25" customHeight="1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 ht="11.25" customHeight="1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</row>
    <row r="21" spans="1:13" ht="11.25" customHeight="1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ht="11.25" customHeight="1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</row>
    <row r="23" spans="1:13" ht="11.25" customHeight="1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ht="11.25" customHeight="1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 ht="11.2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</row>
    <row r="26" spans="1:13" ht="11.25" customHeight="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</row>
    <row r="27" spans="1:13" ht="11.25" customHeight="1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</row>
    <row r="28" spans="1:13" ht="11.25" customHeight="1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</row>
    <row r="29" spans="1:13" ht="11.2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</row>
    <row r="30" spans="1:13" ht="11.25" customHeigh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1:13" ht="11.25" customHeight="1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</row>
    <row r="32" spans="1:13" ht="11.2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</row>
    <row r="33" spans="1:13" ht="11.25" customHeight="1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ht="11.25" customHeight="1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 ht="11.25" customHeight="1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  <row r="36" spans="1:13" ht="11.25" customHeight="1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</row>
    <row r="37" spans="1:13" ht="11.25" customHeight="1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</row>
    <row r="38" spans="1:13" ht="11.25" customHeight="1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</row>
    <row r="39" spans="1:13" ht="11.25" customHeight="1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</row>
    <row r="40" spans="1:13" ht="11.25" customHeight="1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ht="11.25" customHeight="1">
      <c r="A41" s="179" t="s">
        <v>480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13" ht="11.25" customHeight="1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</row>
    <row r="43" spans="1:13" ht="11.25" customHeight="1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</row>
    <row r="44" spans="1:13" ht="11.25" customHeight="1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</row>
    <row r="45" spans="1:13" ht="11.25" customHeight="1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</row>
    <row r="46" spans="1:13" ht="11.25" customHeight="1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1:13" ht="11.25" customHeight="1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</row>
    <row r="48" spans="1:13" ht="11.25" customHeight="1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</row>
    <row r="49" spans="1:13" ht="11.25" customHeight="1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</row>
    <row r="50" spans="1:13" ht="11.25" customHeight="1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</row>
    <row r="51" spans="1:13" ht="11.25" customHeight="1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</row>
    <row r="52" spans="1:13" ht="11.25" customHeight="1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</row>
    <row r="53" spans="1:13" ht="11.25" customHeight="1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</row>
    <row r="54" spans="1:13" ht="11.25" customHeight="1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</row>
    <row r="55" spans="1:13" ht="11.25" customHeigh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</row>
    <row r="56" spans="1:13" ht="11.25" customHeigh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</row>
    <row r="57" spans="1:13" ht="11.25" customHeigh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</row>
    <row r="58" spans="1:13" ht="11.25" customHeigh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</row>
    <row r="59" spans="1:13" ht="11.25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</row>
    <row r="60" spans="1:13" ht="11.2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</row>
    <row r="61" spans="1:13" ht="11.25" customHeight="1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</row>
    <row r="62" spans="1:13" ht="11.25" customHeight="1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</row>
    <row r="63" spans="1:13" ht="11.25" customHeight="1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</row>
    <row r="64" spans="1:13" ht="11.25" customHeight="1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</row>
    <row r="65" spans="1:13" ht="11.25" customHeight="1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</row>
    <row r="66" spans="1:13" ht="11.25" customHeight="1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</row>
    <row r="67" spans="1:13" ht="11.25" customHeight="1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</row>
    <row r="68" spans="1:13" ht="11.2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</row>
    <row r="69" spans="1:13" ht="11.25" customHeigh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</row>
    <row r="70" spans="1:13" ht="11.25" customHeight="1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</row>
    <row r="71" spans="1:13" ht="11.25" customHeight="1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</row>
    <row r="72" spans="1:13" ht="11.25" customHeight="1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</row>
    <row r="73" spans="1:13" ht="11.25" customHeight="1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</row>
    <row r="74" spans="1:13" ht="11.25" customHeight="1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</row>
    <row r="75" spans="1:13" ht="11.25" customHeight="1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</row>
    <row r="76" spans="1:13" ht="11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</row>
    <row r="77" spans="1:13" ht="11.25" customHeight="1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</row>
    <row r="78" spans="1:13" ht="11.25" customHeight="1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</row>
  </sheetData>
  <mergeCells count="3">
    <mergeCell ref="A11:M40"/>
    <mergeCell ref="A41:M74"/>
    <mergeCell ref="A75:M78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" customHeight="1"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11" t="s">
        <v>14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R5" s="18"/>
      <c r="BE5" s="208" t="s">
        <v>15</v>
      </c>
      <c r="BS5" s="15" t="s">
        <v>6</v>
      </c>
    </row>
    <row r="6" spans="1:74" ht="36.9" customHeight="1">
      <c r="B6" s="18"/>
      <c r="D6" s="24" t="s">
        <v>16</v>
      </c>
      <c r="K6" s="212" t="s">
        <v>17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R6" s="18"/>
      <c r="BE6" s="209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9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09"/>
      <c r="BS8" s="15" t="s">
        <v>6</v>
      </c>
    </row>
    <row r="9" spans="1:74" ht="14.4" customHeight="1">
      <c r="B9" s="18"/>
      <c r="AR9" s="18"/>
      <c r="BE9" s="209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26</v>
      </c>
      <c r="AR10" s="18"/>
      <c r="BE10" s="209"/>
      <c r="BS10" s="15" t="s">
        <v>6</v>
      </c>
    </row>
    <row r="11" spans="1:74" ht="18.45" customHeight="1">
      <c r="B11" s="18"/>
      <c r="E11" s="23" t="s">
        <v>27</v>
      </c>
      <c r="AK11" s="25" t="s">
        <v>28</v>
      </c>
      <c r="AN11" s="23" t="s">
        <v>29</v>
      </c>
      <c r="AR11" s="18"/>
      <c r="BE11" s="209"/>
      <c r="BS11" s="15" t="s">
        <v>6</v>
      </c>
    </row>
    <row r="12" spans="1:74" ht="6.9" customHeight="1">
      <c r="B12" s="18"/>
      <c r="AR12" s="18"/>
      <c r="BE12" s="209"/>
      <c r="BS12" s="15" t="s">
        <v>6</v>
      </c>
    </row>
    <row r="13" spans="1:74" ht="12" customHeight="1">
      <c r="B13" s="18"/>
      <c r="D13" s="25" t="s">
        <v>30</v>
      </c>
      <c r="AK13" s="25" t="s">
        <v>25</v>
      </c>
      <c r="AN13" s="27" t="s">
        <v>31</v>
      </c>
      <c r="AR13" s="18"/>
      <c r="BE13" s="209"/>
      <c r="BS13" s="15" t="s">
        <v>6</v>
      </c>
    </row>
    <row r="14" spans="1:74" ht="13.2">
      <c r="B14" s="18"/>
      <c r="E14" s="213" t="s">
        <v>31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5" t="s">
        <v>28</v>
      </c>
      <c r="AN14" s="27" t="s">
        <v>31</v>
      </c>
      <c r="AR14" s="18"/>
      <c r="BE14" s="209"/>
      <c r="BS14" s="15" t="s">
        <v>6</v>
      </c>
    </row>
    <row r="15" spans="1:74" ht="6.9" customHeight="1">
      <c r="B15" s="18"/>
      <c r="AR15" s="18"/>
      <c r="BE15" s="209"/>
      <c r="BS15" s="15" t="s">
        <v>4</v>
      </c>
    </row>
    <row r="16" spans="1:74" ht="12" customHeight="1">
      <c r="B16" s="18"/>
      <c r="D16" s="25" t="s">
        <v>32</v>
      </c>
      <c r="AK16" s="25" t="s">
        <v>25</v>
      </c>
      <c r="AN16" s="23" t="s">
        <v>33</v>
      </c>
      <c r="AR16" s="18"/>
      <c r="BE16" s="209"/>
      <c r="BS16" s="15" t="s">
        <v>4</v>
      </c>
    </row>
    <row r="17" spans="2:71" ht="18.45" customHeight="1">
      <c r="B17" s="18"/>
      <c r="E17" s="23" t="s">
        <v>34</v>
      </c>
      <c r="AK17" s="25" t="s">
        <v>28</v>
      </c>
      <c r="AN17" s="23" t="s">
        <v>35</v>
      </c>
      <c r="AR17" s="18"/>
      <c r="BE17" s="209"/>
      <c r="BS17" s="15" t="s">
        <v>36</v>
      </c>
    </row>
    <row r="18" spans="2:71" ht="6.9" customHeight="1">
      <c r="B18" s="18"/>
      <c r="AR18" s="18"/>
      <c r="BE18" s="209"/>
      <c r="BS18" s="15" t="s">
        <v>6</v>
      </c>
    </row>
    <row r="19" spans="2:71" ht="12" customHeight="1">
      <c r="B19" s="18"/>
      <c r="D19" s="25" t="s">
        <v>37</v>
      </c>
      <c r="AK19" s="25" t="s">
        <v>25</v>
      </c>
      <c r="AN19" s="23" t="s">
        <v>33</v>
      </c>
      <c r="AR19" s="18"/>
      <c r="BE19" s="209"/>
      <c r="BS19" s="15" t="s">
        <v>6</v>
      </c>
    </row>
    <row r="20" spans="2:71" ht="18.45" customHeight="1">
      <c r="B20" s="18"/>
      <c r="E20" s="23" t="s">
        <v>34</v>
      </c>
      <c r="AK20" s="25" t="s">
        <v>28</v>
      </c>
      <c r="AN20" s="23" t="s">
        <v>35</v>
      </c>
      <c r="AR20" s="18"/>
      <c r="BE20" s="209"/>
      <c r="BS20" s="15" t="s">
        <v>36</v>
      </c>
    </row>
    <row r="21" spans="2:71" ht="6.9" customHeight="1">
      <c r="B21" s="18"/>
      <c r="AR21" s="18"/>
      <c r="BE21" s="209"/>
    </row>
    <row r="22" spans="2:71" ht="12" customHeight="1">
      <c r="B22" s="18"/>
      <c r="D22" s="25" t="s">
        <v>38</v>
      </c>
      <c r="AR22" s="18"/>
      <c r="BE22" s="209"/>
    </row>
    <row r="23" spans="2:71" ht="16.5" customHeight="1">
      <c r="B23" s="18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8"/>
      <c r="BE23" s="209"/>
    </row>
    <row r="24" spans="2:71" ht="6.9" customHeight="1">
      <c r="B24" s="18"/>
      <c r="AR24" s="18"/>
      <c r="BE24" s="209"/>
    </row>
    <row r="25" spans="2:7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9"/>
    </row>
    <row r="26" spans="2:71" s="1" customFormat="1" ht="25.95" customHeight="1">
      <c r="B26" s="30"/>
      <c r="D26" s="31" t="s">
        <v>39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6">
        <f>ROUND(AG94,2)</f>
        <v>0</v>
      </c>
      <c r="AL26" s="217"/>
      <c r="AM26" s="217"/>
      <c r="AN26" s="217"/>
      <c r="AO26" s="217"/>
      <c r="AR26" s="30"/>
      <c r="BE26" s="209"/>
    </row>
    <row r="27" spans="2:71" s="1" customFormat="1" ht="6.9" customHeight="1">
      <c r="B27" s="30"/>
      <c r="AR27" s="30"/>
      <c r="BE27" s="209"/>
    </row>
    <row r="28" spans="2:71" s="1" customFormat="1" ht="13.2">
      <c r="B28" s="30"/>
      <c r="L28" s="218" t="s">
        <v>40</v>
      </c>
      <c r="M28" s="218"/>
      <c r="N28" s="218"/>
      <c r="O28" s="218"/>
      <c r="P28" s="218"/>
      <c r="W28" s="218" t="s">
        <v>41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42</v>
      </c>
      <c r="AL28" s="218"/>
      <c r="AM28" s="218"/>
      <c r="AN28" s="218"/>
      <c r="AO28" s="218"/>
      <c r="AR28" s="30"/>
      <c r="BE28" s="209"/>
    </row>
    <row r="29" spans="2:71" s="2" customFormat="1" ht="14.4" customHeight="1">
      <c r="B29" s="34"/>
      <c r="D29" s="25" t="s">
        <v>43</v>
      </c>
      <c r="F29" s="25" t="s">
        <v>44</v>
      </c>
      <c r="L29" s="203">
        <v>0.21</v>
      </c>
      <c r="M29" s="202"/>
      <c r="N29" s="202"/>
      <c r="O29" s="202"/>
      <c r="P29" s="202"/>
      <c r="W29" s="201">
        <f>ROUND(AZ94, 2)</f>
        <v>0</v>
      </c>
      <c r="X29" s="202"/>
      <c r="Y29" s="202"/>
      <c r="Z29" s="202"/>
      <c r="AA29" s="202"/>
      <c r="AB29" s="202"/>
      <c r="AC29" s="202"/>
      <c r="AD29" s="202"/>
      <c r="AE29" s="202"/>
      <c r="AK29" s="201">
        <f>ROUND(AV94, 2)</f>
        <v>0</v>
      </c>
      <c r="AL29" s="202"/>
      <c r="AM29" s="202"/>
      <c r="AN29" s="202"/>
      <c r="AO29" s="202"/>
      <c r="AR29" s="34"/>
      <c r="BE29" s="210"/>
    </row>
    <row r="30" spans="2:71" s="2" customFormat="1" ht="14.4" customHeight="1">
      <c r="B30" s="34"/>
      <c r="F30" s="25" t="s">
        <v>45</v>
      </c>
      <c r="L30" s="203">
        <v>0.15</v>
      </c>
      <c r="M30" s="202"/>
      <c r="N30" s="202"/>
      <c r="O30" s="202"/>
      <c r="P30" s="202"/>
      <c r="W30" s="201">
        <f>ROUND(BA94, 2)</f>
        <v>0</v>
      </c>
      <c r="X30" s="202"/>
      <c r="Y30" s="202"/>
      <c r="Z30" s="202"/>
      <c r="AA30" s="202"/>
      <c r="AB30" s="202"/>
      <c r="AC30" s="202"/>
      <c r="AD30" s="202"/>
      <c r="AE30" s="202"/>
      <c r="AK30" s="201">
        <f>ROUND(AW94, 2)</f>
        <v>0</v>
      </c>
      <c r="AL30" s="202"/>
      <c r="AM30" s="202"/>
      <c r="AN30" s="202"/>
      <c r="AO30" s="202"/>
      <c r="AR30" s="34"/>
      <c r="BE30" s="210"/>
    </row>
    <row r="31" spans="2:71" s="2" customFormat="1" ht="14.4" hidden="1" customHeight="1">
      <c r="B31" s="34"/>
      <c r="F31" s="25" t="s">
        <v>46</v>
      </c>
      <c r="L31" s="203">
        <v>0.21</v>
      </c>
      <c r="M31" s="202"/>
      <c r="N31" s="202"/>
      <c r="O31" s="202"/>
      <c r="P31" s="202"/>
      <c r="W31" s="201">
        <f>ROUND(BB94,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4"/>
      <c r="BE31" s="210"/>
    </row>
    <row r="32" spans="2:71" s="2" customFormat="1" ht="14.4" hidden="1" customHeight="1">
      <c r="B32" s="34"/>
      <c r="F32" s="25" t="s">
        <v>47</v>
      </c>
      <c r="L32" s="203">
        <v>0.15</v>
      </c>
      <c r="M32" s="202"/>
      <c r="N32" s="202"/>
      <c r="O32" s="202"/>
      <c r="P32" s="202"/>
      <c r="W32" s="201">
        <f>ROUND(BC94,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4"/>
      <c r="BE32" s="210"/>
    </row>
    <row r="33" spans="2:57" s="2" customFormat="1" ht="14.4" hidden="1" customHeight="1">
      <c r="B33" s="34"/>
      <c r="F33" s="25" t="s">
        <v>48</v>
      </c>
      <c r="L33" s="203">
        <v>0</v>
      </c>
      <c r="M33" s="202"/>
      <c r="N33" s="202"/>
      <c r="O33" s="202"/>
      <c r="P33" s="202"/>
      <c r="W33" s="201">
        <f>ROUND(BD94, 2)</f>
        <v>0</v>
      </c>
      <c r="X33" s="202"/>
      <c r="Y33" s="202"/>
      <c r="Z33" s="202"/>
      <c r="AA33" s="202"/>
      <c r="AB33" s="202"/>
      <c r="AC33" s="202"/>
      <c r="AD33" s="202"/>
      <c r="AE33" s="202"/>
      <c r="AK33" s="201">
        <v>0</v>
      </c>
      <c r="AL33" s="202"/>
      <c r="AM33" s="202"/>
      <c r="AN33" s="202"/>
      <c r="AO33" s="202"/>
      <c r="AR33" s="34"/>
      <c r="BE33" s="210"/>
    </row>
    <row r="34" spans="2:57" s="1" customFormat="1" ht="6.9" customHeight="1">
      <c r="B34" s="30"/>
      <c r="AR34" s="30"/>
      <c r="BE34" s="209"/>
    </row>
    <row r="35" spans="2:57" s="1" customFormat="1" ht="25.95" customHeight="1">
      <c r="B35" s="30"/>
      <c r="C35" s="35"/>
      <c r="D35" s="36" t="s">
        <v>49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50</v>
      </c>
      <c r="U35" s="37"/>
      <c r="V35" s="37"/>
      <c r="W35" s="37"/>
      <c r="X35" s="204" t="s">
        <v>51</v>
      </c>
      <c r="Y35" s="205"/>
      <c r="Z35" s="205"/>
      <c r="AA35" s="205"/>
      <c r="AB35" s="205"/>
      <c r="AC35" s="37"/>
      <c r="AD35" s="37"/>
      <c r="AE35" s="37"/>
      <c r="AF35" s="37"/>
      <c r="AG35" s="37"/>
      <c r="AH35" s="37"/>
      <c r="AI35" s="37"/>
      <c r="AJ35" s="37"/>
      <c r="AK35" s="206">
        <f>SUM(AK26:AK33)</f>
        <v>0</v>
      </c>
      <c r="AL35" s="205"/>
      <c r="AM35" s="205"/>
      <c r="AN35" s="205"/>
      <c r="AO35" s="207"/>
      <c r="AP35" s="35"/>
      <c r="AQ35" s="35"/>
      <c r="AR35" s="30"/>
    </row>
    <row r="36" spans="2:57" s="1" customFormat="1" ht="6.9" customHeight="1">
      <c r="B36" s="30"/>
      <c r="AR36" s="30"/>
    </row>
    <row r="37" spans="2:57" s="1" customFormat="1" ht="14.4" customHeight="1">
      <c r="B37" s="30"/>
      <c r="AR37" s="30"/>
    </row>
    <row r="38" spans="2:57" ht="14.4" customHeight="1">
      <c r="B38" s="18"/>
      <c r="AR38" s="18"/>
    </row>
    <row r="39" spans="2:57" ht="14.4" customHeight="1">
      <c r="B39" s="18"/>
      <c r="AR39" s="18"/>
    </row>
    <row r="40" spans="2:57" ht="14.4" customHeight="1">
      <c r="B40" s="18"/>
      <c r="AR40" s="18"/>
    </row>
    <row r="41" spans="2:57" ht="14.4" customHeight="1">
      <c r="B41" s="18"/>
      <c r="AR41" s="18"/>
    </row>
    <row r="42" spans="2:57" ht="14.4" customHeight="1">
      <c r="B42" s="18"/>
      <c r="AR42" s="18"/>
    </row>
    <row r="43" spans="2:57" ht="14.4" customHeight="1">
      <c r="B43" s="18"/>
      <c r="AR43" s="18"/>
    </row>
    <row r="44" spans="2:57" ht="14.4" customHeight="1">
      <c r="B44" s="18"/>
      <c r="AR44" s="18"/>
    </row>
    <row r="45" spans="2:57" ht="14.4" customHeight="1">
      <c r="B45" s="18"/>
      <c r="AR45" s="18"/>
    </row>
    <row r="46" spans="2:57" ht="14.4" customHeight="1">
      <c r="B46" s="18"/>
      <c r="AR46" s="18"/>
    </row>
    <row r="47" spans="2:57" ht="14.4" customHeight="1">
      <c r="B47" s="18"/>
      <c r="AR47" s="18"/>
    </row>
    <row r="48" spans="2:57" ht="14.4" customHeight="1">
      <c r="B48" s="18"/>
      <c r="AR48" s="18"/>
    </row>
    <row r="49" spans="2:44" s="1" customFormat="1" ht="14.4" customHeight="1">
      <c r="B49" s="30"/>
      <c r="D49" s="39" t="s">
        <v>52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53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3.2">
      <c r="B60" s="30"/>
      <c r="D60" s="41" t="s">
        <v>54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55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54</v>
      </c>
      <c r="AI60" s="32"/>
      <c r="AJ60" s="32"/>
      <c r="AK60" s="32"/>
      <c r="AL60" s="32"/>
      <c r="AM60" s="41" t="s">
        <v>55</v>
      </c>
      <c r="AN60" s="32"/>
      <c r="AO60" s="32"/>
      <c r="AR60" s="30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3.2">
      <c r="B64" s="30"/>
      <c r="D64" s="39" t="s">
        <v>56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57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3.2">
      <c r="B75" s="30"/>
      <c r="D75" s="41" t="s">
        <v>54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55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54</v>
      </c>
      <c r="AI75" s="32"/>
      <c r="AJ75" s="32"/>
      <c r="AK75" s="32"/>
      <c r="AL75" s="32"/>
      <c r="AM75" s="41" t="s">
        <v>55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" customHeight="1">
      <c r="B82" s="30"/>
      <c r="C82" s="19" t="s">
        <v>58</v>
      </c>
      <c r="AR82" s="30"/>
    </row>
    <row r="83" spans="1:91" s="1" customFormat="1" ht="6.9" customHeight="1">
      <c r="B83" s="30"/>
      <c r="AR83" s="30"/>
    </row>
    <row r="84" spans="1:91" s="3" customFormat="1" ht="12" customHeight="1">
      <c r="B84" s="46"/>
      <c r="C84" s="25" t="s">
        <v>13</v>
      </c>
      <c r="L84" s="3" t="str">
        <f>K5</f>
        <v>P162022</v>
      </c>
      <c r="AR84" s="46"/>
    </row>
    <row r="85" spans="1:91" s="4" customFormat="1" ht="36.9" customHeight="1">
      <c r="B85" s="47"/>
      <c r="C85" s="48" t="s">
        <v>16</v>
      </c>
      <c r="L85" s="192" t="str">
        <f>K6</f>
        <v>K.Vary, ul. Vodárenská - parkoviště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7"/>
    </row>
    <row r="86" spans="1:91" s="1" customFormat="1" ht="6.9" customHeight="1">
      <c r="B86" s="30"/>
      <c r="AR86" s="30"/>
    </row>
    <row r="87" spans="1:91" s="1" customFormat="1" ht="12" customHeight="1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94" t="str">
        <f>IF(AN8= "","",AN8)</f>
        <v>21. 2. 2023</v>
      </c>
      <c r="AN87" s="194"/>
      <c r="AR87" s="30"/>
    </row>
    <row r="88" spans="1:91" s="1" customFormat="1" ht="6.9" customHeight="1">
      <c r="B88" s="30"/>
      <c r="AR88" s="30"/>
    </row>
    <row r="89" spans="1:91" s="1" customFormat="1" ht="15.15" customHeight="1">
      <c r="B89" s="30"/>
      <c r="C89" s="25" t="s">
        <v>24</v>
      </c>
      <c r="L89" s="3" t="str">
        <f>IF(E11= "","",E11)</f>
        <v>Statutární město Karlovy Vary</v>
      </c>
      <c r="AI89" s="25" t="s">
        <v>32</v>
      </c>
      <c r="AM89" s="195" t="str">
        <f>IF(E17="","",E17)</f>
        <v>GEOprojectKV s.r.o.</v>
      </c>
      <c r="AN89" s="196"/>
      <c r="AO89" s="196"/>
      <c r="AP89" s="196"/>
      <c r="AR89" s="30"/>
      <c r="AS89" s="197" t="s">
        <v>59</v>
      </c>
      <c r="AT89" s="19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30"/>
      <c r="C90" s="25" t="s">
        <v>30</v>
      </c>
      <c r="L90" s="3" t="str">
        <f>IF(E14= "Vyplň údaj","",E14)</f>
        <v/>
      </c>
      <c r="AI90" s="25" t="s">
        <v>37</v>
      </c>
      <c r="AM90" s="195" t="str">
        <f>IF(E20="","",E20)</f>
        <v>GEOprojectKV s.r.o.</v>
      </c>
      <c r="AN90" s="196"/>
      <c r="AO90" s="196"/>
      <c r="AP90" s="196"/>
      <c r="AR90" s="30"/>
      <c r="AS90" s="199"/>
      <c r="AT90" s="200"/>
      <c r="BD90" s="54"/>
    </row>
    <row r="91" spans="1:91" s="1" customFormat="1" ht="10.95" customHeight="1">
      <c r="B91" s="30"/>
      <c r="AR91" s="30"/>
      <c r="AS91" s="199"/>
      <c r="AT91" s="200"/>
      <c r="BD91" s="54"/>
    </row>
    <row r="92" spans="1:91" s="1" customFormat="1" ht="29.25" customHeight="1">
      <c r="B92" s="30"/>
      <c r="C92" s="187" t="s">
        <v>60</v>
      </c>
      <c r="D92" s="188"/>
      <c r="E92" s="188"/>
      <c r="F92" s="188"/>
      <c r="G92" s="188"/>
      <c r="H92" s="55"/>
      <c r="I92" s="189" t="s">
        <v>61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62</v>
      </c>
      <c r="AH92" s="188"/>
      <c r="AI92" s="188"/>
      <c r="AJ92" s="188"/>
      <c r="AK92" s="188"/>
      <c r="AL92" s="188"/>
      <c r="AM92" s="188"/>
      <c r="AN92" s="189" t="s">
        <v>63</v>
      </c>
      <c r="AO92" s="188"/>
      <c r="AP92" s="191"/>
      <c r="AQ92" s="56" t="s">
        <v>64</v>
      </c>
      <c r="AR92" s="30"/>
      <c r="AS92" s="57" t="s">
        <v>65</v>
      </c>
      <c r="AT92" s="58" t="s">
        <v>66</v>
      </c>
      <c r="AU92" s="58" t="s">
        <v>67</v>
      </c>
      <c r="AV92" s="58" t="s">
        <v>68</v>
      </c>
      <c r="AW92" s="58" t="s">
        <v>69</v>
      </c>
      <c r="AX92" s="58" t="s">
        <v>70</v>
      </c>
      <c r="AY92" s="58" t="s">
        <v>71</v>
      </c>
      <c r="AZ92" s="58" t="s">
        <v>72</v>
      </c>
      <c r="BA92" s="58" t="s">
        <v>73</v>
      </c>
      <c r="BB92" s="58" t="s">
        <v>74</v>
      </c>
      <c r="BC92" s="58" t="s">
        <v>75</v>
      </c>
      <c r="BD92" s="59" t="s">
        <v>76</v>
      </c>
    </row>
    <row r="93" spans="1:91" s="1" customFormat="1" ht="10.95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1"/>
      <c r="C94" s="62" t="s">
        <v>77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85">
        <f>ROUND(SUM(AG95:AG96),2)</f>
        <v>0</v>
      </c>
      <c r="AH94" s="185"/>
      <c r="AI94" s="185"/>
      <c r="AJ94" s="185"/>
      <c r="AK94" s="185"/>
      <c r="AL94" s="185"/>
      <c r="AM94" s="185"/>
      <c r="AN94" s="186">
        <f>SUM(AG94,AT94)</f>
        <v>0</v>
      </c>
      <c r="AO94" s="186"/>
      <c r="AP94" s="186"/>
      <c r="AQ94" s="65" t="s">
        <v>1</v>
      </c>
      <c r="AR94" s="61"/>
      <c r="AS94" s="66">
        <f>ROUND(SUM(AS95:AS96),2)</f>
        <v>0</v>
      </c>
      <c r="AT94" s="67">
        <f>ROUND(SUM(AV94:AW94),2)</f>
        <v>0</v>
      </c>
      <c r="AU94" s="68">
        <f>ROUND(SUM(AU95:AU96),5)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ROUND(SUM(AZ95:AZ96),2)</f>
        <v>0</v>
      </c>
      <c r="BA94" s="67">
        <f>ROUND(SUM(BA95:BA96),2)</f>
        <v>0</v>
      </c>
      <c r="BB94" s="67">
        <f>ROUND(SUM(BB95:BB96),2)</f>
        <v>0</v>
      </c>
      <c r="BC94" s="67">
        <f>ROUND(SUM(BC95:BC96),2)</f>
        <v>0</v>
      </c>
      <c r="BD94" s="69">
        <f>ROUND(SUM(BD95:BD96),2)</f>
        <v>0</v>
      </c>
      <c r="BS94" s="70" t="s">
        <v>78</v>
      </c>
      <c r="BT94" s="70" t="s">
        <v>79</v>
      </c>
      <c r="BU94" s="71" t="s">
        <v>80</v>
      </c>
      <c r="BV94" s="70" t="s">
        <v>81</v>
      </c>
      <c r="BW94" s="70" t="s">
        <v>5</v>
      </c>
      <c r="BX94" s="70" t="s">
        <v>82</v>
      </c>
      <c r="CL94" s="70" t="s">
        <v>1</v>
      </c>
    </row>
    <row r="95" spans="1:91" s="6" customFormat="1" ht="16.5" customHeight="1">
      <c r="A95" s="72" t="s">
        <v>83</v>
      </c>
      <c r="B95" s="73"/>
      <c r="C95" s="74"/>
      <c r="D95" s="184" t="s">
        <v>84</v>
      </c>
      <c r="E95" s="184"/>
      <c r="F95" s="184"/>
      <c r="G95" s="184"/>
      <c r="H95" s="184"/>
      <c r="I95" s="75"/>
      <c r="J95" s="184" t="s">
        <v>85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2">
        <f>'SO 101 - Komunikace a zpe...'!J30</f>
        <v>0</v>
      </c>
      <c r="AH95" s="183"/>
      <c r="AI95" s="183"/>
      <c r="AJ95" s="183"/>
      <c r="AK95" s="183"/>
      <c r="AL95" s="183"/>
      <c r="AM95" s="183"/>
      <c r="AN95" s="182">
        <f>SUM(AG95,AT95)</f>
        <v>0</v>
      </c>
      <c r="AO95" s="183"/>
      <c r="AP95" s="183"/>
      <c r="AQ95" s="76" t="s">
        <v>86</v>
      </c>
      <c r="AR95" s="73"/>
      <c r="AS95" s="77">
        <v>0</v>
      </c>
      <c r="AT95" s="78">
        <f>ROUND(SUM(AV95:AW95),2)</f>
        <v>0</v>
      </c>
      <c r="AU95" s="79">
        <f>'SO 101 - Komunikace a zpe...'!P126</f>
        <v>0</v>
      </c>
      <c r="AV95" s="78">
        <f>'SO 101 - Komunikace a zpe...'!J33</f>
        <v>0</v>
      </c>
      <c r="AW95" s="78">
        <f>'SO 101 - Komunikace a zpe...'!J34</f>
        <v>0</v>
      </c>
      <c r="AX95" s="78">
        <f>'SO 101 - Komunikace a zpe...'!J35</f>
        <v>0</v>
      </c>
      <c r="AY95" s="78">
        <f>'SO 101 - Komunikace a zpe...'!J36</f>
        <v>0</v>
      </c>
      <c r="AZ95" s="78">
        <f>'SO 101 - Komunikace a zpe...'!F33</f>
        <v>0</v>
      </c>
      <c r="BA95" s="78">
        <f>'SO 101 - Komunikace a zpe...'!F34</f>
        <v>0</v>
      </c>
      <c r="BB95" s="78">
        <f>'SO 101 - Komunikace a zpe...'!F35</f>
        <v>0</v>
      </c>
      <c r="BC95" s="78">
        <f>'SO 101 - Komunikace a zpe...'!F36</f>
        <v>0</v>
      </c>
      <c r="BD95" s="80">
        <f>'SO 101 - Komunikace a zpe...'!F37</f>
        <v>0</v>
      </c>
      <c r="BT95" s="81" t="s">
        <v>87</v>
      </c>
      <c r="BV95" s="81" t="s">
        <v>81</v>
      </c>
      <c r="BW95" s="81" t="s">
        <v>88</v>
      </c>
      <c r="BX95" s="81" t="s">
        <v>5</v>
      </c>
      <c r="CL95" s="81" t="s">
        <v>1</v>
      </c>
      <c r="CM95" s="81" t="s">
        <v>89</v>
      </c>
    </row>
    <row r="96" spans="1:91" s="6" customFormat="1" ht="16.5" customHeight="1">
      <c r="A96" s="72" t="s">
        <v>83</v>
      </c>
      <c r="B96" s="73"/>
      <c r="C96" s="74"/>
      <c r="D96" s="184" t="s">
        <v>90</v>
      </c>
      <c r="E96" s="184"/>
      <c r="F96" s="184"/>
      <c r="G96" s="184"/>
      <c r="H96" s="184"/>
      <c r="I96" s="75"/>
      <c r="J96" s="184" t="s">
        <v>91</v>
      </c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2">
        <f>'VRN - Vedlejší rozpočtové...'!J30</f>
        <v>0</v>
      </c>
      <c r="AH96" s="183"/>
      <c r="AI96" s="183"/>
      <c r="AJ96" s="183"/>
      <c r="AK96" s="183"/>
      <c r="AL96" s="183"/>
      <c r="AM96" s="183"/>
      <c r="AN96" s="182">
        <f>SUM(AG96,AT96)</f>
        <v>0</v>
      </c>
      <c r="AO96" s="183"/>
      <c r="AP96" s="183"/>
      <c r="AQ96" s="76" t="s">
        <v>86</v>
      </c>
      <c r="AR96" s="73"/>
      <c r="AS96" s="82">
        <v>0</v>
      </c>
      <c r="AT96" s="83">
        <f>ROUND(SUM(AV96:AW96),2)</f>
        <v>0</v>
      </c>
      <c r="AU96" s="84">
        <f>'VRN - Vedlejší rozpočtové...'!P120</f>
        <v>0</v>
      </c>
      <c r="AV96" s="83">
        <f>'VRN - Vedlejší rozpočtové...'!J33</f>
        <v>0</v>
      </c>
      <c r="AW96" s="83">
        <f>'VRN - Vedlejší rozpočtové...'!J34</f>
        <v>0</v>
      </c>
      <c r="AX96" s="83">
        <f>'VRN - Vedlejší rozpočtové...'!J35</f>
        <v>0</v>
      </c>
      <c r="AY96" s="83">
        <f>'VRN - Vedlejší rozpočtové...'!J36</f>
        <v>0</v>
      </c>
      <c r="AZ96" s="83">
        <f>'VRN - Vedlejší rozpočtové...'!F33</f>
        <v>0</v>
      </c>
      <c r="BA96" s="83">
        <f>'VRN - Vedlejší rozpočtové...'!F34</f>
        <v>0</v>
      </c>
      <c r="BB96" s="83">
        <f>'VRN - Vedlejší rozpočtové...'!F35</f>
        <v>0</v>
      </c>
      <c r="BC96" s="83">
        <f>'VRN - Vedlejší rozpočtové...'!F36</f>
        <v>0</v>
      </c>
      <c r="BD96" s="85">
        <f>'VRN - Vedlejší rozpočtové...'!F37</f>
        <v>0</v>
      </c>
      <c r="BT96" s="81" t="s">
        <v>87</v>
      </c>
      <c r="BV96" s="81" t="s">
        <v>81</v>
      </c>
      <c r="BW96" s="81" t="s">
        <v>92</v>
      </c>
      <c r="BX96" s="81" t="s">
        <v>5</v>
      </c>
      <c r="CL96" s="81" t="s">
        <v>1</v>
      </c>
      <c r="CM96" s="81" t="s">
        <v>89</v>
      </c>
    </row>
    <row r="97" spans="2:44" s="1" customFormat="1" ht="30" customHeight="1">
      <c r="B97" s="30"/>
      <c r="AR97" s="30"/>
    </row>
    <row r="98" spans="2:44" s="1" customFormat="1" ht="6.9" customHeight="1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30"/>
    </row>
  </sheetData>
  <sheetProtection algorithmName="SHA-512" hashValue="jI4dFv/lcK0NR0izBY6WJNEonOiw22kso45Sujcc/mEt2BYOdEtsLSFdPB+U+Xo7KDNueR04bgzIfXevVqCAXA==" saltValue="Udpesdd3inmwzgVnz31xHYhD/vYR2BzY2MDPmpPd/PLvoxtXssyEq5ajRW6jbSGw23EYUx7O4VNngju1z6F2dQ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SO 101 - Komunikace a zpe...'!C2" display="/"/>
    <hyperlink ref="A96" location="'VRN - Vedlejší rozpočtové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5" t="s">
        <v>88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89</v>
      </c>
    </row>
    <row r="4" spans="2:46" ht="24.9" customHeight="1">
      <c r="B4" s="18"/>
      <c r="D4" s="19" t="s">
        <v>93</v>
      </c>
      <c r="L4" s="18"/>
      <c r="M4" s="86" t="s">
        <v>10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0" t="str">
        <f>'Rekapitulace stavby'!K6</f>
        <v>K.Vary, ul. Vodárenská - parkoviště</v>
      </c>
      <c r="F7" s="221"/>
      <c r="G7" s="221"/>
      <c r="H7" s="221"/>
      <c r="L7" s="18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192" t="s">
        <v>95</v>
      </c>
      <c r="F9" s="219"/>
      <c r="G9" s="219"/>
      <c r="H9" s="219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50" t="str">
        <f>'Rekapitulace stavby'!AN8</f>
        <v>21. 2. 2023</v>
      </c>
      <c r="L12" s="30"/>
    </row>
    <row r="13" spans="2:46" s="1" customFormat="1" ht="10.95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29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30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2" t="str">
        <f>'Rekapitulace stavby'!E14</f>
        <v>Vyplň údaj</v>
      </c>
      <c r="F18" s="211"/>
      <c r="G18" s="211"/>
      <c r="H18" s="211"/>
      <c r="I18" s="25" t="s">
        <v>28</v>
      </c>
      <c r="J18" s="26" t="str">
        <f>'Rekapitulace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32</v>
      </c>
      <c r="I20" s="25" t="s">
        <v>25</v>
      </c>
      <c r="J20" s="23" t="s">
        <v>33</v>
      </c>
      <c r="L20" s="30"/>
    </row>
    <row r="21" spans="2:12" s="1" customFormat="1" ht="18" customHeight="1">
      <c r="B21" s="30"/>
      <c r="E21" s="23" t="s">
        <v>34</v>
      </c>
      <c r="I21" s="25" t="s">
        <v>28</v>
      </c>
      <c r="J21" s="23" t="s">
        <v>35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37</v>
      </c>
      <c r="I23" s="25" t="s">
        <v>25</v>
      </c>
      <c r="J23" s="23" t="s">
        <v>33</v>
      </c>
      <c r="L23" s="30"/>
    </row>
    <row r="24" spans="2:12" s="1" customFormat="1" ht="18" customHeight="1">
      <c r="B24" s="30"/>
      <c r="E24" s="23" t="s">
        <v>34</v>
      </c>
      <c r="I24" s="25" t="s">
        <v>28</v>
      </c>
      <c r="J24" s="23" t="s">
        <v>35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87"/>
      <c r="E27" s="215" t="s">
        <v>1</v>
      </c>
      <c r="F27" s="215"/>
      <c r="G27" s="215"/>
      <c r="H27" s="215"/>
      <c r="L27" s="87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39</v>
      </c>
      <c r="J30" s="64">
        <f>ROUND(J126, 2)</f>
        <v>0</v>
      </c>
      <c r="L30" s="30"/>
    </row>
    <row r="31" spans="2:12" s="1" customFormat="1" ht="6.9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3" t="s">
        <v>43</v>
      </c>
      <c r="E33" s="25" t="s">
        <v>44</v>
      </c>
      <c r="F33" s="89">
        <f>ROUND((SUM(BE126:BE234)),  2)</f>
        <v>0</v>
      </c>
      <c r="I33" s="90">
        <v>0.21</v>
      </c>
      <c r="J33" s="89">
        <f>ROUND(((SUM(BE126:BE234))*I33),  2)</f>
        <v>0</v>
      </c>
      <c r="L33" s="30"/>
    </row>
    <row r="34" spans="2:12" s="1" customFormat="1" ht="14.4" customHeight="1">
      <c r="B34" s="30"/>
      <c r="E34" s="25" t="s">
        <v>45</v>
      </c>
      <c r="F34" s="89">
        <f>ROUND((SUM(BF126:BF234)),  2)</f>
        <v>0</v>
      </c>
      <c r="I34" s="90">
        <v>0.15</v>
      </c>
      <c r="J34" s="89">
        <f>ROUND(((SUM(BF126:BF234))*I34),  2)</f>
        <v>0</v>
      </c>
      <c r="L34" s="30"/>
    </row>
    <row r="35" spans="2:12" s="1" customFormat="1" ht="14.4" hidden="1" customHeight="1">
      <c r="B35" s="30"/>
      <c r="E35" s="25" t="s">
        <v>46</v>
      </c>
      <c r="F35" s="89">
        <f>ROUND((SUM(BG126:BG234)),  2)</f>
        <v>0</v>
      </c>
      <c r="I35" s="90">
        <v>0.21</v>
      </c>
      <c r="J35" s="89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89">
        <f>ROUND((SUM(BH126:BH234)),  2)</f>
        <v>0</v>
      </c>
      <c r="I36" s="90">
        <v>0.15</v>
      </c>
      <c r="J36" s="89">
        <f>0</f>
        <v>0</v>
      </c>
      <c r="L36" s="30"/>
    </row>
    <row r="37" spans="2:12" s="1" customFormat="1" ht="14.4" hidden="1" customHeight="1">
      <c r="B37" s="30"/>
      <c r="E37" s="25" t="s">
        <v>48</v>
      </c>
      <c r="F37" s="89">
        <f>ROUND((SUM(BI126:BI234)),  2)</f>
        <v>0</v>
      </c>
      <c r="I37" s="90">
        <v>0</v>
      </c>
      <c r="J37" s="89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1"/>
      <c r="D39" s="92" t="s">
        <v>49</v>
      </c>
      <c r="E39" s="55"/>
      <c r="F39" s="55"/>
      <c r="G39" s="93" t="s">
        <v>50</v>
      </c>
      <c r="H39" s="94" t="s">
        <v>51</v>
      </c>
      <c r="I39" s="55"/>
      <c r="J39" s="95">
        <f>SUM(J30:J37)</f>
        <v>0</v>
      </c>
      <c r="K39" s="96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39" t="s">
        <v>52</v>
      </c>
      <c r="E50" s="40"/>
      <c r="F50" s="40"/>
      <c r="G50" s="39" t="s">
        <v>53</v>
      </c>
      <c r="H50" s="40"/>
      <c r="I50" s="40"/>
      <c r="J50" s="40"/>
      <c r="K50" s="40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.2">
      <c r="B61" s="30"/>
      <c r="D61" s="41" t="s">
        <v>54</v>
      </c>
      <c r="E61" s="32"/>
      <c r="F61" s="97" t="s">
        <v>55</v>
      </c>
      <c r="G61" s="41" t="s">
        <v>54</v>
      </c>
      <c r="H61" s="32"/>
      <c r="I61" s="32"/>
      <c r="J61" s="98" t="s">
        <v>55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.2">
      <c r="B65" s="30"/>
      <c r="D65" s="39" t="s">
        <v>56</v>
      </c>
      <c r="E65" s="40"/>
      <c r="F65" s="40"/>
      <c r="G65" s="39" t="s">
        <v>57</v>
      </c>
      <c r="H65" s="40"/>
      <c r="I65" s="40"/>
      <c r="J65" s="40"/>
      <c r="K65" s="40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.2">
      <c r="B76" s="30"/>
      <c r="D76" s="41" t="s">
        <v>54</v>
      </c>
      <c r="E76" s="32"/>
      <c r="F76" s="97" t="s">
        <v>55</v>
      </c>
      <c r="G76" s="41" t="s">
        <v>54</v>
      </c>
      <c r="H76" s="32"/>
      <c r="I76" s="32"/>
      <c r="J76" s="98" t="s">
        <v>55</v>
      </c>
      <c r="K76" s="32"/>
      <c r="L76" s="30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" customHeight="1">
      <c r="B82" s="30"/>
      <c r="C82" s="19" t="s">
        <v>96</v>
      </c>
      <c r="L82" s="30"/>
    </row>
    <row r="83" spans="2:47" s="1" customFormat="1" ht="6.9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16.5" customHeight="1">
      <c r="B85" s="30"/>
      <c r="E85" s="220" t="str">
        <f>E7</f>
        <v>K.Vary, ul. Vodárenská - parkoviště</v>
      </c>
      <c r="F85" s="221"/>
      <c r="G85" s="221"/>
      <c r="H85" s="221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192" t="str">
        <f>E9</f>
        <v>SO 101 - Komunikace a zpevněné plochy</v>
      </c>
      <c r="F87" s="219"/>
      <c r="G87" s="219"/>
      <c r="H87" s="219"/>
      <c r="L87" s="30"/>
    </row>
    <row r="88" spans="2:47" s="1" customFormat="1" ht="6.9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 xml:space="preserve"> </v>
      </c>
      <c r="I89" s="25" t="s">
        <v>22</v>
      </c>
      <c r="J89" s="50" t="str">
        <f>IF(J12="","",J12)</f>
        <v>21. 2. 2023</v>
      </c>
      <c r="L89" s="30"/>
    </row>
    <row r="90" spans="2:47" s="1" customFormat="1" ht="6.9" customHeight="1">
      <c r="B90" s="30"/>
      <c r="L90" s="30"/>
    </row>
    <row r="91" spans="2:47" s="1" customFormat="1" ht="15.15" customHeight="1">
      <c r="B91" s="30"/>
      <c r="C91" s="25" t="s">
        <v>24</v>
      </c>
      <c r="F91" s="23" t="str">
        <f>E15</f>
        <v>Statutární město Karlovy Vary</v>
      </c>
      <c r="I91" s="25" t="s">
        <v>32</v>
      </c>
      <c r="J91" s="28" t="str">
        <f>E21</f>
        <v>GEOprojectKV s.r.o.</v>
      </c>
      <c r="L91" s="30"/>
    </row>
    <row r="92" spans="2:47" s="1" customFormat="1" ht="15.15" customHeight="1">
      <c r="B92" s="30"/>
      <c r="C92" s="25" t="s">
        <v>30</v>
      </c>
      <c r="F92" s="23" t="str">
        <f>IF(E18="","",E18)</f>
        <v>Vyplň údaj</v>
      </c>
      <c r="I92" s="25" t="s">
        <v>37</v>
      </c>
      <c r="J92" s="28" t="str">
        <f>E24</f>
        <v>GEOprojectKV s.r.o.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97</v>
      </c>
      <c r="D94" s="91"/>
      <c r="E94" s="91"/>
      <c r="F94" s="91"/>
      <c r="G94" s="91"/>
      <c r="H94" s="91"/>
      <c r="I94" s="91"/>
      <c r="J94" s="100" t="s">
        <v>98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5" customHeight="1">
      <c r="B96" s="30"/>
      <c r="C96" s="101" t="s">
        <v>99</v>
      </c>
      <c r="J96" s="64">
        <f>J126</f>
        <v>0</v>
      </c>
      <c r="L96" s="30"/>
      <c r="AU96" s="15" t="s">
        <v>100</v>
      </c>
    </row>
    <row r="97" spans="2:12" s="8" customFormat="1" ht="24.9" customHeight="1">
      <c r="B97" s="102"/>
      <c r="D97" s="103" t="s">
        <v>101</v>
      </c>
      <c r="E97" s="104"/>
      <c r="F97" s="104"/>
      <c r="G97" s="104"/>
      <c r="H97" s="104"/>
      <c r="I97" s="104"/>
      <c r="J97" s="105">
        <f>J127</f>
        <v>0</v>
      </c>
      <c r="L97" s="102"/>
    </row>
    <row r="98" spans="2:12" s="9" customFormat="1" ht="19.95" customHeight="1">
      <c r="B98" s="106"/>
      <c r="D98" s="107" t="s">
        <v>102</v>
      </c>
      <c r="E98" s="108"/>
      <c r="F98" s="108"/>
      <c r="G98" s="108"/>
      <c r="H98" s="108"/>
      <c r="I98" s="108"/>
      <c r="J98" s="109">
        <f>J128</f>
        <v>0</v>
      </c>
      <c r="L98" s="106"/>
    </row>
    <row r="99" spans="2:12" s="9" customFormat="1" ht="19.95" customHeight="1">
      <c r="B99" s="106"/>
      <c r="D99" s="107" t="s">
        <v>103</v>
      </c>
      <c r="E99" s="108"/>
      <c r="F99" s="108"/>
      <c r="G99" s="108"/>
      <c r="H99" s="108"/>
      <c r="I99" s="108"/>
      <c r="J99" s="109">
        <f>J156</f>
        <v>0</v>
      </c>
      <c r="L99" s="106"/>
    </row>
    <row r="100" spans="2:12" s="9" customFormat="1" ht="19.95" customHeight="1">
      <c r="B100" s="106"/>
      <c r="D100" s="107" t="s">
        <v>104</v>
      </c>
      <c r="E100" s="108"/>
      <c r="F100" s="108"/>
      <c r="G100" s="108"/>
      <c r="H100" s="108"/>
      <c r="I100" s="108"/>
      <c r="J100" s="109">
        <f>J178</f>
        <v>0</v>
      </c>
      <c r="L100" s="106"/>
    </row>
    <row r="101" spans="2:12" s="9" customFormat="1" ht="14.85" customHeight="1">
      <c r="B101" s="106"/>
      <c r="D101" s="107" t="s">
        <v>105</v>
      </c>
      <c r="E101" s="108"/>
      <c r="F101" s="108"/>
      <c r="G101" s="108"/>
      <c r="H101" s="108"/>
      <c r="I101" s="108"/>
      <c r="J101" s="109">
        <f>J181</f>
        <v>0</v>
      </c>
      <c r="L101" s="106"/>
    </row>
    <row r="102" spans="2:12" s="9" customFormat="1" ht="19.95" customHeight="1">
      <c r="B102" s="106"/>
      <c r="D102" s="107" t="s">
        <v>106</v>
      </c>
      <c r="E102" s="108"/>
      <c r="F102" s="108"/>
      <c r="G102" s="108"/>
      <c r="H102" s="108"/>
      <c r="I102" s="108"/>
      <c r="J102" s="109">
        <f>J196</f>
        <v>0</v>
      </c>
      <c r="L102" s="106"/>
    </row>
    <row r="103" spans="2:12" s="9" customFormat="1" ht="19.95" customHeight="1">
      <c r="B103" s="106"/>
      <c r="D103" s="107" t="s">
        <v>107</v>
      </c>
      <c r="E103" s="108"/>
      <c r="F103" s="108"/>
      <c r="G103" s="108"/>
      <c r="H103" s="108"/>
      <c r="I103" s="108"/>
      <c r="J103" s="109">
        <f>J219</f>
        <v>0</v>
      </c>
      <c r="L103" s="106"/>
    </row>
    <row r="104" spans="2:12" s="9" customFormat="1" ht="19.95" customHeight="1">
      <c r="B104" s="106"/>
      <c r="D104" s="107" t="s">
        <v>108</v>
      </c>
      <c r="E104" s="108"/>
      <c r="F104" s="108"/>
      <c r="G104" s="108"/>
      <c r="H104" s="108"/>
      <c r="I104" s="108"/>
      <c r="J104" s="109">
        <f>J227</f>
        <v>0</v>
      </c>
      <c r="L104" s="106"/>
    </row>
    <row r="105" spans="2:12" s="8" customFormat="1" ht="24.9" customHeight="1">
      <c r="B105" s="102"/>
      <c r="D105" s="103" t="s">
        <v>109</v>
      </c>
      <c r="E105" s="104"/>
      <c r="F105" s="104"/>
      <c r="G105" s="104"/>
      <c r="H105" s="104"/>
      <c r="I105" s="104"/>
      <c r="J105" s="105">
        <f>J229</f>
        <v>0</v>
      </c>
      <c r="L105" s="102"/>
    </row>
    <row r="106" spans="2:12" s="9" customFormat="1" ht="19.95" customHeight="1">
      <c r="B106" s="106"/>
      <c r="D106" s="107" t="s">
        <v>110</v>
      </c>
      <c r="E106" s="108"/>
      <c r="F106" s="108"/>
      <c r="G106" s="108"/>
      <c r="H106" s="108"/>
      <c r="I106" s="108"/>
      <c r="J106" s="109">
        <f>J230</f>
        <v>0</v>
      </c>
      <c r="L106" s="106"/>
    </row>
    <row r="107" spans="2:12" s="1" customFormat="1" ht="21.75" customHeight="1">
      <c r="B107" s="30"/>
      <c r="L107" s="30"/>
    </row>
    <row r="108" spans="2:12" s="1" customFormat="1" ht="6.9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30"/>
    </row>
    <row r="112" spans="2:12" s="1" customFormat="1" ht="6.9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0"/>
    </row>
    <row r="113" spans="2:63" s="1" customFormat="1" ht="24.9" customHeight="1">
      <c r="B113" s="30"/>
      <c r="C113" s="19" t="s">
        <v>111</v>
      </c>
      <c r="L113" s="30"/>
    </row>
    <row r="114" spans="2:63" s="1" customFormat="1" ht="6.9" customHeight="1">
      <c r="B114" s="30"/>
      <c r="L114" s="30"/>
    </row>
    <row r="115" spans="2:63" s="1" customFormat="1" ht="12" customHeight="1">
      <c r="B115" s="30"/>
      <c r="C115" s="25" t="s">
        <v>16</v>
      </c>
      <c r="L115" s="30"/>
    </row>
    <row r="116" spans="2:63" s="1" customFormat="1" ht="16.5" customHeight="1">
      <c r="B116" s="30"/>
      <c r="E116" s="220" t="str">
        <f>E7</f>
        <v>K.Vary, ul. Vodárenská - parkoviště</v>
      </c>
      <c r="F116" s="221"/>
      <c r="G116" s="221"/>
      <c r="H116" s="221"/>
      <c r="L116" s="30"/>
    </row>
    <row r="117" spans="2:63" s="1" customFormat="1" ht="12" customHeight="1">
      <c r="B117" s="30"/>
      <c r="C117" s="25" t="s">
        <v>94</v>
      </c>
      <c r="L117" s="30"/>
    </row>
    <row r="118" spans="2:63" s="1" customFormat="1" ht="16.5" customHeight="1">
      <c r="B118" s="30"/>
      <c r="E118" s="192" t="str">
        <f>E9</f>
        <v>SO 101 - Komunikace a zpevněné plochy</v>
      </c>
      <c r="F118" s="219"/>
      <c r="G118" s="219"/>
      <c r="H118" s="219"/>
      <c r="L118" s="30"/>
    </row>
    <row r="119" spans="2:63" s="1" customFormat="1" ht="6.9" customHeight="1">
      <c r="B119" s="30"/>
      <c r="L119" s="30"/>
    </row>
    <row r="120" spans="2:63" s="1" customFormat="1" ht="12" customHeight="1">
      <c r="B120" s="30"/>
      <c r="C120" s="25" t="s">
        <v>20</v>
      </c>
      <c r="F120" s="23" t="str">
        <f>F12</f>
        <v xml:space="preserve"> </v>
      </c>
      <c r="I120" s="25" t="s">
        <v>22</v>
      </c>
      <c r="J120" s="50" t="str">
        <f>IF(J12="","",J12)</f>
        <v>21. 2. 2023</v>
      </c>
      <c r="L120" s="30"/>
    </row>
    <row r="121" spans="2:63" s="1" customFormat="1" ht="6.9" customHeight="1">
      <c r="B121" s="30"/>
      <c r="L121" s="30"/>
    </row>
    <row r="122" spans="2:63" s="1" customFormat="1" ht="15.15" customHeight="1">
      <c r="B122" s="30"/>
      <c r="C122" s="25" t="s">
        <v>24</v>
      </c>
      <c r="F122" s="23" t="str">
        <f>E15</f>
        <v>Statutární město Karlovy Vary</v>
      </c>
      <c r="I122" s="25" t="s">
        <v>32</v>
      </c>
      <c r="J122" s="28" t="str">
        <f>E21</f>
        <v>GEOprojectKV s.r.o.</v>
      </c>
      <c r="L122" s="30"/>
    </row>
    <row r="123" spans="2:63" s="1" customFormat="1" ht="15.15" customHeight="1">
      <c r="B123" s="30"/>
      <c r="C123" s="25" t="s">
        <v>30</v>
      </c>
      <c r="F123" s="23" t="str">
        <f>IF(E18="","",E18)</f>
        <v>Vyplň údaj</v>
      </c>
      <c r="I123" s="25" t="s">
        <v>37</v>
      </c>
      <c r="J123" s="28" t="str">
        <f>E24</f>
        <v>GEOprojectKV s.r.o.</v>
      </c>
      <c r="L123" s="30"/>
    </row>
    <row r="124" spans="2:63" s="1" customFormat="1" ht="10.35" customHeight="1">
      <c r="B124" s="30"/>
      <c r="L124" s="30"/>
    </row>
    <row r="125" spans="2:63" s="10" customFormat="1" ht="29.25" customHeight="1">
      <c r="B125" s="110"/>
      <c r="C125" s="111" t="s">
        <v>112</v>
      </c>
      <c r="D125" s="112" t="s">
        <v>64</v>
      </c>
      <c r="E125" s="112" t="s">
        <v>60</v>
      </c>
      <c r="F125" s="112" t="s">
        <v>61</v>
      </c>
      <c r="G125" s="112" t="s">
        <v>113</v>
      </c>
      <c r="H125" s="112" t="s">
        <v>114</v>
      </c>
      <c r="I125" s="112" t="s">
        <v>115</v>
      </c>
      <c r="J125" s="112" t="s">
        <v>98</v>
      </c>
      <c r="K125" s="113" t="s">
        <v>116</v>
      </c>
      <c r="L125" s="110"/>
      <c r="M125" s="57" t="s">
        <v>1</v>
      </c>
      <c r="N125" s="58" t="s">
        <v>43</v>
      </c>
      <c r="O125" s="58" t="s">
        <v>117</v>
      </c>
      <c r="P125" s="58" t="s">
        <v>118</v>
      </c>
      <c r="Q125" s="58" t="s">
        <v>119</v>
      </c>
      <c r="R125" s="58" t="s">
        <v>120</v>
      </c>
      <c r="S125" s="58" t="s">
        <v>121</v>
      </c>
      <c r="T125" s="59" t="s">
        <v>122</v>
      </c>
    </row>
    <row r="126" spans="2:63" s="1" customFormat="1" ht="22.95" customHeight="1">
      <c r="B126" s="30"/>
      <c r="C126" s="62" t="s">
        <v>123</v>
      </c>
      <c r="J126" s="114">
        <f>BK126</f>
        <v>0</v>
      </c>
      <c r="L126" s="30"/>
      <c r="M126" s="60"/>
      <c r="N126" s="51"/>
      <c r="O126" s="51"/>
      <c r="P126" s="115">
        <f>P127+P229</f>
        <v>0</v>
      </c>
      <c r="Q126" s="51"/>
      <c r="R126" s="115">
        <f>R127+R229</f>
        <v>883.31277962000001</v>
      </c>
      <c r="S126" s="51"/>
      <c r="T126" s="116">
        <f>T127+T229</f>
        <v>42.604999999999997</v>
      </c>
      <c r="AT126" s="15" t="s">
        <v>78</v>
      </c>
      <c r="AU126" s="15" t="s">
        <v>100</v>
      </c>
      <c r="BK126" s="117">
        <f>BK127+BK229</f>
        <v>0</v>
      </c>
    </row>
    <row r="127" spans="2:63" s="11" customFormat="1" ht="25.95" customHeight="1">
      <c r="B127" s="118"/>
      <c r="D127" s="119" t="s">
        <v>78</v>
      </c>
      <c r="E127" s="120" t="s">
        <v>124</v>
      </c>
      <c r="F127" s="120" t="s">
        <v>125</v>
      </c>
      <c r="I127" s="121"/>
      <c r="J127" s="122">
        <f>BK127</f>
        <v>0</v>
      </c>
      <c r="L127" s="118"/>
      <c r="M127" s="123"/>
      <c r="P127" s="124">
        <f>P128+P156+P178+P196+P219+P227</f>
        <v>0</v>
      </c>
      <c r="R127" s="124">
        <f>R128+R156+R178+R196+R219+R227</f>
        <v>883.28657162000002</v>
      </c>
      <c r="T127" s="125">
        <f>T128+T156+T178+T196+T219+T227</f>
        <v>42.604999999999997</v>
      </c>
      <c r="AR127" s="119" t="s">
        <v>87</v>
      </c>
      <c r="AT127" s="126" t="s">
        <v>78</v>
      </c>
      <c r="AU127" s="126" t="s">
        <v>79</v>
      </c>
      <c r="AY127" s="119" t="s">
        <v>126</v>
      </c>
      <c r="BK127" s="127">
        <f>BK128+BK156+BK178+BK196+BK219+BK227</f>
        <v>0</v>
      </c>
    </row>
    <row r="128" spans="2:63" s="11" customFormat="1" ht="22.95" customHeight="1">
      <c r="B128" s="118"/>
      <c r="D128" s="119" t="s">
        <v>78</v>
      </c>
      <c r="E128" s="128" t="s">
        <v>87</v>
      </c>
      <c r="F128" s="128" t="s">
        <v>127</v>
      </c>
      <c r="I128" s="121"/>
      <c r="J128" s="129">
        <f>BK128</f>
        <v>0</v>
      </c>
      <c r="L128" s="118"/>
      <c r="M128" s="123"/>
      <c r="P128" s="124">
        <f>SUM(P129:P155)</f>
        <v>0</v>
      </c>
      <c r="R128" s="124">
        <f>SUM(R129:R155)</f>
        <v>1.00264</v>
      </c>
      <c r="T128" s="125">
        <f>SUM(T129:T155)</f>
        <v>39.625</v>
      </c>
      <c r="AR128" s="119" t="s">
        <v>87</v>
      </c>
      <c r="AT128" s="126" t="s">
        <v>78</v>
      </c>
      <c r="AU128" s="126" t="s">
        <v>87</v>
      </c>
      <c r="AY128" s="119" t="s">
        <v>126</v>
      </c>
      <c r="BK128" s="127">
        <f>SUM(BK129:BK155)</f>
        <v>0</v>
      </c>
    </row>
    <row r="129" spans="2:65" s="1" customFormat="1" ht="37.950000000000003" customHeight="1">
      <c r="B129" s="30"/>
      <c r="C129" s="130" t="s">
        <v>87</v>
      </c>
      <c r="D129" s="130" t="s">
        <v>128</v>
      </c>
      <c r="E129" s="131" t="s">
        <v>129</v>
      </c>
      <c r="F129" s="132" t="s">
        <v>130</v>
      </c>
      <c r="G129" s="133" t="s">
        <v>131</v>
      </c>
      <c r="H129" s="134">
        <v>24</v>
      </c>
      <c r="I129" s="135"/>
      <c r="J129" s="136">
        <f t="shared" ref="J129:J136" si="0">ROUND(I129*H129,2)</f>
        <v>0</v>
      </c>
      <c r="K129" s="132" t="s">
        <v>132</v>
      </c>
      <c r="L129" s="30"/>
      <c r="M129" s="137" t="s">
        <v>1</v>
      </c>
      <c r="N129" s="138" t="s">
        <v>44</v>
      </c>
      <c r="P129" s="139">
        <f t="shared" ref="P129:P136" si="1">O129*H129</f>
        <v>0</v>
      </c>
      <c r="Q129" s="139">
        <v>0</v>
      </c>
      <c r="R129" s="139">
        <f t="shared" ref="R129:R136" si="2">Q129*H129</f>
        <v>0</v>
      </c>
      <c r="S129" s="139">
        <v>0</v>
      </c>
      <c r="T129" s="140">
        <f t="shared" ref="T129:T136" si="3">S129*H129</f>
        <v>0</v>
      </c>
      <c r="AR129" s="141" t="s">
        <v>133</v>
      </c>
      <c r="AT129" s="141" t="s">
        <v>128</v>
      </c>
      <c r="AU129" s="141" t="s">
        <v>89</v>
      </c>
      <c r="AY129" s="15" t="s">
        <v>126</v>
      </c>
      <c r="BE129" s="142">
        <f t="shared" ref="BE129:BE136" si="4">IF(N129="základní",J129,0)</f>
        <v>0</v>
      </c>
      <c r="BF129" s="142">
        <f t="shared" ref="BF129:BF136" si="5">IF(N129="snížená",J129,0)</f>
        <v>0</v>
      </c>
      <c r="BG129" s="142">
        <f t="shared" ref="BG129:BG136" si="6">IF(N129="zákl. přenesená",J129,0)</f>
        <v>0</v>
      </c>
      <c r="BH129" s="142">
        <f t="shared" ref="BH129:BH136" si="7">IF(N129="sníž. přenesená",J129,0)</f>
        <v>0</v>
      </c>
      <c r="BI129" s="142">
        <f t="shared" ref="BI129:BI136" si="8">IF(N129="nulová",J129,0)</f>
        <v>0</v>
      </c>
      <c r="BJ129" s="15" t="s">
        <v>87</v>
      </c>
      <c r="BK129" s="142">
        <f t="shared" ref="BK129:BK136" si="9">ROUND(I129*H129,2)</f>
        <v>0</v>
      </c>
      <c r="BL129" s="15" t="s">
        <v>133</v>
      </c>
      <c r="BM129" s="141" t="s">
        <v>134</v>
      </c>
    </row>
    <row r="130" spans="2:65" s="1" customFormat="1" ht="24.15" customHeight="1">
      <c r="B130" s="30"/>
      <c r="C130" s="130" t="s">
        <v>89</v>
      </c>
      <c r="D130" s="130" t="s">
        <v>128</v>
      </c>
      <c r="E130" s="131" t="s">
        <v>135</v>
      </c>
      <c r="F130" s="132" t="s">
        <v>136</v>
      </c>
      <c r="G130" s="133" t="s">
        <v>131</v>
      </c>
      <c r="H130" s="134">
        <v>24</v>
      </c>
      <c r="I130" s="135"/>
      <c r="J130" s="136">
        <f t="shared" si="0"/>
        <v>0</v>
      </c>
      <c r="K130" s="132" t="s">
        <v>132</v>
      </c>
      <c r="L130" s="30"/>
      <c r="M130" s="137" t="s">
        <v>1</v>
      </c>
      <c r="N130" s="138" t="s">
        <v>44</v>
      </c>
      <c r="P130" s="139">
        <f t="shared" si="1"/>
        <v>0</v>
      </c>
      <c r="Q130" s="139">
        <v>0</v>
      </c>
      <c r="R130" s="139">
        <f t="shared" si="2"/>
        <v>0</v>
      </c>
      <c r="S130" s="139">
        <v>0</v>
      </c>
      <c r="T130" s="140">
        <f t="shared" si="3"/>
        <v>0</v>
      </c>
      <c r="AR130" s="141" t="s">
        <v>133</v>
      </c>
      <c r="AT130" s="141" t="s">
        <v>128</v>
      </c>
      <c r="AU130" s="141" t="s">
        <v>89</v>
      </c>
      <c r="AY130" s="15" t="s">
        <v>126</v>
      </c>
      <c r="BE130" s="142">
        <f t="shared" si="4"/>
        <v>0</v>
      </c>
      <c r="BF130" s="142">
        <f t="shared" si="5"/>
        <v>0</v>
      </c>
      <c r="BG130" s="142">
        <f t="shared" si="6"/>
        <v>0</v>
      </c>
      <c r="BH130" s="142">
        <f t="shared" si="7"/>
        <v>0</v>
      </c>
      <c r="BI130" s="142">
        <f t="shared" si="8"/>
        <v>0</v>
      </c>
      <c r="BJ130" s="15" t="s">
        <v>87</v>
      </c>
      <c r="BK130" s="142">
        <f t="shared" si="9"/>
        <v>0</v>
      </c>
      <c r="BL130" s="15" t="s">
        <v>133</v>
      </c>
      <c r="BM130" s="141" t="s">
        <v>137</v>
      </c>
    </row>
    <row r="131" spans="2:65" s="1" customFormat="1" ht="33" customHeight="1">
      <c r="B131" s="30"/>
      <c r="C131" s="130" t="s">
        <v>138</v>
      </c>
      <c r="D131" s="130" t="s">
        <v>128</v>
      </c>
      <c r="E131" s="131" t="s">
        <v>139</v>
      </c>
      <c r="F131" s="132" t="s">
        <v>140</v>
      </c>
      <c r="G131" s="133" t="s">
        <v>131</v>
      </c>
      <c r="H131" s="134">
        <v>58</v>
      </c>
      <c r="I131" s="135"/>
      <c r="J131" s="136">
        <f t="shared" si="0"/>
        <v>0</v>
      </c>
      <c r="K131" s="132" t="s">
        <v>132</v>
      </c>
      <c r="L131" s="30"/>
      <c r="M131" s="137" t="s">
        <v>1</v>
      </c>
      <c r="N131" s="138" t="s">
        <v>44</v>
      </c>
      <c r="P131" s="139">
        <f t="shared" si="1"/>
        <v>0</v>
      </c>
      <c r="Q131" s="139">
        <v>0</v>
      </c>
      <c r="R131" s="139">
        <f t="shared" si="2"/>
        <v>0</v>
      </c>
      <c r="S131" s="139">
        <v>0.28999999999999998</v>
      </c>
      <c r="T131" s="140">
        <f t="shared" si="3"/>
        <v>16.82</v>
      </c>
      <c r="AR131" s="141" t="s">
        <v>133</v>
      </c>
      <c r="AT131" s="141" t="s">
        <v>128</v>
      </c>
      <c r="AU131" s="141" t="s">
        <v>89</v>
      </c>
      <c r="AY131" s="15" t="s">
        <v>126</v>
      </c>
      <c r="BE131" s="142">
        <f t="shared" si="4"/>
        <v>0</v>
      </c>
      <c r="BF131" s="142">
        <f t="shared" si="5"/>
        <v>0</v>
      </c>
      <c r="BG131" s="142">
        <f t="shared" si="6"/>
        <v>0</v>
      </c>
      <c r="BH131" s="142">
        <f t="shared" si="7"/>
        <v>0</v>
      </c>
      <c r="BI131" s="142">
        <f t="shared" si="8"/>
        <v>0</v>
      </c>
      <c r="BJ131" s="15" t="s">
        <v>87</v>
      </c>
      <c r="BK131" s="142">
        <f t="shared" si="9"/>
        <v>0</v>
      </c>
      <c r="BL131" s="15" t="s">
        <v>133</v>
      </c>
      <c r="BM131" s="141" t="s">
        <v>141</v>
      </c>
    </row>
    <row r="132" spans="2:65" s="1" customFormat="1" ht="24.15" customHeight="1">
      <c r="B132" s="30"/>
      <c r="C132" s="130" t="s">
        <v>133</v>
      </c>
      <c r="D132" s="130" t="s">
        <v>128</v>
      </c>
      <c r="E132" s="131" t="s">
        <v>142</v>
      </c>
      <c r="F132" s="132" t="s">
        <v>143</v>
      </c>
      <c r="G132" s="133" t="s">
        <v>131</v>
      </c>
      <c r="H132" s="134">
        <v>58</v>
      </c>
      <c r="I132" s="135"/>
      <c r="J132" s="136">
        <f t="shared" si="0"/>
        <v>0</v>
      </c>
      <c r="K132" s="132" t="s">
        <v>132</v>
      </c>
      <c r="L132" s="30"/>
      <c r="M132" s="137" t="s">
        <v>1</v>
      </c>
      <c r="N132" s="138" t="s">
        <v>44</v>
      </c>
      <c r="P132" s="139">
        <f t="shared" si="1"/>
        <v>0</v>
      </c>
      <c r="Q132" s="139">
        <v>0</v>
      </c>
      <c r="R132" s="139">
        <f t="shared" si="2"/>
        <v>0</v>
      </c>
      <c r="S132" s="139">
        <v>0.22</v>
      </c>
      <c r="T132" s="140">
        <f t="shared" si="3"/>
        <v>12.76</v>
      </c>
      <c r="AR132" s="141" t="s">
        <v>133</v>
      </c>
      <c r="AT132" s="141" t="s">
        <v>128</v>
      </c>
      <c r="AU132" s="141" t="s">
        <v>89</v>
      </c>
      <c r="AY132" s="15" t="s">
        <v>126</v>
      </c>
      <c r="BE132" s="142">
        <f t="shared" si="4"/>
        <v>0</v>
      </c>
      <c r="BF132" s="142">
        <f t="shared" si="5"/>
        <v>0</v>
      </c>
      <c r="BG132" s="142">
        <f t="shared" si="6"/>
        <v>0</v>
      </c>
      <c r="BH132" s="142">
        <f t="shared" si="7"/>
        <v>0</v>
      </c>
      <c r="BI132" s="142">
        <f t="shared" si="8"/>
        <v>0</v>
      </c>
      <c r="BJ132" s="15" t="s">
        <v>87</v>
      </c>
      <c r="BK132" s="142">
        <f t="shared" si="9"/>
        <v>0</v>
      </c>
      <c r="BL132" s="15" t="s">
        <v>133</v>
      </c>
      <c r="BM132" s="141" t="s">
        <v>144</v>
      </c>
    </row>
    <row r="133" spans="2:65" s="1" customFormat="1" ht="16.5" customHeight="1">
      <c r="B133" s="30"/>
      <c r="C133" s="130" t="s">
        <v>145</v>
      </c>
      <c r="D133" s="130" t="s">
        <v>128</v>
      </c>
      <c r="E133" s="131" t="s">
        <v>146</v>
      </c>
      <c r="F133" s="132" t="s">
        <v>147</v>
      </c>
      <c r="G133" s="133" t="s">
        <v>148</v>
      </c>
      <c r="H133" s="134">
        <v>49</v>
      </c>
      <c r="I133" s="135"/>
      <c r="J133" s="136">
        <f t="shared" si="0"/>
        <v>0</v>
      </c>
      <c r="K133" s="132" t="s">
        <v>132</v>
      </c>
      <c r="L133" s="30"/>
      <c r="M133" s="137" t="s">
        <v>1</v>
      </c>
      <c r="N133" s="138" t="s">
        <v>44</v>
      </c>
      <c r="P133" s="139">
        <f t="shared" si="1"/>
        <v>0</v>
      </c>
      <c r="Q133" s="139">
        <v>0</v>
      </c>
      <c r="R133" s="139">
        <f t="shared" si="2"/>
        <v>0</v>
      </c>
      <c r="S133" s="139">
        <v>0.20499999999999999</v>
      </c>
      <c r="T133" s="140">
        <f t="shared" si="3"/>
        <v>10.045</v>
      </c>
      <c r="AR133" s="141" t="s">
        <v>133</v>
      </c>
      <c r="AT133" s="141" t="s">
        <v>128</v>
      </c>
      <c r="AU133" s="141" t="s">
        <v>89</v>
      </c>
      <c r="AY133" s="15" t="s">
        <v>126</v>
      </c>
      <c r="BE133" s="142">
        <f t="shared" si="4"/>
        <v>0</v>
      </c>
      <c r="BF133" s="142">
        <f t="shared" si="5"/>
        <v>0</v>
      </c>
      <c r="BG133" s="142">
        <f t="shared" si="6"/>
        <v>0</v>
      </c>
      <c r="BH133" s="142">
        <f t="shared" si="7"/>
        <v>0</v>
      </c>
      <c r="BI133" s="142">
        <f t="shared" si="8"/>
        <v>0</v>
      </c>
      <c r="BJ133" s="15" t="s">
        <v>87</v>
      </c>
      <c r="BK133" s="142">
        <f t="shared" si="9"/>
        <v>0</v>
      </c>
      <c r="BL133" s="15" t="s">
        <v>133</v>
      </c>
      <c r="BM133" s="141" t="s">
        <v>149</v>
      </c>
    </row>
    <row r="134" spans="2:65" s="1" customFormat="1" ht="24.15" customHeight="1">
      <c r="B134" s="30"/>
      <c r="C134" s="130" t="s">
        <v>150</v>
      </c>
      <c r="D134" s="130" t="s">
        <v>128</v>
      </c>
      <c r="E134" s="131" t="s">
        <v>151</v>
      </c>
      <c r="F134" s="132" t="s">
        <v>152</v>
      </c>
      <c r="G134" s="133" t="s">
        <v>131</v>
      </c>
      <c r="H134" s="134">
        <v>921</v>
      </c>
      <c r="I134" s="135"/>
      <c r="J134" s="136">
        <f t="shared" si="0"/>
        <v>0</v>
      </c>
      <c r="K134" s="132" t="s">
        <v>132</v>
      </c>
      <c r="L134" s="30"/>
      <c r="M134" s="137" t="s">
        <v>1</v>
      </c>
      <c r="N134" s="138" t="s">
        <v>44</v>
      </c>
      <c r="P134" s="139">
        <f t="shared" si="1"/>
        <v>0</v>
      </c>
      <c r="Q134" s="139">
        <v>0</v>
      </c>
      <c r="R134" s="139">
        <f t="shared" si="2"/>
        <v>0</v>
      </c>
      <c r="S134" s="139">
        <v>0</v>
      </c>
      <c r="T134" s="140">
        <f t="shared" si="3"/>
        <v>0</v>
      </c>
      <c r="AR134" s="141" t="s">
        <v>133</v>
      </c>
      <c r="AT134" s="141" t="s">
        <v>128</v>
      </c>
      <c r="AU134" s="141" t="s">
        <v>89</v>
      </c>
      <c r="AY134" s="15" t="s">
        <v>126</v>
      </c>
      <c r="BE134" s="142">
        <f t="shared" si="4"/>
        <v>0</v>
      </c>
      <c r="BF134" s="142">
        <f t="shared" si="5"/>
        <v>0</v>
      </c>
      <c r="BG134" s="142">
        <f t="shared" si="6"/>
        <v>0</v>
      </c>
      <c r="BH134" s="142">
        <f t="shared" si="7"/>
        <v>0</v>
      </c>
      <c r="BI134" s="142">
        <f t="shared" si="8"/>
        <v>0</v>
      </c>
      <c r="BJ134" s="15" t="s">
        <v>87</v>
      </c>
      <c r="BK134" s="142">
        <f t="shared" si="9"/>
        <v>0</v>
      </c>
      <c r="BL134" s="15" t="s">
        <v>133</v>
      </c>
      <c r="BM134" s="141" t="s">
        <v>153</v>
      </c>
    </row>
    <row r="135" spans="2:65" s="1" customFormat="1" ht="37.950000000000003" customHeight="1">
      <c r="B135" s="30"/>
      <c r="C135" s="130" t="s">
        <v>154</v>
      </c>
      <c r="D135" s="130" t="s">
        <v>128</v>
      </c>
      <c r="E135" s="131" t="s">
        <v>155</v>
      </c>
      <c r="F135" s="132" t="s">
        <v>156</v>
      </c>
      <c r="G135" s="133" t="s">
        <v>157</v>
      </c>
      <c r="H135" s="134">
        <v>214</v>
      </c>
      <c r="I135" s="135"/>
      <c r="J135" s="136">
        <f t="shared" si="0"/>
        <v>0</v>
      </c>
      <c r="K135" s="132" t="s">
        <v>132</v>
      </c>
      <c r="L135" s="30"/>
      <c r="M135" s="137" t="s">
        <v>1</v>
      </c>
      <c r="N135" s="138" t="s">
        <v>44</v>
      </c>
      <c r="P135" s="139">
        <f t="shared" si="1"/>
        <v>0</v>
      </c>
      <c r="Q135" s="139">
        <v>0</v>
      </c>
      <c r="R135" s="139">
        <f t="shared" si="2"/>
        <v>0</v>
      </c>
      <c r="S135" s="139">
        <v>0</v>
      </c>
      <c r="T135" s="140">
        <f t="shared" si="3"/>
        <v>0</v>
      </c>
      <c r="AR135" s="141" t="s">
        <v>133</v>
      </c>
      <c r="AT135" s="141" t="s">
        <v>128</v>
      </c>
      <c r="AU135" s="141" t="s">
        <v>89</v>
      </c>
      <c r="AY135" s="15" t="s">
        <v>126</v>
      </c>
      <c r="BE135" s="142">
        <f t="shared" si="4"/>
        <v>0</v>
      </c>
      <c r="BF135" s="142">
        <f t="shared" si="5"/>
        <v>0</v>
      </c>
      <c r="BG135" s="142">
        <f t="shared" si="6"/>
        <v>0</v>
      </c>
      <c r="BH135" s="142">
        <f t="shared" si="7"/>
        <v>0</v>
      </c>
      <c r="BI135" s="142">
        <f t="shared" si="8"/>
        <v>0</v>
      </c>
      <c r="BJ135" s="15" t="s">
        <v>87</v>
      </c>
      <c r="BK135" s="142">
        <f t="shared" si="9"/>
        <v>0</v>
      </c>
      <c r="BL135" s="15" t="s">
        <v>133</v>
      </c>
      <c r="BM135" s="141" t="s">
        <v>158</v>
      </c>
    </row>
    <row r="136" spans="2:65" s="1" customFormat="1" ht="37.950000000000003" customHeight="1">
      <c r="B136" s="30"/>
      <c r="C136" s="130" t="s">
        <v>159</v>
      </c>
      <c r="D136" s="130" t="s">
        <v>128</v>
      </c>
      <c r="E136" s="131" t="s">
        <v>160</v>
      </c>
      <c r="F136" s="132" t="s">
        <v>161</v>
      </c>
      <c r="G136" s="133" t="s">
        <v>157</v>
      </c>
      <c r="H136" s="134">
        <v>18.2</v>
      </c>
      <c r="I136" s="135"/>
      <c r="J136" s="136">
        <f t="shared" si="0"/>
        <v>0</v>
      </c>
      <c r="K136" s="132" t="s">
        <v>132</v>
      </c>
      <c r="L136" s="30"/>
      <c r="M136" s="137" t="s">
        <v>1</v>
      </c>
      <c r="N136" s="138" t="s">
        <v>44</v>
      </c>
      <c r="P136" s="139">
        <f t="shared" si="1"/>
        <v>0</v>
      </c>
      <c r="Q136" s="139">
        <v>0</v>
      </c>
      <c r="R136" s="139">
        <f t="shared" si="2"/>
        <v>0</v>
      </c>
      <c r="S136" s="139">
        <v>0</v>
      </c>
      <c r="T136" s="140">
        <f t="shared" si="3"/>
        <v>0</v>
      </c>
      <c r="AR136" s="141" t="s">
        <v>133</v>
      </c>
      <c r="AT136" s="141" t="s">
        <v>128</v>
      </c>
      <c r="AU136" s="141" t="s">
        <v>89</v>
      </c>
      <c r="AY136" s="15" t="s">
        <v>126</v>
      </c>
      <c r="BE136" s="142">
        <f t="shared" si="4"/>
        <v>0</v>
      </c>
      <c r="BF136" s="142">
        <f t="shared" si="5"/>
        <v>0</v>
      </c>
      <c r="BG136" s="142">
        <f t="shared" si="6"/>
        <v>0</v>
      </c>
      <c r="BH136" s="142">
        <f t="shared" si="7"/>
        <v>0</v>
      </c>
      <c r="BI136" s="142">
        <f t="shared" si="8"/>
        <v>0</v>
      </c>
      <c r="BJ136" s="15" t="s">
        <v>87</v>
      </c>
      <c r="BK136" s="142">
        <f t="shared" si="9"/>
        <v>0</v>
      </c>
      <c r="BL136" s="15" t="s">
        <v>133</v>
      </c>
      <c r="BM136" s="141" t="s">
        <v>162</v>
      </c>
    </row>
    <row r="137" spans="2:65" s="12" customFormat="1">
      <c r="B137" s="143"/>
      <c r="D137" s="144" t="s">
        <v>163</v>
      </c>
      <c r="E137" s="145" t="s">
        <v>1</v>
      </c>
      <c r="F137" s="146" t="s">
        <v>164</v>
      </c>
      <c r="H137" s="147">
        <v>18.2</v>
      </c>
      <c r="I137" s="148"/>
      <c r="L137" s="143"/>
      <c r="M137" s="149"/>
      <c r="T137" s="150"/>
      <c r="AT137" s="145" t="s">
        <v>163</v>
      </c>
      <c r="AU137" s="145" t="s">
        <v>89</v>
      </c>
      <c r="AV137" s="12" t="s">
        <v>89</v>
      </c>
      <c r="AW137" s="12" t="s">
        <v>36</v>
      </c>
      <c r="AX137" s="12" t="s">
        <v>87</v>
      </c>
      <c r="AY137" s="145" t="s">
        <v>126</v>
      </c>
    </row>
    <row r="138" spans="2:65" s="1" customFormat="1" ht="37.950000000000003" customHeight="1">
      <c r="B138" s="30"/>
      <c r="C138" s="130" t="s">
        <v>165</v>
      </c>
      <c r="D138" s="130" t="s">
        <v>128</v>
      </c>
      <c r="E138" s="131" t="s">
        <v>166</v>
      </c>
      <c r="F138" s="132" t="s">
        <v>167</v>
      </c>
      <c r="G138" s="133" t="s">
        <v>157</v>
      </c>
      <c r="H138" s="134">
        <v>287.89999999999998</v>
      </c>
      <c r="I138" s="135"/>
      <c r="J138" s="136">
        <f>ROUND(I138*H138,2)</f>
        <v>0</v>
      </c>
      <c r="K138" s="132" t="s">
        <v>132</v>
      </c>
      <c r="L138" s="30"/>
      <c r="M138" s="137" t="s">
        <v>1</v>
      </c>
      <c r="N138" s="138" t="s">
        <v>44</v>
      </c>
      <c r="P138" s="139">
        <f>O138*H138</f>
        <v>0</v>
      </c>
      <c r="Q138" s="139">
        <v>0</v>
      </c>
      <c r="R138" s="139">
        <f>Q138*H138</f>
        <v>0</v>
      </c>
      <c r="S138" s="139">
        <v>0</v>
      </c>
      <c r="T138" s="140">
        <f>S138*H138</f>
        <v>0</v>
      </c>
      <c r="AR138" s="141" t="s">
        <v>133</v>
      </c>
      <c r="AT138" s="141" t="s">
        <v>128</v>
      </c>
      <c r="AU138" s="141" t="s">
        <v>89</v>
      </c>
      <c r="AY138" s="15" t="s">
        <v>126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15" t="s">
        <v>87</v>
      </c>
      <c r="BK138" s="142">
        <f>ROUND(I138*H138,2)</f>
        <v>0</v>
      </c>
      <c r="BL138" s="15" t="s">
        <v>133</v>
      </c>
      <c r="BM138" s="141" t="s">
        <v>168</v>
      </c>
    </row>
    <row r="139" spans="2:65" s="12" customFormat="1">
      <c r="B139" s="143"/>
      <c r="D139" s="144" t="s">
        <v>163</v>
      </c>
      <c r="E139" s="145" t="s">
        <v>1</v>
      </c>
      <c r="F139" s="146" t="s">
        <v>169</v>
      </c>
      <c r="H139" s="147">
        <v>287.89999999999998</v>
      </c>
      <c r="I139" s="148"/>
      <c r="L139" s="143"/>
      <c r="M139" s="149"/>
      <c r="T139" s="150"/>
      <c r="AT139" s="145" t="s">
        <v>163</v>
      </c>
      <c r="AU139" s="145" t="s">
        <v>89</v>
      </c>
      <c r="AV139" s="12" t="s">
        <v>89</v>
      </c>
      <c r="AW139" s="12" t="s">
        <v>36</v>
      </c>
      <c r="AX139" s="12" t="s">
        <v>87</v>
      </c>
      <c r="AY139" s="145" t="s">
        <v>126</v>
      </c>
    </row>
    <row r="140" spans="2:65" s="1" customFormat="1" ht="24.15" customHeight="1">
      <c r="B140" s="30"/>
      <c r="C140" s="130" t="s">
        <v>170</v>
      </c>
      <c r="D140" s="130" t="s">
        <v>128</v>
      </c>
      <c r="E140" s="131" t="s">
        <v>171</v>
      </c>
      <c r="F140" s="132" t="s">
        <v>172</v>
      </c>
      <c r="G140" s="133" t="s">
        <v>157</v>
      </c>
      <c r="H140" s="134">
        <v>18.2</v>
      </c>
      <c r="I140" s="135"/>
      <c r="J140" s="136">
        <f>ROUND(I140*H140,2)</f>
        <v>0</v>
      </c>
      <c r="K140" s="132" t="s">
        <v>132</v>
      </c>
      <c r="L140" s="30"/>
      <c r="M140" s="137" t="s">
        <v>1</v>
      </c>
      <c r="N140" s="138" t="s">
        <v>44</v>
      </c>
      <c r="P140" s="139">
        <f>O140*H140</f>
        <v>0</v>
      </c>
      <c r="Q140" s="139">
        <v>0</v>
      </c>
      <c r="R140" s="139">
        <f>Q140*H140</f>
        <v>0</v>
      </c>
      <c r="S140" s="139">
        <v>0</v>
      </c>
      <c r="T140" s="140">
        <f>S140*H140</f>
        <v>0</v>
      </c>
      <c r="AR140" s="141" t="s">
        <v>133</v>
      </c>
      <c r="AT140" s="141" t="s">
        <v>128</v>
      </c>
      <c r="AU140" s="141" t="s">
        <v>89</v>
      </c>
      <c r="AY140" s="15" t="s">
        <v>126</v>
      </c>
      <c r="BE140" s="142">
        <f>IF(N140="základní",J140,0)</f>
        <v>0</v>
      </c>
      <c r="BF140" s="142">
        <f>IF(N140="snížená",J140,0)</f>
        <v>0</v>
      </c>
      <c r="BG140" s="142">
        <f>IF(N140="zákl. přenesená",J140,0)</f>
        <v>0</v>
      </c>
      <c r="BH140" s="142">
        <f>IF(N140="sníž. přenesená",J140,0)</f>
        <v>0</v>
      </c>
      <c r="BI140" s="142">
        <f>IF(N140="nulová",J140,0)</f>
        <v>0</v>
      </c>
      <c r="BJ140" s="15" t="s">
        <v>87</v>
      </c>
      <c r="BK140" s="142">
        <f>ROUND(I140*H140,2)</f>
        <v>0</v>
      </c>
      <c r="BL140" s="15" t="s">
        <v>133</v>
      </c>
      <c r="BM140" s="141" t="s">
        <v>173</v>
      </c>
    </row>
    <row r="141" spans="2:65" s="12" customFormat="1">
      <c r="B141" s="143"/>
      <c r="D141" s="144" t="s">
        <v>163</v>
      </c>
      <c r="E141" s="145" t="s">
        <v>1</v>
      </c>
      <c r="F141" s="146" t="s">
        <v>164</v>
      </c>
      <c r="H141" s="147">
        <v>18.2</v>
      </c>
      <c r="I141" s="148"/>
      <c r="L141" s="143"/>
      <c r="M141" s="149"/>
      <c r="T141" s="150"/>
      <c r="AT141" s="145" t="s">
        <v>163</v>
      </c>
      <c r="AU141" s="145" t="s">
        <v>89</v>
      </c>
      <c r="AV141" s="12" t="s">
        <v>89</v>
      </c>
      <c r="AW141" s="12" t="s">
        <v>36</v>
      </c>
      <c r="AX141" s="12" t="s">
        <v>87</v>
      </c>
      <c r="AY141" s="145" t="s">
        <v>126</v>
      </c>
    </row>
    <row r="142" spans="2:65" s="1" customFormat="1" ht="24.15" customHeight="1">
      <c r="B142" s="30"/>
      <c r="C142" s="130" t="s">
        <v>174</v>
      </c>
      <c r="D142" s="130" t="s">
        <v>128</v>
      </c>
      <c r="E142" s="131" t="s">
        <v>175</v>
      </c>
      <c r="F142" s="132" t="s">
        <v>176</v>
      </c>
      <c r="G142" s="133" t="s">
        <v>157</v>
      </c>
      <c r="H142" s="134">
        <v>5</v>
      </c>
      <c r="I142" s="135"/>
      <c r="J142" s="136">
        <f>ROUND(I142*H142,2)</f>
        <v>0</v>
      </c>
      <c r="K142" s="132" t="s">
        <v>132</v>
      </c>
      <c r="L142" s="30"/>
      <c r="M142" s="137" t="s">
        <v>1</v>
      </c>
      <c r="N142" s="138" t="s">
        <v>44</v>
      </c>
      <c r="P142" s="139">
        <f>O142*H142</f>
        <v>0</v>
      </c>
      <c r="Q142" s="139">
        <v>0</v>
      </c>
      <c r="R142" s="139">
        <f>Q142*H142</f>
        <v>0</v>
      </c>
      <c r="S142" s="139">
        <v>0</v>
      </c>
      <c r="T142" s="140">
        <f>S142*H142</f>
        <v>0</v>
      </c>
      <c r="AR142" s="141" t="s">
        <v>133</v>
      </c>
      <c r="AT142" s="141" t="s">
        <v>128</v>
      </c>
      <c r="AU142" s="141" t="s">
        <v>89</v>
      </c>
      <c r="AY142" s="15" t="s">
        <v>126</v>
      </c>
      <c r="BE142" s="142">
        <f>IF(N142="základní",J142,0)</f>
        <v>0</v>
      </c>
      <c r="BF142" s="142">
        <f>IF(N142="snížená",J142,0)</f>
        <v>0</v>
      </c>
      <c r="BG142" s="142">
        <f>IF(N142="zákl. přenesená",J142,0)</f>
        <v>0</v>
      </c>
      <c r="BH142" s="142">
        <f>IF(N142="sníž. přenesená",J142,0)</f>
        <v>0</v>
      </c>
      <c r="BI142" s="142">
        <f>IF(N142="nulová",J142,0)</f>
        <v>0</v>
      </c>
      <c r="BJ142" s="15" t="s">
        <v>87</v>
      </c>
      <c r="BK142" s="142">
        <f>ROUND(I142*H142,2)</f>
        <v>0</v>
      </c>
      <c r="BL142" s="15" t="s">
        <v>133</v>
      </c>
      <c r="BM142" s="141" t="s">
        <v>177</v>
      </c>
    </row>
    <row r="143" spans="2:65" s="1" customFormat="1" ht="16.5" customHeight="1">
      <c r="B143" s="30"/>
      <c r="C143" s="130" t="s">
        <v>178</v>
      </c>
      <c r="D143" s="130" t="s">
        <v>128</v>
      </c>
      <c r="E143" s="131" t="s">
        <v>179</v>
      </c>
      <c r="F143" s="132" t="s">
        <v>180</v>
      </c>
      <c r="G143" s="133" t="s">
        <v>157</v>
      </c>
      <c r="H143" s="134">
        <v>18.2</v>
      </c>
      <c r="I143" s="135"/>
      <c r="J143" s="136">
        <f>ROUND(I143*H143,2)</f>
        <v>0</v>
      </c>
      <c r="K143" s="132" t="s">
        <v>132</v>
      </c>
      <c r="L143" s="30"/>
      <c r="M143" s="137" t="s">
        <v>1</v>
      </c>
      <c r="N143" s="138" t="s">
        <v>44</v>
      </c>
      <c r="P143" s="139">
        <f>O143*H143</f>
        <v>0</v>
      </c>
      <c r="Q143" s="139">
        <v>0</v>
      </c>
      <c r="R143" s="139">
        <f>Q143*H143</f>
        <v>0</v>
      </c>
      <c r="S143" s="139">
        <v>0</v>
      </c>
      <c r="T143" s="140">
        <f>S143*H143</f>
        <v>0</v>
      </c>
      <c r="AR143" s="141" t="s">
        <v>133</v>
      </c>
      <c r="AT143" s="141" t="s">
        <v>128</v>
      </c>
      <c r="AU143" s="141" t="s">
        <v>89</v>
      </c>
      <c r="AY143" s="15" t="s">
        <v>126</v>
      </c>
      <c r="BE143" s="142">
        <f>IF(N143="základní",J143,0)</f>
        <v>0</v>
      </c>
      <c r="BF143" s="142">
        <f>IF(N143="snížená",J143,0)</f>
        <v>0</v>
      </c>
      <c r="BG143" s="142">
        <f>IF(N143="zákl. přenesená",J143,0)</f>
        <v>0</v>
      </c>
      <c r="BH143" s="142">
        <f>IF(N143="sníž. přenesená",J143,0)</f>
        <v>0</v>
      </c>
      <c r="BI143" s="142">
        <f>IF(N143="nulová",J143,0)</f>
        <v>0</v>
      </c>
      <c r="BJ143" s="15" t="s">
        <v>87</v>
      </c>
      <c r="BK143" s="142">
        <f>ROUND(I143*H143,2)</f>
        <v>0</v>
      </c>
      <c r="BL143" s="15" t="s">
        <v>133</v>
      </c>
      <c r="BM143" s="141" t="s">
        <v>181</v>
      </c>
    </row>
    <row r="144" spans="2:65" s="12" customFormat="1">
      <c r="B144" s="143"/>
      <c r="D144" s="144" t="s">
        <v>163</v>
      </c>
      <c r="E144" s="145" t="s">
        <v>1</v>
      </c>
      <c r="F144" s="146" t="s">
        <v>164</v>
      </c>
      <c r="H144" s="147">
        <v>18.2</v>
      </c>
      <c r="I144" s="148"/>
      <c r="L144" s="143"/>
      <c r="M144" s="149"/>
      <c r="T144" s="150"/>
      <c r="AT144" s="145" t="s">
        <v>163</v>
      </c>
      <c r="AU144" s="145" t="s">
        <v>89</v>
      </c>
      <c r="AV144" s="12" t="s">
        <v>89</v>
      </c>
      <c r="AW144" s="12" t="s">
        <v>36</v>
      </c>
      <c r="AX144" s="12" t="s">
        <v>87</v>
      </c>
      <c r="AY144" s="145" t="s">
        <v>126</v>
      </c>
    </row>
    <row r="145" spans="2:65" s="1" customFormat="1" ht="24.15" customHeight="1">
      <c r="B145" s="30"/>
      <c r="C145" s="130" t="s">
        <v>182</v>
      </c>
      <c r="D145" s="130" t="s">
        <v>128</v>
      </c>
      <c r="E145" s="131" t="s">
        <v>183</v>
      </c>
      <c r="F145" s="132" t="s">
        <v>184</v>
      </c>
      <c r="G145" s="133" t="s">
        <v>185</v>
      </c>
      <c r="H145" s="134">
        <v>460.64</v>
      </c>
      <c r="I145" s="135"/>
      <c r="J145" s="136">
        <f>ROUND(I145*H145,2)</f>
        <v>0</v>
      </c>
      <c r="K145" s="132" t="s">
        <v>132</v>
      </c>
      <c r="L145" s="30"/>
      <c r="M145" s="137" t="s">
        <v>1</v>
      </c>
      <c r="N145" s="138" t="s">
        <v>44</v>
      </c>
      <c r="P145" s="139">
        <f>O145*H145</f>
        <v>0</v>
      </c>
      <c r="Q145" s="139">
        <v>0</v>
      </c>
      <c r="R145" s="139">
        <f>Q145*H145</f>
        <v>0</v>
      </c>
      <c r="S145" s="139">
        <v>0</v>
      </c>
      <c r="T145" s="140">
        <f>S145*H145</f>
        <v>0</v>
      </c>
      <c r="AR145" s="141" t="s">
        <v>133</v>
      </c>
      <c r="AT145" s="141" t="s">
        <v>128</v>
      </c>
      <c r="AU145" s="141" t="s">
        <v>89</v>
      </c>
      <c r="AY145" s="15" t="s">
        <v>126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5" t="s">
        <v>87</v>
      </c>
      <c r="BK145" s="142">
        <f>ROUND(I145*H145,2)</f>
        <v>0</v>
      </c>
      <c r="BL145" s="15" t="s">
        <v>133</v>
      </c>
      <c r="BM145" s="141" t="s">
        <v>186</v>
      </c>
    </row>
    <row r="146" spans="2:65" s="12" customFormat="1">
      <c r="B146" s="143"/>
      <c r="D146" s="144" t="s">
        <v>163</v>
      </c>
      <c r="E146" s="145" t="s">
        <v>1</v>
      </c>
      <c r="F146" s="146" t="s">
        <v>169</v>
      </c>
      <c r="H146" s="147">
        <v>287.89999999999998</v>
      </c>
      <c r="I146" s="148"/>
      <c r="L146" s="143"/>
      <c r="M146" s="149"/>
      <c r="T146" s="150"/>
      <c r="AT146" s="145" t="s">
        <v>163</v>
      </c>
      <c r="AU146" s="145" t="s">
        <v>89</v>
      </c>
      <c r="AV146" s="12" t="s">
        <v>89</v>
      </c>
      <c r="AW146" s="12" t="s">
        <v>36</v>
      </c>
      <c r="AX146" s="12" t="s">
        <v>87</v>
      </c>
      <c r="AY146" s="145" t="s">
        <v>126</v>
      </c>
    </row>
    <row r="147" spans="2:65" s="12" customFormat="1">
      <c r="B147" s="143"/>
      <c r="D147" s="144" t="s">
        <v>163</v>
      </c>
      <c r="F147" s="146" t="s">
        <v>187</v>
      </c>
      <c r="H147" s="147">
        <v>460.64</v>
      </c>
      <c r="I147" s="148"/>
      <c r="L147" s="143"/>
      <c r="M147" s="149"/>
      <c r="T147" s="150"/>
      <c r="AT147" s="145" t="s">
        <v>163</v>
      </c>
      <c r="AU147" s="145" t="s">
        <v>89</v>
      </c>
      <c r="AV147" s="12" t="s">
        <v>89</v>
      </c>
      <c r="AW147" s="12" t="s">
        <v>4</v>
      </c>
      <c r="AX147" s="12" t="s">
        <v>87</v>
      </c>
      <c r="AY147" s="145" t="s">
        <v>126</v>
      </c>
    </row>
    <row r="148" spans="2:65" s="1" customFormat="1" ht="24.15" customHeight="1">
      <c r="B148" s="30"/>
      <c r="C148" s="130" t="s">
        <v>188</v>
      </c>
      <c r="D148" s="130" t="s">
        <v>128</v>
      </c>
      <c r="E148" s="131" t="s">
        <v>189</v>
      </c>
      <c r="F148" s="132" t="s">
        <v>190</v>
      </c>
      <c r="G148" s="133" t="s">
        <v>157</v>
      </c>
      <c r="H148" s="134">
        <v>0.5</v>
      </c>
      <c r="I148" s="135"/>
      <c r="J148" s="136">
        <f>ROUND(I148*H148,2)</f>
        <v>0</v>
      </c>
      <c r="K148" s="132" t="s">
        <v>132</v>
      </c>
      <c r="L148" s="30"/>
      <c r="M148" s="137" t="s">
        <v>1</v>
      </c>
      <c r="N148" s="138" t="s">
        <v>44</v>
      </c>
      <c r="P148" s="139">
        <f>O148*H148</f>
        <v>0</v>
      </c>
      <c r="Q148" s="139">
        <v>0</v>
      </c>
      <c r="R148" s="139">
        <f>Q148*H148</f>
        <v>0</v>
      </c>
      <c r="S148" s="139">
        <v>0</v>
      </c>
      <c r="T148" s="140">
        <f>S148*H148</f>
        <v>0</v>
      </c>
      <c r="AR148" s="141" t="s">
        <v>133</v>
      </c>
      <c r="AT148" s="141" t="s">
        <v>128</v>
      </c>
      <c r="AU148" s="141" t="s">
        <v>89</v>
      </c>
      <c r="AY148" s="15" t="s">
        <v>126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5" t="s">
        <v>87</v>
      </c>
      <c r="BK148" s="142">
        <f>ROUND(I148*H148,2)</f>
        <v>0</v>
      </c>
      <c r="BL148" s="15" t="s">
        <v>133</v>
      </c>
      <c r="BM148" s="141" t="s">
        <v>191</v>
      </c>
    </row>
    <row r="149" spans="2:65" s="1" customFormat="1" ht="16.5" customHeight="1">
      <c r="B149" s="30"/>
      <c r="C149" s="151" t="s">
        <v>8</v>
      </c>
      <c r="D149" s="151" t="s">
        <v>192</v>
      </c>
      <c r="E149" s="152" t="s">
        <v>193</v>
      </c>
      <c r="F149" s="153" t="s">
        <v>194</v>
      </c>
      <c r="G149" s="154" t="s">
        <v>185</v>
      </c>
      <c r="H149" s="155">
        <v>1</v>
      </c>
      <c r="I149" s="156"/>
      <c r="J149" s="157">
        <f>ROUND(I149*H149,2)</f>
        <v>0</v>
      </c>
      <c r="K149" s="153" t="s">
        <v>132</v>
      </c>
      <c r="L149" s="158"/>
      <c r="M149" s="159" t="s">
        <v>1</v>
      </c>
      <c r="N149" s="160" t="s">
        <v>44</v>
      </c>
      <c r="P149" s="139">
        <f>O149*H149</f>
        <v>0</v>
      </c>
      <c r="Q149" s="139">
        <v>1</v>
      </c>
      <c r="R149" s="139">
        <f>Q149*H149</f>
        <v>1</v>
      </c>
      <c r="S149" s="139">
        <v>0</v>
      </c>
      <c r="T149" s="140">
        <f>S149*H149</f>
        <v>0</v>
      </c>
      <c r="AR149" s="141" t="s">
        <v>159</v>
      </c>
      <c r="AT149" s="141" t="s">
        <v>192</v>
      </c>
      <c r="AU149" s="141" t="s">
        <v>89</v>
      </c>
      <c r="AY149" s="15" t="s">
        <v>126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5" t="s">
        <v>87</v>
      </c>
      <c r="BK149" s="142">
        <f>ROUND(I149*H149,2)</f>
        <v>0</v>
      </c>
      <c r="BL149" s="15" t="s">
        <v>133</v>
      </c>
      <c r="BM149" s="141" t="s">
        <v>195</v>
      </c>
    </row>
    <row r="150" spans="2:65" s="12" customFormat="1">
      <c r="B150" s="143"/>
      <c r="D150" s="144" t="s">
        <v>163</v>
      </c>
      <c r="F150" s="146" t="s">
        <v>196</v>
      </c>
      <c r="H150" s="147">
        <v>1</v>
      </c>
      <c r="I150" s="148"/>
      <c r="L150" s="143"/>
      <c r="M150" s="149"/>
      <c r="T150" s="150"/>
      <c r="AT150" s="145" t="s">
        <v>163</v>
      </c>
      <c r="AU150" s="145" t="s">
        <v>89</v>
      </c>
      <c r="AV150" s="12" t="s">
        <v>89</v>
      </c>
      <c r="AW150" s="12" t="s">
        <v>4</v>
      </c>
      <c r="AX150" s="12" t="s">
        <v>87</v>
      </c>
      <c r="AY150" s="145" t="s">
        <v>126</v>
      </c>
    </row>
    <row r="151" spans="2:65" s="1" customFormat="1" ht="24.15" customHeight="1">
      <c r="B151" s="30"/>
      <c r="C151" s="130" t="s">
        <v>197</v>
      </c>
      <c r="D151" s="130" t="s">
        <v>128</v>
      </c>
      <c r="E151" s="131" t="s">
        <v>198</v>
      </c>
      <c r="F151" s="132" t="s">
        <v>199</v>
      </c>
      <c r="G151" s="133" t="s">
        <v>131</v>
      </c>
      <c r="H151" s="134">
        <v>841</v>
      </c>
      <c r="I151" s="135"/>
      <c r="J151" s="136">
        <f>ROUND(I151*H151,2)</f>
        <v>0</v>
      </c>
      <c r="K151" s="132" t="s">
        <v>132</v>
      </c>
      <c r="L151" s="30"/>
      <c r="M151" s="137" t="s">
        <v>1</v>
      </c>
      <c r="N151" s="138" t="s">
        <v>44</v>
      </c>
      <c r="P151" s="139">
        <f>O151*H151</f>
        <v>0</v>
      </c>
      <c r="Q151" s="139">
        <v>0</v>
      </c>
      <c r="R151" s="139">
        <f>Q151*H151</f>
        <v>0</v>
      </c>
      <c r="S151" s="139">
        <v>0</v>
      </c>
      <c r="T151" s="140">
        <f>S151*H151</f>
        <v>0</v>
      </c>
      <c r="AR151" s="141" t="s">
        <v>133</v>
      </c>
      <c r="AT151" s="141" t="s">
        <v>128</v>
      </c>
      <c r="AU151" s="141" t="s">
        <v>89</v>
      </c>
      <c r="AY151" s="15" t="s">
        <v>126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5" t="s">
        <v>87</v>
      </c>
      <c r="BK151" s="142">
        <f>ROUND(I151*H151,2)</f>
        <v>0</v>
      </c>
      <c r="BL151" s="15" t="s">
        <v>133</v>
      </c>
      <c r="BM151" s="141" t="s">
        <v>200</v>
      </c>
    </row>
    <row r="152" spans="2:65" s="1" customFormat="1" ht="33" customHeight="1">
      <c r="B152" s="30"/>
      <c r="C152" s="130" t="s">
        <v>201</v>
      </c>
      <c r="D152" s="130" t="s">
        <v>128</v>
      </c>
      <c r="E152" s="131" t="s">
        <v>202</v>
      </c>
      <c r="F152" s="132" t="s">
        <v>203</v>
      </c>
      <c r="G152" s="133" t="s">
        <v>131</v>
      </c>
      <c r="H152" s="134">
        <v>132</v>
      </c>
      <c r="I152" s="135"/>
      <c r="J152" s="136">
        <f>ROUND(I152*H152,2)</f>
        <v>0</v>
      </c>
      <c r="K152" s="132" t="s">
        <v>132</v>
      </c>
      <c r="L152" s="30"/>
      <c r="M152" s="137" t="s">
        <v>1</v>
      </c>
      <c r="N152" s="138" t="s">
        <v>44</v>
      </c>
      <c r="P152" s="139">
        <f>O152*H152</f>
        <v>0</v>
      </c>
      <c r="Q152" s="139">
        <v>0</v>
      </c>
      <c r="R152" s="139">
        <f>Q152*H152</f>
        <v>0</v>
      </c>
      <c r="S152" s="139">
        <v>0</v>
      </c>
      <c r="T152" s="140">
        <f>S152*H152</f>
        <v>0</v>
      </c>
      <c r="AR152" s="141" t="s">
        <v>133</v>
      </c>
      <c r="AT152" s="141" t="s">
        <v>128</v>
      </c>
      <c r="AU152" s="141" t="s">
        <v>89</v>
      </c>
      <c r="AY152" s="15" t="s">
        <v>126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5" t="s">
        <v>87</v>
      </c>
      <c r="BK152" s="142">
        <f>ROUND(I152*H152,2)</f>
        <v>0</v>
      </c>
      <c r="BL152" s="15" t="s">
        <v>133</v>
      </c>
      <c r="BM152" s="141" t="s">
        <v>204</v>
      </c>
    </row>
    <row r="153" spans="2:65" s="1" customFormat="1" ht="24.15" customHeight="1">
      <c r="B153" s="30"/>
      <c r="C153" s="130" t="s">
        <v>205</v>
      </c>
      <c r="D153" s="130" t="s">
        <v>128</v>
      </c>
      <c r="E153" s="131" t="s">
        <v>206</v>
      </c>
      <c r="F153" s="132" t="s">
        <v>207</v>
      </c>
      <c r="G153" s="133" t="s">
        <v>131</v>
      </c>
      <c r="H153" s="134">
        <v>132</v>
      </c>
      <c r="I153" s="135"/>
      <c r="J153" s="136">
        <f>ROUND(I153*H153,2)</f>
        <v>0</v>
      </c>
      <c r="K153" s="132" t="s">
        <v>132</v>
      </c>
      <c r="L153" s="30"/>
      <c r="M153" s="137" t="s">
        <v>1</v>
      </c>
      <c r="N153" s="138" t="s">
        <v>44</v>
      </c>
      <c r="P153" s="139">
        <f>O153*H153</f>
        <v>0</v>
      </c>
      <c r="Q153" s="139">
        <v>0</v>
      </c>
      <c r="R153" s="139">
        <f>Q153*H153</f>
        <v>0</v>
      </c>
      <c r="S153" s="139">
        <v>0</v>
      </c>
      <c r="T153" s="140">
        <f>S153*H153</f>
        <v>0</v>
      </c>
      <c r="AR153" s="141" t="s">
        <v>133</v>
      </c>
      <c r="AT153" s="141" t="s">
        <v>128</v>
      </c>
      <c r="AU153" s="141" t="s">
        <v>89</v>
      </c>
      <c r="AY153" s="15" t="s">
        <v>126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15" t="s">
        <v>87</v>
      </c>
      <c r="BK153" s="142">
        <f>ROUND(I153*H153,2)</f>
        <v>0</v>
      </c>
      <c r="BL153" s="15" t="s">
        <v>133</v>
      </c>
      <c r="BM153" s="141" t="s">
        <v>208</v>
      </c>
    </row>
    <row r="154" spans="2:65" s="1" customFormat="1" ht="16.5" customHeight="1">
      <c r="B154" s="30"/>
      <c r="C154" s="151" t="s">
        <v>209</v>
      </c>
      <c r="D154" s="151" t="s">
        <v>192</v>
      </c>
      <c r="E154" s="152" t="s">
        <v>210</v>
      </c>
      <c r="F154" s="153" t="s">
        <v>211</v>
      </c>
      <c r="G154" s="154" t="s">
        <v>212</v>
      </c>
      <c r="H154" s="155">
        <v>2.64</v>
      </c>
      <c r="I154" s="156"/>
      <c r="J154" s="157">
        <f>ROUND(I154*H154,2)</f>
        <v>0</v>
      </c>
      <c r="K154" s="153" t="s">
        <v>132</v>
      </c>
      <c r="L154" s="158"/>
      <c r="M154" s="159" t="s">
        <v>1</v>
      </c>
      <c r="N154" s="160" t="s">
        <v>44</v>
      </c>
      <c r="P154" s="139">
        <f>O154*H154</f>
        <v>0</v>
      </c>
      <c r="Q154" s="139">
        <v>1E-3</v>
      </c>
      <c r="R154" s="139">
        <f>Q154*H154</f>
        <v>2.64E-3</v>
      </c>
      <c r="S154" s="139">
        <v>0</v>
      </c>
      <c r="T154" s="140">
        <f>S154*H154</f>
        <v>0</v>
      </c>
      <c r="AR154" s="141" t="s">
        <v>159</v>
      </c>
      <c r="AT154" s="141" t="s">
        <v>192</v>
      </c>
      <c r="AU154" s="141" t="s">
        <v>89</v>
      </c>
      <c r="AY154" s="15" t="s">
        <v>126</v>
      </c>
      <c r="BE154" s="142">
        <f>IF(N154="základní",J154,0)</f>
        <v>0</v>
      </c>
      <c r="BF154" s="142">
        <f>IF(N154="snížená",J154,0)</f>
        <v>0</v>
      </c>
      <c r="BG154" s="142">
        <f>IF(N154="zákl. přenesená",J154,0)</f>
        <v>0</v>
      </c>
      <c r="BH154" s="142">
        <f>IF(N154="sníž. přenesená",J154,0)</f>
        <v>0</v>
      </c>
      <c r="BI154" s="142">
        <f>IF(N154="nulová",J154,0)</f>
        <v>0</v>
      </c>
      <c r="BJ154" s="15" t="s">
        <v>87</v>
      </c>
      <c r="BK154" s="142">
        <f>ROUND(I154*H154,2)</f>
        <v>0</v>
      </c>
      <c r="BL154" s="15" t="s">
        <v>133</v>
      </c>
      <c r="BM154" s="141" t="s">
        <v>213</v>
      </c>
    </row>
    <row r="155" spans="2:65" s="12" customFormat="1">
      <c r="B155" s="143"/>
      <c r="D155" s="144" t="s">
        <v>163</v>
      </c>
      <c r="F155" s="146" t="s">
        <v>214</v>
      </c>
      <c r="H155" s="147">
        <v>2.64</v>
      </c>
      <c r="I155" s="148"/>
      <c r="L155" s="143"/>
      <c r="M155" s="149"/>
      <c r="T155" s="150"/>
      <c r="AT155" s="145" t="s">
        <v>163</v>
      </c>
      <c r="AU155" s="145" t="s">
        <v>89</v>
      </c>
      <c r="AV155" s="12" t="s">
        <v>89</v>
      </c>
      <c r="AW155" s="12" t="s">
        <v>4</v>
      </c>
      <c r="AX155" s="12" t="s">
        <v>87</v>
      </c>
      <c r="AY155" s="145" t="s">
        <v>126</v>
      </c>
    </row>
    <row r="156" spans="2:65" s="11" customFormat="1" ht="22.95" customHeight="1">
      <c r="B156" s="118"/>
      <c r="D156" s="119" t="s">
        <v>78</v>
      </c>
      <c r="E156" s="128" t="s">
        <v>145</v>
      </c>
      <c r="F156" s="128" t="s">
        <v>215</v>
      </c>
      <c r="I156" s="121"/>
      <c r="J156" s="129">
        <f>BK156</f>
        <v>0</v>
      </c>
      <c r="L156" s="118"/>
      <c r="M156" s="123"/>
      <c r="P156" s="124">
        <f>SUM(P157:P177)</f>
        <v>0</v>
      </c>
      <c r="R156" s="124">
        <f>SUM(R157:R177)</f>
        <v>840.57799999999997</v>
      </c>
      <c r="T156" s="125">
        <f>SUM(T157:T177)</f>
        <v>0</v>
      </c>
      <c r="AR156" s="119" t="s">
        <v>87</v>
      </c>
      <c r="AT156" s="126" t="s">
        <v>78</v>
      </c>
      <c r="AU156" s="126" t="s">
        <v>87</v>
      </c>
      <c r="AY156" s="119" t="s">
        <v>126</v>
      </c>
      <c r="BK156" s="127">
        <f>SUM(BK157:BK177)</f>
        <v>0</v>
      </c>
    </row>
    <row r="157" spans="2:65" s="1" customFormat="1" ht="16.5" customHeight="1">
      <c r="B157" s="30"/>
      <c r="C157" s="130" t="s">
        <v>216</v>
      </c>
      <c r="D157" s="130" t="s">
        <v>128</v>
      </c>
      <c r="E157" s="131" t="s">
        <v>217</v>
      </c>
      <c r="F157" s="132" t="s">
        <v>218</v>
      </c>
      <c r="G157" s="133" t="s">
        <v>131</v>
      </c>
      <c r="H157" s="134">
        <v>1009.2</v>
      </c>
      <c r="I157" s="135"/>
      <c r="J157" s="136">
        <f>ROUND(I157*H157,2)</f>
        <v>0</v>
      </c>
      <c r="K157" s="132" t="s">
        <v>1</v>
      </c>
      <c r="L157" s="30"/>
      <c r="M157" s="137" t="s">
        <v>1</v>
      </c>
      <c r="N157" s="138" t="s">
        <v>44</v>
      </c>
      <c r="P157" s="139">
        <f>O157*H157</f>
        <v>0</v>
      </c>
      <c r="Q157" s="139">
        <v>0</v>
      </c>
      <c r="R157" s="139">
        <f>Q157*H157</f>
        <v>0</v>
      </c>
      <c r="S157" s="139">
        <v>0</v>
      </c>
      <c r="T157" s="140">
        <f>S157*H157</f>
        <v>0</v>
      </c>
      <c r="AR157" s="141" t="s">
        <v>133</v>
      </c>
      <c r="AT157" s="141" t="s">
        <v>128</v>
      </c>
      <c r="AU157" s="141" t="s">
        <v>89</v>
      </c>
      <c r="AY157" s="15" t="s">
        <v>126</v>
      </c>
      <c r="BE157" s="142">
        <f>IF(N157="základní",J157,0)</f>
        <v>0</v>
      </c>
      <c r="BF157" s="142">
        <f>IF(N157="snížená",J157,0)</f>
        <v>0</v>
      </c>
      <c r="BG157" s="142">
        <f>IF(N157="zákl. přenesená",J157,0)</f>
        <v>0</v>
      </c>
      <c r="BH157" s="142">
        <f>IF(N157="sníž. přenesená",J157,0)</f>
        <v>0</v>
      </c>
      <c r="BI157" s="142">
        <f>IF(N157="nulová",J157,0)</f>
        <v>0</v>
      </c>
      <c r="BJ157" s="15" t="s">
        <v>87</v>
      </c>
      <c r="BK157" s="142">
        <f>ROUND(I157*H157,2)</f>
        <v>0</v>
      </c>
      <c r="BL157" s="15" t="s">
        <v>133</v>
      </c>
      <c r="BM157" s="141" t="s">
        <v>219</v>
      </c>
    </row>
    <row r="158" spans="2:65" s="1" customFormat="1" ht="48">
      <c r="B158" s="30"/>
      <c r="D158" s="144" t="s">
        <v>220</v>
      </c>
      <c r="F158" s="161" t="s">
        <v>221</v>
      </c>
      <c r="I158" s="162"/>
      <c r="L158" s="30"/>
      <c r="M158" s="163"/>
      <c r="T158" s="54"/>
      <c r="AT158" s="15" t="s">
        <v>220</v>
      </c>
      <c r="AU158" s="15" t="s">
        <v>89</v>
      </c>
    </row>
    <row r="159" spans="2:65" s="12" customFormat="1">
      <c r="B159" s="143"/>
      <c r="D159" s="144" t="s">
        <v>163</v>
      </c>
      <c r="E159" s="145" t="s">
        <v>1</v>
      </c>
      <c r="F159" s="146" t="s">
        <v>222</v>
      </c>
      <c r="H159" s="147">
        <v>1009.2</v>
      </c>
      <c r="I159" s="148"/>
      <c r="L159" s="143"/>
      <c r="M159" s="149"/>
      <c r="T159" s="150"/>
      <c r="AT159" s="145" t="s">
        <v>163</v>
      </c>
      <c r="AU159" s="145" t="s">
        <v>89</v>
      </c>
      <c r="AV159" s="12" t="s">
        <v>89</v>
      </c>
      <c r="AW159" s="12" t="s">
        <v>36</v>
      </c>
      <c r="AX159" s="12" t="s">
        <v>87</v>
      </c>
      <c r="AY159" s="145" t="s">
        <v>126</v>
      </c>
    </row>
    <row r="160" spans="2:65" s="1" customFormat="1" ht="24.15" customHeight="1">
      <c r="B160" s="30"/>
      <c r="C160" s="130" t="s">
        <v>7</v>
      </c>
      <c r="D160" s="130" t="s">
        <v>128</v>
      </c>
      <c r="E160" s="131" t="s">
        <v>223</v>
      </c>
      <c r="F160" s="132" t="s">
        <v>224</v>
      </c>
      <c r="G160" s="133" t="s">
        <v>131</v>
      </c>
      <c r="H160" s="134">
        <v>1850.2</v>
      </c>
      <c r="I160" s="135"/>
      <c r="J160" s="136">
        <f>ROUND(I160*H160,2)</f>
        <v>0</v>
      </c>
      <c r="K160" s="132" t="s">
        <v>132</v>
      </c>
      <c r="L160" s="30"/>
      <c r="M160" s="137" t="s">
        <v>1</v>
      </c>
      <c r="N160" s="138" t="s">
        <v>44</v>
      </c>
      <c r="P160" s="139">
        <f>O160*H160</f>
        <v>0</v>
      </c>
      <c r="Q160" s="139">
        <v>0.34499999999999997</v>
      </c>
      <c r="R160" s="139">
        <f>Q160*H160</f>
        <v>638.31899999999996</v>
      </c>
      <c r="S160" s="139">
        <v>0</v>
      </c>
      <c r="T160" s="140">
        <f>S160*H160</f>
        <v>0</v>
      </c>
      <c r="AR160" s="141" t="s">
        <v>133</v>
      </c>
      <c r="AT160" s="141" t="s">
        <v>128</v>
      </c>
      <c r="AU160" s="141" t="s">
        <v>89</v>
      </c>
      <c r="AY160" s="15" t="s">
        <v>126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5" t="s">
        <v>87</v>
      </c>
      <c r="BK160" s="142">
        <f>ROUND(I160*H160,2)</f>
        <v>0</v>
      </c>
      <c r="BL160" s="15" t="s">
        <v>133</v>
      </c>
      <c r="BM160" s="141" t="s">
        <v>225</v>
      </c>
    </row>
    <row r="161" spans="2:65" s="12" customFormat="1">
      <c r="B161" s="143"/>
      <c r="D161" s="144" t="s">
        <v>163</v>
      </c>
      <c r="E161" s="145" t="s">
        <v>1</v>
      </c>
      <c r="F161" s="146" t="s">
        <v>226</v>
      </c>
      <c r="H161" s="147">
        <v>118.8</v>
      </c>
      <c r="I161" s="148"/>
      <c r="L161" s="143"/>
      <c r="M161" s="149"/>
      <c r="T161" s="150"/>
      <c r="AT161" s="145" t="s">
        <v>163</v>
      </c>
      <c r="AU161" s="145" t="s">
        <v>89</v>
      </c>
      <c r="AV161" s="12" t="s">
        <v>89</v>
      </c>
      <c r="AW161" s="12" t="s">
        <v>36</v>
      </c>
      <c r="AX161" s="12" t="s">
        <v>79</v>
      </c>
      <c r="AY161" s="145" t="s">
        <v>126</v>
      </c>
    </row>
    <row r="162" spans="2:65" s="12" customFormat="1">
      <c r="B162" s="143"/>
      <c r="D162" s="144" t="s">
        <v>163</v>
      </c>
      <c r="E162" s="145" t="s">
        <v>1</v>
      </c>
      <c r="F162" s="146" t="s">
        <v>227</v>
      </c>
      <c r="H162" s="147">
        <v>1731.4</v>
      </c>
      <c r="I162" s="148"/>
      <c r="L162" s="143"/>
      <c r="M162" s="149"/>
      <c r="T162" s="150"/>
      <c r="AT162" s="145" t="s">
        <v>163</v>
      </c>
      <c r="AU162" s="145" t="s">
        <v>89</v>
      </c>
      <c r="AV162" s="12" t="s">
        <v>89</v>
      </c>
      <c r="AW162" s="12" t="s">
        <v>36</v>
      </c>
      <c r="AX162" s="12" t="s">
        <v>79</v>
      </c>
      <c r="AY162" s="145" t="s">
        <v>126</v>
      </c>
    </row>
    <row r="163" spans="2:65" s="13" customFormat="1">
      <c r="B163" s="164"/>
      <c r="D163" s="144" t="s">
        <v>163</v>
      </c>
      <c r="E163" s="165" t="s">
        <v>1</v>
      </c>
      <c r="F163" s="166" t="s">
        <v>228</v>
      </c>
      <c r="H163" s="167">
        <v>1850.2</v>
      </c>
      <c r="I163" s="168"/>
      <c r="L163" s="164"/>
      <c r="M163" s="169"/>
      <c r="T163" s="170"/>
      <c r="AT163" s="165" t="s">
        <v>163</v>
      </c>
      <c r="AU163" s="165" t="s">
        <v>89</v>
      </c>
      <c r="AV163" s="13" t="s">
        <v>133</v>
      </c>
      <c r="AW163" s="13" t="s">
        <v>36</v>
      </c>
      <c r="AX163" s="13" t="s">
        <v>87</v>
      </c>
      <c r="AY163" s="165" t="s">
        <v>126</v>
      </c>
    </row>
    <row r="164" spans="2:65" s="1" customFormat="1" ht="24.15" customHeight="1">
      <c r="B164" s="30"/>
      <c r="C164" s="130" t="s">
        <v>229</v>
      </c>
      <c r="D164" s="130" t="s">
        <v>128</v>
      </c>
      <c r="E164" s="131" t="s">
        <v>230</v>
      </c>
      <c r="F164" s="132" t="s">
        <v>231</v>
      </c>
      <c r="G164" s="133" t="s">
        <v>131</v>
      </c>
      <c r="H164" s="134">
        <v>54</v>
      </c>
      <c r="I164" s="135"/>
      <c r="J164" s="136">
        <f>ROUND(I164*H164,2)</f>
        <v>0</v>
      </c>
      <c r="K164" s="132" t="s">
        <v>132</v>
      </c>
      <c r="L164" s="30"/>
      <c r="M164" s="137" t="s">
        <v>1</v>
      </c>
      <c r="N164" s="138" t="s">
        <v>44</v>
      </c>
      <c r="P164" s="139">
        <f>O164*H164</f>
        <v>0</v>
      </c>
      <c r="Q164" s="139">
        <v>0</v>
      </c>
      <c r="R164" s="139">
        <f>Q164*H164</f>
        <v>0</v>
      </c>
      <c r="S164" s="139">
        <v>0</v>
      </c>
      <c r="T164" s="140">
        <f>S164*H164</f>
        <v>0</v>
      </c>
      <c r="AR164" s="141" t="s">
        <v>133</v>
      </c>
      <c r="AT164" s="141" t="s">
        <v>128</v>
      </c>
      <c r="AU164" s="141" t="s">
        <v>89</v>
      </c>
      <c r="AY164" s="15" t="s">
        <v>126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5" t="s">
        <v>87</v>
      </c>
      <c r="BK164" s="142">
        <f>ROUND(I164*H164,2)</f>
        <v>0</v>
      </c>
      <c r="BL164" s="15" t="s">
        <v>133</v>
      </c>
      <c r="BM164" s="141" t="s">
        <v>232</v>
      </c>
    </row>
    <row r="165" spans="2:65" s="1" customFormat="1" ht="19.2">
      <c r="B165" s="30"/>
      <c r="D165" s="144" t="s">
        <v>220</v>
      </c>
      <c r="F165" s="161" t="s">
        <v>233</v>
      </c>
      <c r="I165" s="162"/>
      <c r="L165" s="30"/>
      <c r="M165" s="163"/>
      <c r="T165" s="54"/>
      <c r="AT165" s="15" t="s">
        <v>220</v>
      </c>
      <c r="AU165" s="15" t="s">
        <v>89</v>
      </c>
    </row>
    <row r="166" spans="2:65" s="1" customFormat="1" ht="33" customHeight="1">
      <c r="B166" s="30"/>
      <c r="C166" s="130" t="s">
        <v>234</v>
      </c>
      <c r="D166" s="130" t="s">
        <v>128</v>
      </c>
      <c r="E166" s="131" t="s">
        <v>235</v>
      </c>
      <c r="F166" s="132" t="s">
        <v>236</v>
      </c>
      <c r="G166" s="133" t="s">
        <v>131</v>
      </c>
      <c r="H166" s="134">
        <v>54</v>
      </c>
      <c r="I166" s="135"/>
      <c r="J166" s="136">
        <f>ROUND(I166*H166,2)</f>
        <v>0</v>
      </c>
      <c r="K166" s="132" t="s">
        <v>132</v>
      </c>
      <c r="L166" s="30"/>
      <c r="M166" s="137" t="s">
        <v>1</v>
      </c>
      <c r="N166" s="138" t="s">
        <v>44</v>
      </c>
      <c r="P166" s="139">
        <f>O166*H166</f>
        <v>0</v>
      </c>
      <c r="Q166" s="139">
        <v>0</v>
      </c>
      <c r="R166" s="139">
        <f>Q166*H166</f>
        <v>0</v>
      </c>
      <c r="S166" s="139">
        <v>0</v>
      </c>
      <c r="T166" s="140">
        <f>S166*H166</f>
        <v>0</v>
      </c>
      <c r="AR166" s="141" t="s">
        <v>133</v>
      </c>
      <c r="AT166" s="141" t="s">
        <v>128</v>
      </c>
      <c r="AU166" s="141" t="s">
        <v>89</v>
      </c>
      <c r="AY166" s="15" t="s">
        <v>126</v>
      </c>
      <c r="BE166" s="142">
        <f>IF(N166="základní",J166,0)</f>
        <v>0</v>
      </c>
      <c r="BF166" s="142">
        <f>IF(N166="snížená",J166,0)</f>
        <v>0</v>
      </c>
      <c r="BG166" s="142">
        <f>IF(N166="zákl. přenesená",J166,0)</f>
        <v>0</v>
      </c>
      <c r="BH166" s="142">
        <f>IF(N166="sníž. přenesená",J166,0)</f>
        <v>0</v>
      </c>
      <c r="BI166" s="142">
        <f>IF(N166="nulová",J166,0)</f>
        <v>0</v>
      </c>
      <c r="BJ166" s="15" t="s">
        <v>87</v>
      </c>
      <c r="BK166" s="142">
        <f>ROUND(I166*H166,2)</f>
        <v>0</v>
      </c>
      <c r="BL166" s="15" t="s">
        <v>133</v>
      </c>
      <c r="BM166" s="141" t="s">
        <v>237</v>
      </c>
    </row>
    <row r="167" spans="2:65" s="1" customFormat="1" ht="19.2">
      <c r="B167" s="30"/>
      <c r="D167" s="144" t="s">
        <v>220</v>
      </c>
      <c r="F167" s="161" t="s">
        <v>233</v>
      </c>
      <c r="I167" s="162"/>
      <c r="L167" s="30"/>
      <c r="M167" s="163"/>
      <c r="T167" s="54"/>
      <c r="AT167" s="15" t="s">
        <v>220</v>
      </c>
      <c r="AU167" s="15" t="s">
        <v>89</v>
      </c>
    </row>
    <row r="168" spans="2:65" s="1" customFormat="1" ht="21.75" customHeight="1">
      <c r="B168" s="30"/>
      <c r="C168" s="130" t="s">
        <v>238</v>
      </c>
      <c r="D168" s="130" t="s">
        <v>128</v>
      </c>
      <c r="E168" s="131" t="s">
        <v>239</v>
      </c>
      <c r="F168" s="132" t="s">
        <v>240</v>
      </c>
      <c r="G168" s="133" t="s">
        <v>131</v>
      </c>
      <c r="H168" s="134">
        <v>54</v>
      </c>
      <c r="I168" s="135"/>
      <c r="J168" s="136">
        <f>ROUND(I168*H168,2)</f>
        <v>0</v>
      </c>
      <c r="K168" s="132" t="s">
        <v>132</v>
      </c>
      <c r="L168" s="30"/>
      <c r="M168" s="137" t="s">
        <v>1</v>
      </c>
      <c r="N168" s="138" t="s">
        <v>44</v>
      </c>
      <c r="P168" s="139">
        <f>O168*H168</f>
        <v>0</v>
      </c>
      <c r="Q168" s="139">
        <v>0</v>
      </c>
      <c r="R168" s="139">
        <f>Q168*H168</f>
        <v>0</v>
      </c>
      <c r="S168" s="139">
        <v>0</v>
      </c>
      <c r="T168" s="140">
        <f>S168*H168</f>
        <v>0</v>
      </c>
      <c r="AR168" s="141" t="s">
        <v>133</v>
      </c>
      <c r="AT168" s="141" t="s">
        <v>128</v>
      </c>
      <c r="AU168" s="141" t="s">
        <v>89</v>
      </c>
      <c r="AY168" s="15" t="s">
        <v>126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5" t="s">
        <v>87</v>
      </c>
      <c r="BK168" s="142">
        <f>ROUND(I168*H168,2)</f>
        <v>0</v>
      </c>
      <c r="BL168" s="15" t="s">
        <v>133</v>
      </c>
      <c r="BM168" s="141" t="s">
        <v>241</v>
      </c>
    </row>
    <row r="169" spans="2:65" s="1" customFormat="1" ht="19.2">
      <c r="B169" s="30"/>
      <c r="D169" s="144" t="s">
        <v>220</v>
      </c>
      <c r="F169" s="161" t="s">
        <v>233</v>
      </c>
      <c r="I169" s="162"/>
      <c r="L169" s="30"/>
      <c r="M169" s="163"/>
      <c r="T169" s="54"/>
      <c r="AT169" s="15" t="s">
        <v>220</v>
      </c>
      <c r="AU169" s="15" t="s">
        <v>89</v>
      </c>
    </row>
    <row r="170" spans="2:65" s="1" customFormat="1" ht="33" customHeight="1">
      <c r="B170" s="30"/>
      <c r="C170" s="130" t="s">
        <v>242</v>
      </c>
      <c r="D170" s="130" t="s">
        <v>128</v>
      </c>
      <c r="E170" s="131" t="s">
        <v>243</v>
      </c>
      <c r="F170" s="132" t="s">
        <v>244</v>
      </c>
      <c r="G170" s="133" t="s">
        <v>131</v>
      </c>
      <c r="H170" s="134">
        <v>54</v>
      </c>
      <c r="I170" s="135"/>
      <c r="J170" s="136">
        <f>ROUND(I170*H170,2)</f>
        <v>0</v>
      </c>
      <c r="K170" s="132" t="s">
        <v>132</v>
      </c>
      <c r="L170" s="30"/>
      <c r="M170" s="137" t="s">
        <v>1</v>
      </c>
      <c r="N170" s="138" t="s">
        <v>44</v>
      </c>
      <c r="P170" s="139">
        <f>O170*H170</f>
        <v>0</v>
      </c>
      <c r="Q170" s="139">
        <v>0</v>
      </c>
      <c r="R170" s="139">
        <f>Q170*H170</f>
        <v>0</v>
      </c>
      <c r="S170" s="139">
        <v>0</v>
      </c>
      <c r="T170" s="140">
        <f>S170*H170</f>
        <v>0</v>
      </c>
      <c r="AR170" s="141" t="s">
        <v>133</v>
      </c>
      <c r="AT170" s="141" t="s">
        <v>128</v>
      </c>
      <c r="AU170" s="141" t="s">
        <v>89</v>
      </c>
      <c r="AY170" s="15" t="s">
        <v>126</v>
      </c>
      <c r="BE170" s="142">
        <f>IF(N170="základní",J170,0)</f>
        <v>0</v>
      </c>
      <c r="BF170" s="142">
        <f>IF(N170="snížená",J170,0)</f>
        <v>0</v>
      </c>
      <c r="BG170" s="142">
        <f>IF(N170="zákl. přenesená",J170,0)</f>
        <v>0</v>
      </c>
      <c r="BH170" s="142">
        <f>IF(N170="sníž. přenesená",J170,0)</f>
        <v>0</v>
      </c>
      <c r="BI170" s="142">
        <f>IF(N170="nulová",J170,0)</f>
        <v>0</v>
      </c>
      <c r="BJ170" s="15" t="s">
        <v>87</v>
      </c>
      <c r="BK170" s="142">
        <f>ROUND(I170*H170,2)</f>
        <v>0</v>
      </c>
      <c r="BL170" s="15" t="s">
        <v>133</v>
      </c>
      <c r="BM170" s="141" t="s">
        <v>245</v>
      </c>
    </row>
    <row r="171" spans="2:65" s="1" customFormat="1" ht="19.2">
      <c r="B171" s="30"/>
      <c r="D171" s="144" t="s">
        <v>220</v>
      </c>
      <c r="F171" s="161" t="s">
        <v>233</v>
      </c>
      <c r="I171" s="162"/>
      <c r="L171" s="30"/>
      <c r="M171" s="163"/>
      <c r="T171" s="54"/>
      <c r="AT171" s="15" t="s">
        <v>220</v>
      </c>
      <c r="AU171" s="15" t="s">
        <v>89</v>
      </c>
    </row>
    <row r="172" spans="2:65" s="1" customFormat="1" ht="24.15" customHeight="1">
      <c r="B172" s="30"/>
      <c r="C172" s="130" t="s">
        <v>246</v>
      </c>
      <c r="D172" s="130" t="s">
        <v>128</v>
      </c>
      <c r="E172" s="131" t="s">
        <v>247</v>
      </c>
      <c r="F172" s="132" t="s">
        <v>248</v>
      </c>
      <c r="G172" s="133" t="s">
        <v>131</v>
      </c>
      <c r="H172" s="134">
        <v>787</v>
      </c>
      <c r="I172" s="135"/>
      <c r="J172" s="136">
        <f>ROUND(I172*H172,2)</f>
        <v>0</v>
      </c>
      <c r="K172" s="132" t="s">
        <v>132</v>
      </c>
      <c r="L172" s="30"/>
      <c r="M172" s="137" t="s">
        <v>1</v>
      </c>
      <c r="N172" s="138" t="s">
        <v>44</v>
      </c>
      <c r="P172" s="139">
        <f>O172*H172</f>
        <v>0</v>
      </c>
      <c r="Q172" s="139">
        <v>9.8000000000000004E-2</v>
      </c>
      <c r="R172" s="139">
        <f>Q172*H172</f>
        <v>77.126000000000005</v>
      </c>
      <c r="S172" s="139">
        <v>0</v>
      </c>
      <c r="T172" s="140">
        <f>S172*H172</f>
        <v>0</v>
      </c>
      <c r="AR172" s="141" t="s">
        <v>133</v>
      </c>
      <c r="AT172" s="141" t="s">
        <v>128</v>
      </c>
      <c r="AU172" s="141" t="s">
        <v>89</v>
      </c>
      <c r="AY172" s="15" t="s">
        <v>126</v>
      </c>
      <c r="BE172" s="142">
        <f>IF(N172="základní",J172,0)</f>
        <v>0</v>
      </c>
      <c r="BF172" s="142">
        <f>IF(N172="snížená",J172,0)</f>
        <v>0</v>
      </c>
      <c r="BG172" s="142">
        <f>IF(N172="zákl. přenesená",J172,0)</f>
        <v>0</v>
      </c>
      <c r="BH172" s="142">
        <f>IF(N172="sníž. přenesená",J172,0)</f>
        <v>0</v>
      </c>
      <c r="BI172" s="142">
        <f>IF(N172="nulová",J172,0)</f>
        <v>0</v>
      </c>
      <c r="BJ172" s="15" t="s">
        <v>87</v>
      </c>
      <c r="BK172" s="142">
        <f>ROUND(I172*H172,2)</f>
        <v>0</v>
      </c>
      <c r="BL172" s="15" t="s">
        <v>133</v>
      </c>
      <c r="BM172" s="141" t="s">
        <v>249</v>
      </c>
    </row>
    <row r="173" spans="2:65" s="1" customFormat="1" ht="19.2">
      <c r="B173" s="30"/>
      <c r="D173" s="144" t="s">
        <v>220</v>
      </c>
      <c r="F173" s="161" t="s">
        <v>250</v>
      </c>
      <c r="I173" s="162"/>
      <c r="L173" s="30"/>
      <c r="M173" s="163"/>
      <c r="T173" s="54"/>
      <c r="AT173" s="15" t="s">
        <v>220</v>
      </c>
      <c r="AU173" s="15" t="s">
        <v>89</v>
      </c>
    </row>
    <row r="174" spans="2:65" s="1" customFormat="1" ht="24.15" customHeight="1">
      <c r="B174" s="30"/>
      <c r="C174" s="151" t="s">
        <v>251</v>
      </c>
      <c r="D174" s="151" t="s">
        <v>192</v>
      </c>
      <c r="E174" s="152" t="s">
        <v>252</v>
      </c>
      <c r="F174" s="153" t="s">
        <v>253</v>
      </c>
      <c r="G174" s="154" t="s">
        <v>131</v>
      </c>
      <c r="H174" s="155">
        <v>757</v>
      </c>
      <c r="I174" s="156"/>
      <c r="J174" s="157">
        <f>ROUND(I174*H174,2)</f>
        <v>0</v>
      </c>
      <c r="K174" s="153" t="s">
        <v>1</v>
      </c>
      <c r="L174" s="158"/>
      <c r="M174" s="159" t="s">
        <v>1</v>
      </c>
      <c r="N174" s="160" t="s">
        <v>44</v>
      </c>
      <c r="P174" s="139">
        <f>O174*H174</f>
        <v>0</v>
      </c>
      <c r="Q174" s="139">
        <v>0.159</v>
      </c>
      <c r="R174" s="139">
        <f>Q174*H174</f>
        <v>120.363</v>
      </c>
      <c r="S174" s="139">
        <v>0</v>
      </c>
      <c r="T174" s="140">
        <f>S174*H174</f>
        <v>0</v>
      </c>
      <c r="AR174" s="141" t="s">
        <v>159</v>
      </c>
      <c r="AT174" s="141" t="s">
        <v>192</v>
      </c>
      <c r="AU174" s="141" t="s">
        <v>89</v>
      </c>
      <c r="AY174" s="15" t="s">
        <v>126</v>
      </c>
      <c r="BE174" s="142">
        <f>IF(N174="základní",J174,0)</f>
        <v>0</v>
      </c>
      <c r="BF174" s="142">
        <f>IF(N174="snížená",J174,0)</f>
        <v>0</v>
      </c>
      <c r="BG174" s="142">
        <f>IF(N174="zákl. přenesená",J174,0)</f>
        <v>0</v>
      </c>
      <c r="BH174" s="142">
        <f>IF(N174="sníž. přenesená",J174,0)</f>
        <v>0</v>
      </c>
      <c r="BI174" s="142">
        <f>IF(N174="nulová",J174,0)</f>
        <v>0</v>
      </c>
      <c r="BJ174" s="15" t="s">
        <v>87</v>
      </c>
      <c r="BK174" s="142">
        <f>ROUND(I174*H174,2)</f>
        <v>0</v>
      </c>
      <c r="BL174" s="15" t="s">
        <v>133</v>
      </c>
      <c r="BM174" s="141" t="s">
        <v>254</v>
      </c>
    </row>
    <row r="175" spans="2:65" s="1" customFormat="1" ht="19.2">
      <c r="B175" s="30"/>
      <c r="D175" s="144" t="s">
        <v>220</v>
      </c>
      <c r="F175" s="161" t="s">
        <v>250</v>
      </c>
      <c r="I175" s="162"/>
      <c r="L175" s="30"/>
      <c r="M175" s="163"/>
      <c r="T175" s="54"/>
      <c r="AT175" s="15" t="s">
        <v>220</v>
      </c>
      <c r="AU175" s="15" t="s">
        <v>89</v>
      </c>
    </row>
    <row r="176" spans="2:65" s="1" customFormat="1" ht="24.15" customHeight="1">
      <c r="B176" s="30"/>
      <c r="C176" s="151" t="s">
        <v>255</v>
      </c>
      <c r="D176" s="151" t="s">
        <v>192</v>
      </c>
      <c r="E176" s="152" t="s">
        <v>256</v>
      </c>
      <c r="F176" s="153" t="s">
        <v>257</v>
      </c>
      <c r="G176" s="154" t="s">
        <v>131</v>
      </c>
      <c r="H176" s="155">
        <v>30</v>
      </c>
      <c r="I176" s="156"/>
      <c r="J176" s="157">
        <f>ROUND(I176*H176,2)</f>
        <v>0</v>
      </c>
      <c r="K176" s="153" t="s">
        <v>1</v>
      </c>
      <c r="L176" s="158"/>
      <c r="M176" s="159" t="s">
        <v>1</v>
      </c>
      <c r="N176" s="160" t="s">
        <v>44</v>
      </c>
      <c r="P176" s="139">
        <f>O176*H176</f>
        <v>0</v>
      </c>
      <c r="Q176" s="139">
        <v>0.159</v>
      </c>
      <c r="R176" s="139">
        <f>Q176*H176</f>
        <v>4.7700000000000005</v>
      </c>
      <c r="S176" s="139">
        <v>0</v>
      </c>
      <c r="T176" s="140">
        <f>S176*H176</f>
        <v>0</v>
      </c>
      <c r="AR176" s="141" t="s">
        <v>159</v>
      </c>
      <c r="AT176" s="141" t="s">
        <v>192</v>
      </c>
      <c r="AU176" s="141" t="s">
        <v>89</v>
      </c>
      <c r="AY176" s="15" t="s">
        <v>126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5" t="s">
        <v>87</v>
      </c>
      <c r="BK176" s="142">
        <f>ROUND(I176*H176,2)</f>
        <v>0</v>
      </c>
      <c r="BL176" s="15" t="s">
        <v>133</v>
      </c>
      <c r="BM176" s="141" t="s">
        <v>258</v>
      </c>
    </row>
    <row r="177" spans="2:65" s="1" customFormat="1" ht="28.8">
      <c r="B177" s="30"/>
      <c r="D177" s="144" t="s">
        <v>220</v>
      </c>
      <c r="F177" s="161" t="s">
        <v>259</v>
      </c>
      <c r="I177" s="162"/>
      <c r="L177" s="30"/>
      <c r="M177" s="163"/>
      <c r="T177" s="54"/>
      <c r="AT177" s="15" t="s">
        <v>220</v>
      </c>
      <c r="AU177" s="15" t="s">
        <v>89</v>
      </c>
    </row>
    <row r="178" spans="2:65" s="11" customFormat="1" ht="22.95" customHeight="1">
      <c r="B178" s="118"/>
      <c r="D178" s="119" t="s">
        <v>78</v>
      </c>
      <c r="E178" s="128" t="s">
        <v>159</v>
      </c>
      <c r="F178" s="128" t="s">
        <v>260</v>
      </c>
      <c r="I178" s="121"/>
      <c r="J178" s="129">
        <f>BK178</f>
        <v>0</v>
      </c>
      <c r="L178" s="118"/>
      <c r="M178" s="123"/>
      <c r="P178" s="124">
        <f>P179+P180+P181</f>
        <v>0</v>
      </c>
      <c r="R178" s="124">
        <f>R179+R180+R181</f>
        <v>0.82025090000000001</v>
      </c>
      <c r="T178" s="125">
        <f>T179+T180+T181</f>
        <v>2.98</v>
      </c>
      <c r="AR178" s="119" t="s">
        <v>87</v>
      </c>
      <c r="AT178" s="126" t="s">
        <v>78</v>
      </c>
      <c r="AU178" s="126" t="s">
        <v>87</v>
      </c>
      <c r="AY178" s="119" t="s">
        <v>126</v>
      </c>
      <c r="BK178" s="127">
        <f>BK179+BK180+BK181</f>
        <v>0</v>
      </c>
    </row>
    <row r="179" spans="2:65" s="1" customFormat="1" ht="24.15" customHeight="1">
      <c r="B179" s="30"/>
      <c r="C179" s="130" t="s">
        <v>261</v>
      </c>
      <c r="D179" s="130" t="s">
        <v>128</v>
      </c>
      <c r="E179" s="131" t="s">
        <v>262</v>
      </c>
      <c r="F179" s="132" t="s">
        <v>263</v>
      </c>
      <c r="G179" s="133" t="s">
        <v>157</v>
      </c>
      <c r="H179" s="134">
        <v>1.5</v>
      </c>
      <c r="I179" s="135"/>
      <c r="J179" s="136">
        <f>ROUND(I179*H179,2)</f>
        <v>0</v>
      </c>
      <c r="K179" s="132" t="s">
        <v>132</v>
      </c>
      <c r="L179" s="30"/>
      <c r="M179" s="137" t="s">
        <v>1</v>
      </c>
      <c r="N179" s="138" t="s">
        <v>44</v>
      </c>
      <c r="P179" s="139">
        <f>O179*H179</f>
        <v>0</v>
      </c>
      <c r="Q179" s="139">
        <v>0</v>
      </c>
      <c r="R179" s="139">
        <f>Q179*H179</f>
        <v>0</v>
      </c>
      <c r="S179" s="139">
        <v>1.92</v>
      </c>
      <c r="T179" s="140">
        <f>S179*H179</f>
        <v>2.88</v>
      </c>
      <c r="AR179" s="141" t="s">
        <v>133</v>
      </c>
      <c r="AT179" s="141" t="s">
        <v>128</v>
      </c>
      <c r="AU179" s="141" t="s">
        <v>89</v>
      </c>
      <c r="AY179" s="15" t="s">
        <v>126</v>
      </c>
      <c r="BE179" s="142">
        <f>IF(N179="základní",J179,0)</f>
        <v>0</v>
      </c>
      <c r="BF179" s="142">
        <f>IF(N179="snížená",J179,0)</f>
        <v>0</v>
      </c>
      <c r="BG179" s="142">
        <f>IF(N179="zákl. přenesená",J179,0)</f>
        <v>0</v>
      </c>
      <c r="BH179" s="142">
        <f>IF(N179="sníž. přenesená",J179,0)</f>
        <v>0</v>
      </c>
      <c r="BI179" s="142">
        <f>IF(N179="nulová",J179,0)</f>
        <v>0</v>
      </c>
      <c r="BJ179" s="15" t="s">
        <v>87</v>
      </c>
      <c r="BK179" s="142">
        <f>ROUND(I179*H179,2)</f>
        <v>0</v>
      </c>
      <c r="BL179" s="15" t="s">
        <v>133</v>
      </c>
      <c r="BM179" s="141" t="s">
        <v>264</v>
      </c>
    </row>
    <row r="180" spans="2:65" s="1" customFormat="1" ht="24.15" customHeight="1">
      <c r="B180" s="30"/>
      <c r="C180" s="130" t="s">
        <v>265</v>
      </c>
      <c r="D180" s="130" t="s">
        <v>128</v>
      </c>
      <c r="E180" s="131" t="s">
        <v>266</v>
      </c>
      <c r="F180" s="132" t="s">
        <v>267</v>
      </c>
      <c r="G180" s="133" t="s">
        <v>268</v>
      </c>
      <c r="H180" s="134">
        <v>1</v>
      </c>
      <c r="I180" s="135"/>
      <c r="J180" s="136">
        <f>ROUND(I180*H180,2)</f>
        <v>0</v>
      </c>
      <c r="K180" s="132" t="s">
        <v>132</v>
      </c>
      <c r="L180" s="30"/>
      <c r="M180" s="137" t="s">
        <v>1</v>
      </c>
      <c r="N180" s="138" t="s">
        <v>44</v>
      </c>
      <c r="P180" s="139">
        <f>O180*H180</f>
        <v>0</v>
      </c>
      <c r="Q180" s="139">
        <v>0</v>
      </c>
      <c r="R180" s="139">
        <f>Q180*H180</f>
        <v>0</v>
      </c>
      <c r="S180" s="139">
        <v>0.1</v>
      </c>
      <c r="T180" s="140">
        <f>S180*H180</f>
        <v>0.1</v>
      </c>
      <c r="AR180" s="141" t="s">
        <v>133</v>
      </c>
      <c r="AT180" s="141" t="s">
        <v>128</v>
      </c>
      <c r="AU180" s="141" t="s">
        <v>89</v>
      </c>
      <c r="AY180" s="15" t="s">
        <v>126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5" t="s">
        <v>87</v>
      </c>
      <c r="BK180" s="142">
        <f>ROUND(I180*H180,2)</f>
        <v>0</v>
      </c>
      <c r="BL180" s="15" t="s">
        <v>133</v>
      </c>
      <c r="BM180" s="141" t="s">
        <v>269</v>
      </c>
    </row>
    <row r="181" spans="2:65" s="11" customFormat="1" ht="20.85" customHeight="1">
      <c r="B181" s="118"/>
      <c r="D181" s="119" t="s">
        <v>78</v>
      </c>
      <c r="E181" s="128" t="s">
        <v>270</v>
      </c>
      <c r="F181" s="128" t="s">
        <v>271</v>
      </c>
      <c r="I181" s="121"/>
      <c r="J181" s="129">
        <f>BK181</f>
        <v>0</v>
      </c>
      <c r="L181" s="118"/>
      <c r="M181" s="123"/>
      <c r="P181" s="124">
        <f>SUM(P182:P195)</f>
        <v>0</v>
      </c>
      <c r="R181" s="124">
        <f>SUM(R182:R195)</f>
        <v>0.82025090000000001</v>
      </c>
      <c r="T181" s="125">
        <f>SUM(T182:T195)</f>
        <v>0</v>
      </c>
      <c r="AR181" s="119" t="s">
        <v>87</v>
      </c>
      <c r="AT181" s="126" t="s">
        <v>78</v>
      </c>
      <c r="AU181" s="126" t="s">
        <v>89</v>
      </c>
      <c r="AY181" s="119" t="s">
        <v>126</v>
      </c>
      <c r="BK181" s="127">
        <f>SUM(BK182:BK195)</f>
        <v>0</v>
      </c>
    </row>
    <row r="182" spans="2:65" s="1" customFormat="1" ht="24.15" customHeight="1">
      <c r="B182" s="30"/>
      <c r="C182" s="130" t="s">
        <v>272</v>
      </c>
      <c r="D182" s="130" t="s">
        <v>128</v>
      </c>
      <c r="E182" s="131" t="s">
        <v>273</v>
      </c>
      <c r="F182" s="132" t="s">
        <v>274</v>
      </c>
      <c r="G182" s="133" t="s">
        <v>148</v>
      </c>
      <c r="H182" s="134">
        <v>4</v>
      </c>
      <c r="I182" s="135"/>
      <c r="J182" s="136">
        <f t="shared" ref="J182:J195" si="10">ROUND(I182*H182,2)</f>
        <v>0</v>
      </c>
      <c r="K182" s="132" t="s">
        <v>132</v>
      </c>
      <c r="L182" s="30"/>
      <c r="M182" s="137" t="s">
        <v>1</v>
      </c>
      <c r="N182" s="138" t="s">
        <v>44</v>
      </c>
      <c r="P182" s="139">
        <f t="shared" ref="P182:P195" si="11">O182*H182</f>
        <v>0</v>
      </c>
      <c r="Q182" s="139">
        <v>2.7610999999999998E-3</v>
      </c>
      <c r="R182" s="139">
        <f t="shared" ref="R182:R195" si="12">Q182*H182</f>
        <v>1.1044399999999999E-2</v>
      </c>
      <c r="S182" s="139">
        <v>0</v>
      </c>
      <c r="T182" s="140">
        <f t="shared" ref="T182:T195" si="13">S182*H182</f>
        <v>0</v>
      </c>
      <c r="AR182" s="141" t="s">
        <v>133</v>
      </c>
      <c r="AT182" s="141" t="s">
        <v>128</v>
      </c>
      <c r="AU182" s="141" t="s">
        <v>138</v>
      </c>
      <c r="AY182" s="15" t="s">
        <v>126</v>
      </c>
      <c r="BE182" s="142">
        <f t="shared" ref="BE182:BE195" si="14">IF(N182="základní",J182,0)</f>
        <v>0</v>
      </c>
      <c r="BF182" s="142">
        <f t="shared" ref="BF182:BF195" si="15">IF(N182="snížená",J182,0)</f>
        <v>0</v>
      </c>
      <c r="BG182" s="142">
        <f t="shared" ref="BG182:BG195" si="16">IF(N182="zákl. přenesená",J182,0)</f>
        <v>0</v>
      </c>
      <c r="BH182" s="142">
        <f t="shared" ref="BH182:BH195" si="17">IF(N182="sníž. přenesená",J182,0)</f>
        <v>0</v>
      </c>
      <c r="BI182" s="142">
        <f t="shared" ref="BI182:BI195" si="18">IF(N182="nulová",J182,0)</f>
        <v>0</v>
      </c>
      <c r="BJ182" s="15" t="s">
        <v>87</v>
      </c>
      <c r="BK182" s="142">
        <f t="shared" ref="BK182:BK195" si="19">ROUND(I182*H182,2)</f>
        <v>0</v>
      </c>
      <c r="BL182" s="15" t="s">
        <v>133</v>
      </c>
      <c r="BM182" s="141" t="s">
        <v>275</v>
      </c>
    </row>
    <row r="183" spans="2:65" s="1" customFormat="1" ht="33" customHeight="1">
      <c r="B183" s="30"/>
      <c r="C183" s="130" t="s">
        <v>276</v>
      </c>
      <c r="D183" s="130" t="s">
        <v>128</v>
      </c>
      <c r="E183" s="131" t="s">
        <v>277</v>
      </c>
      <c r="F183" s="132" t="s">
        <v>278</v>
      </c>
      <c r="G183" s="133" t="s">
        <v>268</v>
      </c>
      <c r="H183" s="134">
        <v>2</v>
      </c>
      <c r="I183" s="135"/>
      <c r="J183" s="136">
        <f t="shared" si="10"/>
        <v>0</v>
      </c>
      <c r="K183" s="132" t="s">
        <v>132</v>
      </c>
      <c r="L183" s="30"/>
      <c r="M183" s="137" t="s">
        <v>1</v>
      </c>
      <c r="N183" s="138" t="s">
        <v>44</v>
      </c>
      <c r="P183" s="139">
        <f t="shared" si="11"/>
        <v>0</v>
      </c>
      <c r="Q183" s="139">
        <v>3.7500000000000001E-6</v>
      </c>
      <c r="R183" s="139">
        <f t="shared" si="12"/>
        <v>7.5000000000000002E-6</v>
      </c>
      <c r="S183" s="139">
        <v>0</v>
      </c>
      <c r="T183" s="140">
        <f t="shared" si="13"/>
        <v>0</v>
      </c>
      <c r="AR183" s="141" t="s">
        <v>133</v>
      </c>
      <c r="AT183" s="141" t="s">
        <v>128</v>
      </c>
      <c r="AU183" s="141" t="s">
        <v>138</v>
      </c>
      <c r="AY183" s="15" t="s">
        <v>126</v>
      </c>
      <c r="BE183" s="142">
        <f t="shared" si="14"/>
        <v>0</v>
      </c>
      <c r="BF183" s="142">
        <f t="shared" si="15"/>
        <v>0</v>
      </c>
      <c r="BG183" s="142">
        <f t="shared" si="16"/>
        <v>0</v>
      </c>
      <c r="BH183" s="142">
        <f t="shared" si="17"/>
        <v>0</v>
      </c>
      <c r="BI183" s="142">
        <f t="shared" si="18"/>
        <v>0</v>
      </c>
      <c r="BJ183" s="15" t="s">
        <v>87</v>
      </c>
      <c r="BK183" s="142">
        <f t="shared" si="19"/>
        <v>0</v>
      </c>
      <c r="BL183" s="15" t="s">
        <v>133</v>
      </c>
      <c r="BM183" s="141" t="s">
        <v>279</v>
      </c>
    </row>
    <row r="184" spans="2:65" s="1" customFormat="1" ht="16.5" customHeight="1">
      <c r="B184" s="30"/>
      <c r="C184" s="151" t="s">
        <v>280</v>
      </c>
      <c r="D184" s="151" t="s">
        <v>192</v>
      </c>
      <c r="E184" s="152" t="s">
        <v>281</v>
      </c>
      <c r="F184" s="153" t="s">
        <v>282</v>
      </c>
      <c r="G184" s="154" t="s">
        <v>268</v>
      </c>
      <c r="H184" s="155">
        <v>2</v>
      </c>
      <c r="I184" s="156"/>
      <c r="J184" s="157">
        <f t="shared" si="10"/>
        <v>0</v>
      </c>
      <c r="K184" s="153" t="s">
        <v>132</v>
      </c>
      <c r="L184" s="158"/>
      <c r="M184" s="159" t="s">
        <v>1</v>
      </c>
      <c r="N184" s="160" t="s">
        <v>44</v>
      </c>
      <c r="P184" s="139">
        <f t="shared" si="11"/>
        <v>0</v>
      </c>
      <c r="Q184" s="139">
        <v>7.2000000000000005E-4</v>
      </c>
      <c r="R184" s="139">
        <f t="shared" si="12"/>
        <v>1.4400000000000001E-3</v>
      </c>
      <c r="S184" s="139">
        <v>0</v>
      </c>
      <c r="T184" s="140">
        <f t="shared" si="13"/>
        <v>0</v>
      </c>
      <c r="AR184" s="141" t="s">
        <v>159</v>
      </c>
      <c r="AT184" s="141" t="s">
        <v>192</v>
      </c>
      <c r="AU184" s="141" t="s">
        <v>138</v>
      </c>
      <c r="AY184" s="15" t="s">
        <v>126</v>
      </c>
      <c r="BE184" s="142">
        <f t="shared" si="14"/>
        <v>0</v>
      </c>
      <c r="BF184" s="142">
        <f t="shared" si="15"/>
        <v>0</v>
      </c>
      <c r="BG184" s="142">
        <f t="shared" si="16"/>
        <v>0</v>
      </c>
      <c r="BH184" s="142">
        <f t="shared" si="17"/>
        <v>0</v>
      </c>
      <c r="BI184" s="142">
        <f t="shared" si="18"/>
        <v>0</v>
      </c>
      <c r="BJ184" s="15" t="s">
        <v>87</v>
      </c>
      <c r="BK184" s="142">
        <f t="shared" si="19"/>
        <v>0</v>
      </c>
      <c r="BL184" s="15" t="s">
        <v>133</v>
      </c>
      <c r="BM184" s="141" t="s">
        <v>283</v>
      </c>
    </row>
    <row r="185" spans="2:65" s="1" customFormat="1" ht="24.15" customHeight="1">
      <c r="B185" s="30"/>
      <c r="C185" s="130" t="s">
        <v>284</v>
      </c>
      <c r="D185" s="130" t="s">
        <v>128</v>
      </c>
      <c r="E185" s="131" t="s">
        <v>285</v>
      </c>
      <c r="F185" s="132" t="s">
        <v>286</v>
      </c>
      <c r="G185" s="133" t="s">
        <v>268</v>
      </c>
      <c r="H185" s="134">
        <v>1</v>
      </c>
      <c r="I185" s="135"/>
      <c r="J185" s="136">
        <f t="shared" si="10"/>
        <v>0</v>
      </c>
      <c r="K185" s="132" t="s">
        <v>132</v>
      </c>
      <c r="L185" s="30"/>
      <c r="M185" s="137" t="s">
        <v>1</v>
      </c>
      <c r="N185" s="138" t="s">
        <v>44</v>
      </c>
      <c r="P185" s="139">
        <f t="shared" si="11"/>
        <v>0</v>
      </c>
      <c r="Q185" s="139">
        <v>0.124223</v>
      </c>
      <c r="R185" s="139">
        <f t="shared" si="12"/>
        <v>0.124223</v>
      </c>
      <c r="S185" s="139">
        <v>0</v>
      </c>
      <c r="T185" s="140">
        <f t="shared" si="13"/>
        <v>0</v>
      </c>
      <c r="AR185" s="141" t="s">
        <v>133</v>
      </c>
      <c r="AT185" s="141" t="s">
        <v>128</v>
      </c>
      <c r="AU185" s="141" t="s">
        <v>138</v>
      </c>
      <c r="AY185" s="15" t="s">
        <v>126</v>
      </c>
      <c r="BE185" s="142">
        <f t="shared" si="14"/>
        <v>0</v>
      </c>
      <c r="BF185" s="142">
        <f t="shared" si="15"/>
        <v>0</v>
      </c>
      <c r="BG185" s="142">
        <f t="shared" si="16"/>
        <v>0</v>
      </c>
      <c r="BH185" s="142">
        <f t="shared" si="17"/>
        <v>0</v>
      </c>
      <c r="BI185" s="142">
        <f t="shared" si="18"/>
        <v>0</v>
      </c>
      <c r="BJ185" s="15" t="s">
        <v>87</v>
      </c>
      <c r="BK185" s="142">
        <f t="shared" si="19"/>
        <v>0</v>
      </c>
      <c r="BL185" s="15" t="s">
        <v>133</v>
      </c>
      <c r="BM185" s="141" t="s">
        <v>287</v>
      </c>
    </row>
    <row r="186" spans="2:65" s="1" customFormat="1" ht="24.15" customHeight="1">
      <c r="B186" s="30"/>
      <c r="C186" s="151" t="s">
        <v>288</v>
      </c>
      <c r="D186" s="151" t="s">
        <v>192</v>
      </c>
      <c r="E186" s="152" t="s">
        <v>289</v>
      </c>
      <c r="F186" s="153" t="s">
        <v>290</v>
      </c>
      <c r="G186" s="154" t="s">
        <v>268</v>
      </c>
      <c r="H186" s="155">
        <v>1</v>
      </c>
      <c r="I186" s="156"/>
      <c r="J186" s="157">
        <f t="shared" si="10"/>
        <v>0</v>
      </c>
      <c r="K186" s="153" t="s">
        <v>132</v>
      </c>
      <c r="L186" s="158"/>
      <c r="M186" s="159" t="s">
        <v>1</v>
      </c>
      <c r="N186" s="160" t="s">
        <v>44</v>
      </c>
      <c r="P186" s="139">
        <f t="shared" si="11"/>
        <v>0</v>
      </c>
      <c r="Q186" s="139">
        <v>9.7000000000000003E-2</v>
      </c>
      <c r="R186" s="139">
        <f t="shared" si="12"/>
        <v>9.7000000000000003E-2</v>
      </c>
      <c r="S186" s="139">
        <v>0</v>
      </c>
      <c r="T186" s="140">
        <f t="shared" si="13"/>
        <v>0</v>
      </c>
      <c r="AR186" s="141" t="s">
        <v>159</v>
      </c>
      <c r="AT186" s="141" t="s">
        <v>192</v>
      </c>
      <c r="AU186" s="141" t="s">
        <v>138</v>
      </c>
      <c r="AY186" s="15" t="s">
        <v>126</v>
      </c>
      <c r="BE186" s="142">
        <f t="shared" si="14"/>
        <v>0</v>
      </c>
      <c r="BF186" s="142">
        <f t="shared" si="15"/>
        <v>0</v>
      </c>
      <c r="BG186" s="142">
        <f t="shared" si="16"/>
        <v>0</v>
      </c>
      <c r="BH186" s="142">
        <f t="shared" si="17"/>
        <v>0</v>
      </c>
      <c r="BI186" s="142">
        <f t="shared" si="18"/>
        <v>0</v>
      </c>
      <c r="BJ186" s="15" t="s">
        <v>87</v>
      </c>
      <c r="BK186" s="142">
        <f t="shared" si="19"/>
        <v>0</v>
      </c>
      <c r="BL186" s="15" t="s">
        <v>133</v>
      </c>
      <c r="BM186" s="141" t="s">
        <v>291</v>
      </c>
    </row>
    <row r="187" spans="2:65" s="1" customFormat="1" ht="24.15" customHeight="1">
      <c r="B187" s="30"/>
      <c r="C187" s="130" t="s">
        <v>292</v>
      </c>
      <c r="D187" s="130" t="s">
        <v>128</v>
      </c>
      <c r="E187" s="131" t="s">
        <v>293</v>
      </c>
      <c r="F187" s="132" t="s">
        <v>294</v>
      </c>
      <c r="G187" s="133" t="s">
        <v>268</v>
      </c>
      <c r="H187" s="134">
        <v>1</v>
      </c>
      <c r="I187" s="135"/>
      <c r="J187" s="136">
        <f t="shared" si="10"/>
        <v>0</v>
      </c>
      <c r="K187" s="132" t="s">
        <v>132</v>
      </c>
      <c r="L187" s="30"/>
      <c r="M187" s="137" t="s">
        <v>1</v>
      </c>
      <c r="N187" s="138" t="s">
        <v>44</v>
      </c>
      <c r="P187" s="139">
        <f t="shared" si="11"/>
        <v>0</v>
      </c>
      <c r="Q187" s="139">
        <v>2.9722999999999999E-2</v>
      </c>
      <c r="R187" s="139">
        <f t="shared" si="12"/>
        <v>2.9722999999999999E-2</v>
      </c>
      <c r="S187" s="139">
        <v>0</v>
      </c>
      <c r="T187" s="140">
        <f t="shared" si="13"/>
        <v>0</v>
      </c>
      <c r="AR187" s="141" t="s">
        <v>133</v>
      </c>
      <c r="AT187" s="141" t="s">
        <v>128</v>
      </c>
      <c r="AU187" s="141" t="s">
        <v>138</v>
      </c>
      <c r="AY187" s="15" t="s">
        <v>126</v>
      </c>
      <c r="BE187" s="142">
        <f t="shared" si="14"/>
        <v>0</v>
      </c>
      <c r="BF187" s="142">
        <f t="shared" si="15"/>
        <v>0</v>
      </c>
      <c r="BG187" s="142">
        <f t="shared" si="16"/>
        <v>0</v>
      </c>
      <c r="BH187" s="142">
        <f t="shared" si="17"/>
        <v>0</v>
      </c>
      <c r="BI187" s="142">
        <f t="shared" si="18"/>
        <v>0</v>
      </c>
      <c r="BJ187" s="15" t="s">
        <v>87</v>
      </c>
      <c r="BK187" s="142">
        <f t="shared" si="19"/>
        <v>0</v>
      </c>
      <c r="BL187" s="15" t="s">
        <v>133</v>
      </c>
      <c r="BM187" s="141" t="s">
        <v>295</v>
      </c>
    </row>
    <row r="188" spans="2:65" s="1" customFormat="1" ht="24.15" customHeight="1">
      <c r="B188" s="30"/>
      <c r="C188" s="151" t="s">
        <v>296</v>
      </c>
      <c r="D188" s="151" t="s">
        <v>192</v>
      </c>
      <c r="E188" s="152" t="s">
        <v>297</v>
      </c>
      <c r="F188" s="153" t="s">
        <v>298</v>
      </c>
      <c r="G188" s="154" t="s">
        <v>268</v>
      </c>
      <c r="H188" s="155">
        <v>1</v>
      </c>
      <c r="I188" s="156"/>
      <c r="J188" s="157">
        <f t="shared" si="10"/>
        <v>0</v>
      </c>
      <c r="K188" s="153" t="s">
        <v>132</v>
      </c>
      <c r="L188" s="158"/>
      <c r="M188" s="159" t="s">
        <v>1</v>
      </c>
      <c r="N188" s="160" t="s">
        <v>44</v>
      </c>
      <c r="P188" s="139">
        <f t="shared" si="11"/>
        <v>0</v>
      </c>
      <c r="Q188" s="139">
        <v>0.112</v>
      </c>
      <c r="R188" s="139">
        <f t="shared" si="12"/>
        <v>0.112</v>
      </c>
      <c r="S188" s="139">
        <v>0</v>
      </c>
      <c r="T188" s="140">
        <f t="shared" si="13"/>
        <v>0</v>
      </c>
      <c r="AR188" s="141" t="s">
        <v>159</v>
      </c>
      <c r="AT188" s="141" t="s">
        <v>192</v>
      </c>
      <c r="AU188" s="141" t="s">
        <v>138</v>
      </c>
      <c r="AY188" s="15" t="s">
        <v>126</v>
      </c>
      <c r="BE188" s="142">
        <f t="shared" si="14"/>
        <v>0</v>
      </c>
      <c r="BF188" s="142">
        <f t="shared" si="15"/>
        <v>0</v>
      </c>
      <c r="BG188" s="142">
        <f t="shared" si="16"/>
        <v>0</v>
      </c>
      <c r="BH188" s="142">
        <f t="shared" si="17"/>
        <v>0</v>
      </c>
      <c r="BI188" s="142">
        <f t="shared" si="18"/>
        <v>0</v>
      </c>
      <c r="BJ188" s="15" t="s">
        <v>87</v>
      </c>
      <c r="BK188" s="142">
        <f t="shared" si="19"/>
        <v>0</v>
      </c>
      <c r="BL188" s="15" t="s">
        <v>133</v>
      </c>
      <c r="BM188" s="141" t="s">
        <v>299</v>
      </c>
    </row>
    <row r="189" spans="2:65" s="1" customFormat="1" ht="24.15" customHeight="1">
      <c r="B189" s="30"/>
      <c r="C189" s="130" t="s">
        <v>300</v>
      </c>
      <c r="D189" s="130" t="s">
        <v>128</v>
      </c>
      <c r="E189" s="131" t="s">
        <v>301</v>
      </c>
      <c r="F189" s="132" t="s">
        <v>302</v>
      </c>
      <c r="G189" s="133" t="s">
        <v>268</v>
      </c>
      <c r="H189" s="134">
        <v>1</v>
      </c>
      <c r="I189" s="135"/>
      <c r="J189" s="136">
        <f t="shared" si="10"/>
        <v>0</v>
      </c>
      <c r="K189" s="132" t="s">
        <v>132</v>
      </c>
      <c r="L189" s="30"/>
      <c r="M189" s="137" t="s">
        <v>1</v>
      </c>
      <c r="N189" s="138" t="s">
        <v>44</v>
      </c>
      <c r="P189" s="139">
        <f t="shared" si="11"/>
        <v>0</v>
      </c>
      <c r="Q189" s="139">
        <v>2.9722999999999999E-2</v>
      </c>
      <c r="R189" s="139">
        <f t="shared" si="12"/>
        <v>2.9722999999999999E-2</v>
      </c>
      <c r="S189" s="139">
        <v>0</v>
      </c>
      <c r="T189" s="140">
        <f t="shared" si="13"/>
        <v>0</v>
      </c>
      <c r="AR189" s="141" t="s">
        <v>133</v>
      </c>
      <c r="AT189" s="141" t="s">
        <v>128</v>
      </c>
      <c r="AU189" s="141" t="s">
        <v>138</v>
      </c>
      <c r="AY189" s="15" t="s">
        <v>126</v>
      </c>
      <c r="BE189" s="142">
        <f t="shared" si="14"/>
        <v>0</v>
      </c>
      <c r="BF189" s="142">
        <f t="shared" si="15"/>
        <v>0</v>
      </c>
      <c r="BG189" s="142">
        <f t="shared" si="16"/>
        <v>0</v>
      </c>
      <c r="BH189" s="142">
        <f t="shared" si="17"/>
        <v>0</v>
      </c>
      <c r="BI189" s="142">
        <f t="shared" si="18"/>
        <v>0</v>
      </c>
      <c r="BJ189" s="15" t="s">
        <v>87</v>
      </c>
      <c r="BK189" s="142">
        <f t="shared" si="19"/>
        <v>0</v>
      </c>
      <c r="BL189" s="15" t="s">
        <v>133</v>
      </c>
      <c r="BM189" s="141" t="s">
        <v>303</v>
      </c>
    </row>
    <row r="190" spans="2:65" s="1" customFormat="1" ht="24.15" customHeight="1">
      <c r="B190" s="30"/>
      <c r="C190" s="151" t="s">
        <v>304</v>
      </c>
      <c r="D190" s="151" t="s">
        <v>192</v>
      </c>
      <c r="E190" s="152" t="s">
        <v>305</v>
      </c>
      <c r="F190" s="153" t="s">
        <v>306</v>
      </c>
      <c r="G190" s="154" t="s">
        <v>268</v>
      </c>
      <c r="H190" s="155">
        <v>1</v>
      </c>
      <c r="I190" s="156"/>
      <c r="J190" s="157">
        <f t="shared" si="10"/>
        <v>0</v>
      </c>
      <c r="K190" s="153" t="s">
        <v>132</v>
      </c>
      <c r="L190" s="158"/>
      <c r="M190" s="159" t="s">
        <v>1</v>
      </c>
      <c r="N190" s="160" t="s">
        <v>44</v>
      </c>
      <c r="P190" s="139">
        <f t="shared" si="11"/>
        <v>0</v>
      </c>
      <c r="Q190" s="139">
        <v>5.3999999999999999E-2</v>
      </c>
      <c r="R190" s="139">
        <f t="shared" si="12"/>
        <v>5.3999999999999999E-2</v>
      </c>
      <c r="S190" s="139">
        <v>0</v>
      </c>
      <c r="T190" s="140">
        <f t="shared" si="13"/>
        <v>0</v>
      </c>
      <c r="AR190" s="141" t="s">
        <v>159</v>
      </c>
      <c r="AT190" s="141" t="s">
        <v>192</v>
      </c>
      <c r="AU190" s="141" t="s">
        <v>138</v>
      </c>
      <c r="AY190" s="15" t="s">
        <v>126</v>
      </c>
      <c r="BE190" s="142">
        <f t="shared" si="14"/>
        <v>0</v>
      </c>
      <c r="BF190" s="142">
        <f t="shared" si="15"/>
        <v>0</v>
      </c>
      <c r="BG190" s="142">
        <f t="shared" si="16"/>
        <v>0</v>
      </c>
      <c r="BH190" s="142">
        <f t="shared" si="17"/>
        <v>0</v>
      </c>
      <c r="BI190" s="142">
        <f t="shared" si="18"/>
        <v>0</v>
      </c>
      <c r="BJ190" s="15" t="s">
        <v>87</v>
      </c>
      <c r="BK190" s="142">
        <f t="shared" si="19"/>
        <v>0</v>
      </c>
      <c r="BL190" s="15" t="s">
        <v>133</v>
      </c>
      <c r="BM190" s="141" t="s">
        <v>307</v>
      </c>
    </row>
    <row r="191" spans="2:65" s="1" customFormat="1" ht="24.15" customHeight="1">
      <c r="B191" s="30"/>
      <c r="C191" s="130" t="s">
        <v>308</v>
      </c>
      <c r="D191" s="130" t="s">
        <v>128</v>
      </c>
      <c r="E191" s="131" t="s">
        <v>309</v>
      </c>
      <c r="F191" s="132" t="s">
        <v>310</v>
      </c>
      <c r="G191" s="133" t="s">
        <v>268</v>
      </c>
      <c r="H191" s="134">
        <v>1</v>
      </c>
      <c r="I191" s="135"/>
      <c r="J191" s="136">
        <f t="shared" si="10"/>
        <v>0</v>
      </c>
      <c r="K191" s="132" t="s">
        <v>132</v>
      </c>
      <c r="L191" s="30"/>
      <c r="M191" s="137" t="s">
        <v>1</v>
      </c>
      <c r="N191" s="138" t="s">
        <v>44</v>
      </c>
      <c r="P191" s="139">
        <f t="shared" si="11"/>
        <v>0</v>
      </c>
      <c r="Q191" s="139">
        <v>0.217338</v>
      </c>
      <c r="R191" s="139">
        <f t="shared" si="12"/>
        <v>0.217338</v>
      </c>
      <c r="S191" s="139">
        <v>0</v>
      </c>
      <c r="T191" s="140">
        <f t="shared" si="13"/>
        <v>0</v>
      </c>
      <c r="AR191" s="141" t="s">
        <v>133</v>
      </c>
      <c r="AT191" s="141" t="s">
        <v>128</v>
      </c>
      <c r="AU191" s="141" t="s">
        <v>138</v>
      </c>
      <c r="AY191" s="15" t="s">
        <v>126</v>
      </c>
      <c r="BE191" s="142">
        <f t="shared" si="14"/>
        <v>0</v>
      </c>
      <c r="BF191" s="142">
        <f t="shared" si="15"/>
        <v>0</v>
      </c>
      <c r="BG191" s="142">
        <f t="shared" si="16"/>
        <v>0</v>
      </c>
      <c r="BH191" s="142">
        <f t="shared" si="17"/>
        <v>0</v>
      </c>
      <c r="BI191" s="142">
        <f t="shared" si="18"/>
        <v>0</v>
      </c>
      <c r="BJ191" s="15" t="s">
        <v>87</v>
      </c>
      <c r="BK191" s="142">
        <f t="shared" si="19"/>
        <v>0</v>
      </c>
      <c r="BL191" s="15" t="s">
        <v>133</v>
      </c>
      <c r="BM191" s="141" t="s">
        <v>311</v>
      </c>
    </row>
    <row r="192" spans="2:65" s="1" customFormat="1" ht="24.15" customHeight="1">
      <c r="B192" s="30"/>
      <c r="C192" s="151" t="s">
        <v>312</v>
      </c>
      <c r="D192" s="151" t="s">
        <v>192</v>
      </c>
      <c r="E192" s="152" t="s">
        <v>313</v>
      </c>
      <c r="F192" s="153" t="s">
        <v>314</v>
      </c>
      <c r="G192" s="154" t="s">
        <v>268</v>
      </c>
      <c r="H192" s="155">
        <v>1</v>
      </c>
      <c r="I192" s="156"/>
      <c r="J192" s="157">
        <f t="shared" si="10"/>
        <v>0</v>
      </c>
      <c r="K192" s="153" t="s">
        <v>132</v>
      </c>
      <c r="L192" s="158"/>
      <c r="M192" s="159" t="s">
        <v>1</v>
      </c>
      <c r="N192" s="160" t="s">
        <v>44</v>
      </c>
      <c r="P192" s="139">
        <f t="shared" si="11"/>
        <v>0</v>
      </c>
      <c r="Q192" s="139">
        <v>0.108</v>
      </c>
      <c r="R192" s="139">
        <f t="shared" si="12"/>
        <v>0.108</v>
      </c>
      <c r="S192" s="139">
        <v>0</v>
      </c>
      <c r="T192" s="140">
        <f t="shared" si="13"/>
        <v>0</v>
      </c>
      <c r="AR192" s="141" t="s">
        <v>159</v>
      </c>
      <c r="AT192" s="141" t="s">
        <v>192</v>
      </c>
      <c r="AU192" s="141" t="s">
        <v>138</v>
      </c>
      <c r="AY192" s="15" t="s">
        <v>126</v>
      </c>
      <c r="BE192" s="142">
        <f t="shared" si="14"/>
        <v>0</v>
      </c>
      <c r="BF192" s="142">
        <f t="shared" si="15"/>
        <v>0</v>
      </c>
      <c r="BG192" s="142">
        <f t="shared" si="16"/>
        <v>0</v>
      </c>
      <c r="BH192" s="142">
        <f t="shared" si="17"/>
        <v>0</v>
      </c>
      <c r="BI192" s="142">
        <f t="shared" si="18"/>
        <v>0</v>
      </c>
      <c r="BJ192" s="15" t="s">
        <v>87</v>
      </c>
      <c r="BK192" s="142">
        <f t="shared" si="19"/>
        <v>0</v>
      </c>
      <c r="BL192" s="15" t="s">
        <v>133</v>
      </c>
      <c r="BM192" s="141" t="s">
        <v>315</v>
      </c>
    </row>
    <row r="193" spans="2:65" s="1" customFormat="1" ht="21.75" customHeight="1">
      <c r="B193" s="30"/>
      <c r="C193" s="151" t="s">
        <v>316</v>
      </c>
      <c r="D193" s="151" t="s">
        <v>192</v>
      </c>
      <c r="E193" s="152" t="s">
        <v>317</v>
      </c>
      <c r="F193" s="153" t="s">
        <v>318</v>
      </c>
      <c r="G193" s="154" t="s">
        <v>268</v>
      </c>
      <c r="H193" s="155">
        <v>1</v>
      </c>
      <c r="I193" s="156"/>
      <c r="J193" s="157">
        <f t="shared" si="10"/>
        <v>0</v>
      </c>
      <c r="K193" s="153" t="s">
        <v>132</v>
      </c>
      <c r="L193" s="158"/>
      <c r="M193" s="159" t="s">
        <v>1</v>
      </c>
      <c r="N193" s="160" t="s">
        <v>44</v>
      </c>
      <c r="P193" s="139">
        <f t="shared" si="11"/>
        <v>0</v>
      </c>
      <c r="Q193" s="139">
        <v>8.5000000000000006E-3</v>
      </c>
      <c r="R193" s="139">
        <f t="shared" si="12"/>
        <v>8.5000000000000006E-3</v>
      </c>
      <c r="S193" s="139">
        <v>0</v>
      </c>
      <c r="T193" s="140">
        <f t="shared" si="13"/>
        <v>0</v>
      </c>
      <c r="AR193" s="141" t="s">
        <v>159</v>
      </c>
      <c r="AT193" s="141" t="s">
        <v>192</v>
      </c>
      <c r="AU193" s="141" t="s">
        <v>138</v>
      </c>
      <c r="AY193" s="15" t="s">
        <v>126</v>
      </c>
      <c r="BE193" s="142">
        <f t="shared" si="14"/>
        <v>0</v>
      </c>
      <c r="BF193" s="142">
        <f t="shared" si="15"/>
        <v>0</v>
      </c>
      <c r="BG193" s="142">
        <f t="shared" si="16"/>
        <v>0</v>
      </c>
      <c r="BH193" s="142">
        <f t="shared" si="17"/>
        <v>0</v>
      </c>
      <c r="BI193" s="142">
        <f t="shared" si="18"/>
        <v>0</v>
      </c>
      <c r="BJ193" s="15" t="s">
        <v>87</v>
      </c>
      <c r="BK193" s="142">
        <f t="shared" si="19"/>
        <v>0</v>
      </c>
      <c r="BL193" s="15" t="s">
        <v>133</v>
      </c>
      <c r="BM193" s="141" t="s">
        <v>319</v>
      </c>
    </row>
    <row r="194" spans="2:65" s="1" customFormat="1" ht="24.15" customHeight="1">
      <c r="B194" s="30"/>
      <c r="C194" s="151" t="s">
        <v>320</v>
      </c>
      <c r="D194" s="151" t="s">
        <v>192</v>
      </c>
      <c r="E194" s="152" t="s">
        <v>321</v>
      </c>
      <c r="F194" s="153" t="s">
        <v>322</v>
      </c>
      <c r="G194" s="154" t="s">
        <v>268</v>
      </c>
      <c r="H194" s="155">
        <v>1</v>
      </c>
      <c r="I194" s="156"/>
      <c r="J194" s="157">
        <f t="shared" si="10"/>
        <v>0</v>
      </c>
      <c r="K194" s="153" t="s">
        <v>132</v>
      </c>
      <c r="L194" s="158"/>
      <c r="M194" s="159" t="s">
        <v>1</v>
      </c>
      <c r="N194" s="160" t="s">
        <v>44</v>
      </c>
      <c r="P194" s="139">
        <f t="shared" si="11"/>
        <v>0</v>
      </c>
      <c r="Q194" s="139">
        <v>2.7E-2</v>
      </c>
      <c r="R194" s="139">
        <f t="shared" si="12"/>
        <v>2.7E-2</v>
      </c>
      <c r="S194" s="139">
        <v>0</v>
      </c>
      <c r="T194" s="140">
        <f t="shared" si="13"/>
        <v>0</v>
      </c>
      <c r="AR194" s="141" t="s">
        <v>159</v>
      </c>
      <c r="AT194" s="141" t="s">
        <v>192</v>
      </c>
      <c r="AU194" s="141" t="s">
        <v>138</v>
      </c>
      <c r="AY194" s="15" t="s">
        <v>126</v>
      </c>
      <c r="BE194" s="142">
        <f t="shared" si="14"/>
        <v>0</v>
      </c>
      <c r="BF194" s="142">
        <f t="shared" si="15"/>
        <v>0</v>
      </c>
      <c r="BG194" s="142">
        <f t="shared" si="16"/>
        <v>0</v>
      </c>
      <c r="BH194" s="142">
        <f t="shared" si="17"/>
        <v>0</v>
      </c>
      <c r="BI194" s="142">
        <f t="shared" si="18"/>
        <v>0</v>
      </c>
      <c r="BJ194" s="15" t="s">
        <v>87</v>
      </c>
      <c r="BK194" s="142">
        <f t="shared" si="19"/>
        <v>0</v>
      </c>
      <c r="BL194" s="15" t="s">
        <v>133</v>
      </c>
      <c r="BM194" s="141" t="s">
        <v>323</v>
      </c>
    </row>
    <row r="195" spans="2:65" s="1" customFormat="1" ht="21.75" customHeight="1">
      <c r="B195" s="30"/>
      <c r="C195" s="130" t="s">
        <v>324</v>
      </c>
      <c r="D195" s="130" t="s">
        <v>128</v>
      </c>
      <c r="E195" s="131" t="s">
        <v>325</v>
      </c>
      <c r="F195" s="132" t="s">
        <v>326</v>
      </c>
      <c r="G195" s="133" t="s">
        <v>148</v>
      </c>
      <c r="H195" s="134">
        <v>4</v>
      </c>
      <c r="I195" s="135"/>
      <c r="J195" s="136">
        <f t="shared" si="10"/>
        <v>0</v>
      </c>
      <c r="K195" s="132" t="s">
        <v>132</v>
      </c>
      <c r="L195" s="30"/>
      <c r="M195" s="137" t="s">
        <v>1</v>
      </c>
      <c r="N195" s="138" t="s">
        <v>44</v>
      </c>
      <c r="P195" s="139">
        <f t="shared" si="11"/>
        <v>0</v>
      </c>
      <c r="Q195" s="139">
        <v>6.3E-5</v>
      </c>
      <c r="R195" s="139">
        <f t="shared" si="12"/>
        <v>2.52E-4</v>
      </c>
      <c r="S195" s="139">
        <v>0</v>
      </c>
      <c r="T195" s="140">
        <f t="shared" si="13"/>
        <v>0</v>
      </c>
      <c r="AR195" s="141" t="s">
        <v>133</v>
      </c>
      <c r="AT195" s="141" t="s">
        <v>128</v>
      </c>
      <c r="AU195" s="141" t="s">
        <v>138</v>
      </c>
      <c r="AY195" s="15" t="s">
        <v>126</v>
      </c>
      <c r="BE195" s="142">
        <f t="shared" si="14"/>
        <v>0</v>
      </c>
      <c r="BF195" s="142">
        <f t="shared" si="15"/>
        <v>0</v>
      </c>
      <c r="BG195" s="142">
        <f t="shared" si="16"/>
        <v>0</v>
      </c>
      <c r="BH195" s="142">
        <f t="shared" si="17"/>
        <v>0</v>
      </c>
      <c r="BI195" s="142">
        <f t="shared" si="18"/>
        <v>0</v>
      </c>
      <c r="BJ195" s="15" t="s">
        <v>87</v>
      </c>
      <c r="BK195" s="142">
        <f t="shared" si="19"/>
        <v>0</v>
      </c>
      <c r="BL195" s="15" t="s">
        <v>133</v>
      </c>
      <c r="BM195" s="141" t="s">
        <v>327</v>
      </c>
    </row>
    <row r="196" spans="2:65" s="11" customFormat="1" ht="22.95" customHeight="1">
      <c r="B196" s="118"/>
      <c r="D196" s="119" t="s">
        <v>78</v>
      </c>
      <c r="E196" s="128" t="s">
        <v>165</v>
      </c>
      <c r="F196" s="128" t="s">
        <v>328</v>
      </c>
      <c r="I196" s="121"/>
      <c r="J196" s="129">
        <f>BK196</f>
        <v>0</v>
      </c>
      <c r="L196" s="118"/>
      <c r="M196" s="123"/>
      <c r="P196" s="124">
        <f>SUM(P197:P218)</f>
        <v>0</v>
      </c>
      <c r="R196" s="124">
        <f>SUM(R197:R218)</f>
        <v>40.885680720000011</v>
      </c>
      <c r="T196" s="125">
        <f>SUM(T197:T218)</f>
        <v>0</v>
      </c>
      <c r="AR196" s="119" t="s">
        <v>87</v>
      </c>
      <c r="AT196" s="126" t="s">
        <v>78</v>
      </c>
      <c r="AU196" s="126" t="s">
        <v>87</v>
      </c>
      <c r="AY196" s="119" t="s">
        <v>126</v>
      </c>
      <c r="BK196" s="127">
        <f>SUM(BK197:BK218)</f>
        <v>0</v>
      </c>
    </row>
    <row r="197" spans="2:65" s="1" customFormat="1" ht="24.15" customHeight="1">
      <c r="B197" s="30"/>
      <c r="C197" s="130" t="s">
        <v>329</v>
      </c>
      <c r="D197" s="130" t="s">
        <v>128</v>
      </c>
      <c r="E197" s="131" t="s">
        <v>330</v>
      </c>
      <c r="F197" s="132" t="s">
        <v>331</v>
      </c>
      <c r="G197" s="133" t="s">
        <v>268</v>
      </c>
      <c r="H197" s="134">
        <v>3</v>
      </c>
      <c r="I197" s="135"/>
      <c r="J197" s="136">
        <f t="shared" ref="J197:J211" si="20">ROUND(I197*H197,2)</f>
        <v>0</v>
      </c>
      <c r="K197" s="132" t="s">
        <v>132</v>
      </c>
      <c r="L197" s="30"/>
      <c r="M197" s="137" t="s">
        <v>1</v>
      </c>
      <c r="N197" s="138" t="s">
        <v>44</v>
      </c>
      <c r="P197" s="139">
        <f t="shared" ref="P197:P211" si="21">O197*H197</f>
        <v>0</v>
      </c>
      <c r="Q197" s="139">
        <v>6.9999999999999999E-4</v>
      </c>
      <c r="R197" s="139">
        <f t="shared" ref="R197:R211" si="22">Q197*H197</f>
        <v>2.0999999999999999E-3</v>
      </c>
      <c r="S197" s="139">
        <v>0</v>
      </c>
      <c r="T197" s="140">
        <f t="shared" ref="T197:T211" si="23">S197*H197</f>
        <v>0</v>
      </c>
      <c r="AR197" s="141" t="s">
        <v>133</v>
      </c>
      <c r="AT197" s="141" t="s">
        <v>128</v>
      </c>
      <c r="AU197" s="141" t="s">
        <v>89</v>
      </c>
      <c r="AY197" s="15" t="s">
        <v>126</v>
      </c>
      <c r="BE197" s="142">
        <f t="shared" ref="BE197:BE211" si="24">IF(N197="základní",J197,0)</f>
        <v>0</v>
      </c>
      <c r="BF197" s="142">
        <f t="shared" ref="BF197:BF211" si="25">IF(N197="snížená",J197,0)</f>
        <v>0</v>
      </c>
      <c r="BG197" s="142">
        <f t="shared" ref="BG197:BG211" si="26">IF(N197="zákl. přenesená",J197,0)</f>
        <v>0</v>
      </c>
      <c r="BH197" s="142">
        <f t="shared" ref="BH197:BH211" si="27">IF(N197="sníž. přenesená",J197,0)</f>
        <v>0</v>
      </c>
      <c r="BI197" s="142">
        <f t="shared" ref="BI197:BI211" si="28">IF(N197="nulová",J197,0)</f>
        <v>0</v>
      </c>
      <c r="BJ197" s="15" t="s">
        <v>87</v>
      </c>
      <c r="BK197" s="142">
        <f t="shared" ref="BK197:BK211" si="29">ROUND(I197*H197,2)</f>
        <v>0</v>
      </c>
      <c r="BL197" s="15" t="s">
        <v>133</v>
      </c>
      <c r="BM197" s="141" t="s">
        <v>332</v>
      </c>
    </row>
    <row r="198" spans="2:65" s="1" customFormat="1" ht="24.15" customHeight="1">
      <c r="B198" s="30"/>
      <c r="C198" s="151" t="s">
        <v>333</v>
      </c>
      <c r="D198" s="151" t="s">
        <v>192</v>
      </c>
      <c r="E198" s="152" t="s">
        <v>334</v>
      </c>
      <c r="F198" s="153" t="s">
        <v>335</v>
      </c>
      <c r="G198" s="154" t="s">
        <v>268</v>
      </c>
      <c r="H198" s="155">
        <v>2</v>
      </c>
      <c r="I198" s="156"/>
      <c r="J198" s="157">
        <f t="shared" si="20"/>
        <v>0</v>
      </c>
      <c r="K198" s="153" t="s">
        <v>132</v>
      </c>
      <c r="L198" s="158"/>
      <c r="M198" s="159" t="s">
        <v>1</v>
      </c>
      <c r="N198" s="160" t="s">
        <v>44</v>
      </c>
      <c r="P198" s="139">
        <f t="shared" si="21"/>
        <v>0</v>
      </c>
      <c r="Q198" s="139">
        <v>3.5000000000000001E-3</v>
      </c>
      <c r="R198" s="139">
        <f t="shared" si="22"/>
        <v>7.0000000000000001E-3</v>
      </c>
      <c r="S198" s="139">
        <v>0</v>
      </c>
      <c r="T198" s="140">
        <f t="shared" si="23"/>
        <v>0</v>
      </c>
      <c r="AR198" s="141" t="s">
        <v>159</v>
      </c>
      <c r="AT198" s="141" t="s">
        <v>192</v>
      </c>
      <c r="AU198" s="141" t="s">
        <v>89</v>
      </c>
      <c r="AY198" s="15" t="s">
        <v>126</v>
      </c>
      <c r="BE198" s="142">
        <f t="shared" si="24"/>
        <v>0</v>
      </c>
      <c r="BF198" s="142">
        <f t="shared" si="25"/>
        <v>0</v>
      </c>
      <c r="BG198" s="142">
        <f t="shared" si="26"/>
        <v>0</v>
      </c>
      <c r="BH198" s="142">
        <f t="shared" si="27"/>
        <v>0</v>
      </c>
      <c r="BI198" s="142">
        <f t="shared" si="28"/>
        <v>0</v>
      </c>
      <c r="BJ198" s="15" t="s">
        <v>87</v>
      </c>
      <c r="BK198" s="142">
        <f t="shared" si="29"/>
        <v>0</v>
      </c>
      <c r="BL198" s="15" t="s">
        <v>133</v>
      </c>
      <c r="BM198" s="141" t="s">
        <v>336</v>
      </c>
    </row>
    <row r="199" spans="2:65" s="1" customFormat="1" ht="21.75" customHeight="1">
      <c r="B199" s="30"/>
      <c r="C199" s="151" t="s">
        <v>337</v>
      </c>
      <c r="D199" s="151" t="s">
        <v>192</v>
      </c>
      <c r="E199" s="152" t="s">
        <v>338</v>
      </c>
      <c r="F199" s="153" t="s">
        <v>339</v>
      </c>
      <c r="G199" s="154" t="s">
        <v>268</v>
      </c>
      <c r="H199" s="155">
        <v>1</v>
      </c>
      <c r="I199" s="156"/>
      <c r="J199" s="157">
        <f t="shared" si="20"/>
        <v>0</v>
      </c>
      <c r="K199" s="153" t="s">
        <v>132</v>
      </c>
      <c r="L199" s="158"/>
      <c r="M199" s="159" t="s">
        <v>1</v>
      </c>
      <c r="N199" s="160" t="s">
        <v>44</v>
      </c>
      <c r="P199" s="139">
        <f t="shared" si="21"/>
        <v>0</v>
      </c>
      <c r="Q199" s="139">
        <v>8.9999999999999998E-4</v>
      </c>
      <c r="R199" s="139">
        <f t="shared" si="22"/>
        <v>8.9999999999999998E-4</v>
      </c>
      <c r="S199" s="139">
        <v>0</v>
      </c>
      <c r="T199" s="140">
        <f t="shared" si="23"/>
        <v>0</v>
      </c>
      <c r="AR199" s="141" t="s">
        <v>159</v>
      </c>
      <c r="AT199" s="141" t="s">
        <v>192</v>
      </c>
      <c r="AU199" s="141" t="s">
        <v>89</v>
      </c>
      <c r="AY199" s="15" t="s">
        <v>126</v>
      </c>
      <c r="BE199" s="142">
        <f t="shared" si="24"/>
        <v>0</v>
      </c>
      <c r="BF199" s="142">
        <f t="shared" si="25"/>
        <v>0</v>
      </c>
      <c r="BG199" s="142">
        <f t="shared" si="26"/>
        <v>0</v>
      </c>
      <c r="BH199" s="142">
        <f t="shared" si="27"/>
        <v>0</v>
      </c>
      <c r="BI199" s="142">
        <f t="shared" si="28"/>
        <v>0</v>
      </c>
      <c r="BJ199" s="15" t="s">
        <v>87</v>
      </c>
      <c r="BK199" s="142">
        <f t="shared" si="29"/>
        <v>0</v>
      </c>
      <c r="BL199" s="15" t="s">
        <v>133</v>
      </c>
      <c r="BM199" s="141" t="s">
        <v>340</v>
      </c>
    </row>
    <row r="200" spans="2:65" s="1" customFormat="1" ht="24.15" customHeight="1">
      <c r="B200" s="30"/>
      <c r="C200" s="130" t="s">
        <v>341</v>
      </c>
      <c r="D200" s="130" t="s">
        <v>128</v>
      </c>
      <c r="E200" s="131" t="s">
        <v>342</v>
      </c>
      <c r="F200" s="132" t="s">
        <v>343</v>
      </c>
      <c r="G200" s="133" t="s">
        <v>268</v>
      </c>
      <c r="H200" s="134">
        <v>1</v>
      </c>
      <c r="I200" s="135"/>
      <c r="J200" s="136">
        <f t="shared" si="20"/>
        <v>0</v>
      </c>
      <c r="K200" s="132" t="s">
        <v>132</v>
      </c>
      <c r="L200" s="30"/>
      <c r="M200" s="137" t="s">
        <v>1</v>
      </c>
      <c r="N200" s="138" t="s">
        <v>44</v>
      </c>
      <c r="P200" s="139">
        <f t="shared" si="21"/>
        <v>0</v>
      </c>
      <c r="Q200" s="139">
        <v>0.109405</v>
      </c>
      <c r="R200" s="139">
        <f t="shared" si="22"/>
        <v>0.109405</v>
      </c>
      <c r="S200" s="139">
        <v>0</v>
      </c>
      <c r="T200" s="140">
        <f t="shared" si="23"/>
        <v>0</v>
      </c>
      <c r="AR200" s="141" t="s">
        <v>133</v>
      </c>
      <c r="AT200" s="141" t="s">
        <v>128</v>
      </c>
      <c r="AU200" s="141" t="s">
        <v>89</v>
      </c>
      <c r="AY200" s="15" t="s">
        <v>126</v>
      </c>
      <c r="BE200" s="142">
        <f t="shared" si="24"/>
        <v>0</v>
      </c>
      <c r="BF200" s="142">
        <f t="shared" si="25"/>
        <v>0</v>
      </c>
      <c r="BG200" s="142">
        <f t="shared" si="26"/>
        <v>0</v>
      </c>
      <c r="BH200" s="142">
        <f t="shared" si="27"/>
        <v>0</v>
      </c>
      <c r="BI200" s="142">
        <f t="shared" si="28"/>
        <v>0</v>
      </c>
      <c r="BJ200" s="15" t="s">
        <v>87</v>
      </c>
      <c r="BK200" s="142">
        <f t="shared" si="29"/>
        <v>0</v>
      </c>
      <c r="BL200" s="15" t="s">
        <v>133</v>
      </c>
      <c r="BM200" s="141" t="s">
        <v>344</v>
      </c>
    </row>
    <row r="201" spans="2:65" s="1" customFormat="1" ht="21.75" customHeight="1">
      <c r="B201" s="30"/>
      <c r="C201" s="151" t="s">
        <v>345</v>
      </c>
      <c r="D201" s="151" t="s">
        <v>192</v>
      </c>
      <c r="E201" s="152" t="s">
        <v>346</v>
      </c>
      <c r="F201" s="153" t="s">
        <v>347</v>
      </c>
      <c r="G201" s="154" t="s">
        <v>268</v>
      </c>
      <c r="H201" s="155">
        <v>1</v>
      </c>
      <c r="I201" s="156"/>
      <c r="J201" s="157">
        <f t="shared" si="20"/>
        <v>0</v>
      </c>
      <c r="K201" s="153" t="s">
        <v>132</v>
      </c>
      <c r="L201" s="158"/>
      <c r="M201" s="159" t="s">
        <v>1</v>
      </c>
      <c r="N201" s="160" t="s">
        <v>44</v>
      </c>
      <c r="P201" s="139">
        <f t="shared" si="21"/>
        <v>0</v>
      </c>
      <c r="Q201" s="139">
        <v>6.4999999999999997E-3</v>
      </c>
      <c r="R201" s="139">
        <f t="shared" si="22"/>
        <v>6.4999999999999997E-3</v>
      </c>
      <c r="S201" s="139">
        <v>0</v>
      </c>
      <c r="T201" s="140">
        <f t="shared" si="23"/>
        <v>0</v>
      </c>
      <c r="AR201" s="141" t="s">
        <v>159</v>
      </c>
      <c r="AT201" s="141" t="s">
        <v>192</v>
      </c>
      <c r="AU201" s="141" t="s">
        <v>89</v>
      </c>
      <c r="AY201" s="15" t="s">
        <v>126</v>
      </c>
      <c r="BE201" s="142">
        <f t="shared" si="24"/>
        <v>0</v>
      </c>
      <c r="BF201" s="142">
        <f t="shared" si="25"/>
        <v>0</v>
      </c>
      <c r="BG201" s="142">
        <f t="shared" si="26"/>
        <v>0</v>
      </c>
      <c r="BH201" s="142">
        <f t="shared" si="27"/>
        <v>0</v>
      </c>
      <c r="BI201" s="142">
        <f t="shared" si="28"/>
        <v>0</v>
      </c>
      <c r="BJ201" s="15" t="s">
        <v>87</v>
      </c>
      <c r="BK201" s="142">
        <f t="shared" si="29"/>
        <v>0</v>
      </c>
      <c r="BL201" s="15" t="s">
        <v>133</v>
      </c>
      <c r="BM201" s="141" t="s">
        <v>348</v>
      </c>
    </row>
    <row r="202" spans="2:65" s="1" customFormat="1" ht="24.15" customHeight="1">
      <c r="B202" s="30"/>
      <c r="C202" s="130" t="s">
        <v>349</v>
      </c>
      <c r="D202" s="130" t="s">
        <v>128</v>
      </c>
      <c r="E202" s="131" t="s">
        <v>350</v>
      </c>
      <c r="F202" s="132" t="s">
        <v>351</v>
      </c>
      <c r="G202" s="133" t="s">
        <v>268</v>
      </c>
      <c r="H202" s="134">
        <v>1</v>
      </c>
      <c r="I202" s="135"/>
      <c r="J202" s="136">
        <f t="shared" si="20"/>
        <v>0</v>
      </c>
      <c r="K202" s="132" t="s">
        <v>132</v>
      </c>
      <c r="L202" s="30"/>
      <c r="M202" s="137" t="s">
        <v>1</v>
      </c>
      <c r="N202" s="138" t="s">
        <v>44</v>
      </c>
      <c r="P202" s="139">
        <f t="shared" si="21"/>
        <v>0</v>
      </c>
      <c r="Q202" s="139">
        <v>0.11275499999999999</v>
      </c>
      <c r="R202" s="139">
        <f t="shared" si="22"/>
        <v>0.11275499999999999</v>
      </c>
      <c r="S202" s="139">
        <v>0</v>
      </c>
      <c r="T202" s="140">
        <f t="shared" si="23"/>
        <v>0</v>
      </c>
      <c r="AR202" s="141" t="s">
        <v>133</v>
      </c>
      <c r="AT202" s="141" t="s">
        <v>128</v>
      </c>
      <c r="AU202" s="141" t="s">
        <v>89</v>
      </c>
      <c r="AY202" s="15" t="s">
        <v>126</v>
      </c>
      <c r="BE202" s="142">
        <f t="shared" si="24"/>
        <v>0</v>
      </c>
      <c r="BF202" s="142">
        <f t="shared" si="25"/>
        <v>0</v>
      </c>
      <c r="BG202" s="142">
        <f t="shared" si="26"/>
        <v>0</v>
      </c>
      <c r="BH202" s="142">
        <f t="shared" si="27"/>
        <v>0</v>
      </c>
      <c r="BI202" s="142">
        <f t="shared" si="28"/>
        <v>0</v>
      </c>
      <c r="BJ202" s="15" t="s">
        <v>87</v>
      </c>
      <c r="BK202" s="142">
        <f t="shared" si="29"/>
        <v>0</v>
      </c>
      <c r="BL202" s="15" t="s">
        <v>133</v>
      </c>
      <c r="BM202" s="141" t="s">
        <v>352</v>
      </c>
    </row>
    <row r="203" spans="2:65" s="1" customFormat="1" ht="21.75" customHeight="1">
      <c r="B203" s="30"/>
      <c r="C203" s="151" t="s">
        <v>353</v>
      </c>
      <c r="D203" s="151" t="s">
        <v>192</v>
      </c>
      <c r="E203" s="152" t="s">
        <v>346</v>
      </c>
      <c r="F203" s="153" t="s">
        <v>347</v>
      </c>
      <c r="G203" s="154" t="s">
        <v>268</v>
      </c>
      <c r="H203" s="155">
        <v>1</v>
      </c>
      <c r="I203" s="156"/>
      <c r="J203" s="157">
        <f t="shared" si="20"/>
        <v>0</v>
      </c>
      <c r="K203" s="153" t="s">
        <v>132</v>
      </c>
      <c r="L203" s="158"/>
      <c r="M203" s="159" t="s">
        <v>1</v>
      </c>
      <c r="N203" s="160" t="s">
        <v>44</v>
      </c>
      <c r="P203" s="139">
        <f t="shared" si="21"/>
        <v>0</v>
      </c>
      <c r="Q203" s="139">
        <v>6.4999999999999997E-3</v>
      </c>
      <c r="R203" s="139">
        <f t="shared" si="22"/>
        <v>6.4999999999999997E-3</v>
      </c>
      <c r="S203" s="139">
        <v>0</v>
      </c>
      <c r="T203" s="140">
        <f t="shared" si="23"/>
        <v>0</v>
      </c>
      <c r="AR203" s="141" t="s">
        <v>159</v>
      </c>
      <c r="AT203" s="141" t="s">
        <v>192</v>
      </c>
      <c r="AU203" s="141" t="s">
        <v>89</v>
      </c>
      <c r="AY203" s="15" t="s">
        <v>126</v>
      </c>
      <c r="BE203" s="142">
        <f t="shared" si="24"/>
        <v>0</v>
      </c>
      <c r="BF203" s="142">
        <f t="shared" si="25"/>
        <v>0</v>
      </c>
      <c r="BG203" s="142">
        <f t="shared" si="26"/>
        <v>0</v>
      </c>
      <c r="BH203" s="142">
        <f t="shared" si="27"/>
        <v>0</v>
      </c>
      <c r="BI203" s="142">
        <f t="shared" si="28"/>
        <v>0</v>
      </c>
      <c r="BJ203" s="15" t="s">
        <v>87</v>
      </c>
      <c r="BK203" s="142">
        <f t="shared" si="29"/>
        <v>0</v>
      </c>
      <c r="BL203" s="15" t="s">
        <v>133</v>
      </c>
      <c r="BM203" s="141" t="s">
        <v>354</v>
      </c>
    </row>
    <row r="204" spans="2:65" s="1" customFormat="1" ht="16.5" customHeight="1">
      <c r="B204" s="30"/>
      <c r="C204" s="151" t="s">
        <v>355</v>
      </c>
      <c r="D204" s="151" t="s">
        <v>192</v>
      </c>
      <c r="E204" s="152" t="s">
        <v>356</v>
      </c>
      <c r="F204" s="153" t="s">
        <v>357</v>
      </c>
      <c r="G204" s="154" t="s">
        <v>268</v>
      </c>
      <c r="H204" s="155">
        <v>1</v>
      </c>
      <c r="I204" s="156"/>
      <c r="J204" s="157">
        <f t="shared" si="20"/>
        <v>0</v>
      </c>
      <c r="K204" s="153" t="s">
        <v>358</v>
      </c>
      <c r="L204" s="158"/>
      <c r="M204" s="159" t="s">
        <v>1</v>
      </c>
      <c r="N204" s="160" t="s">
        <v>44</v>
      </c>
      <c r="P204" s="139">
        <f t="shared" si="21"/>
        <v>0</v>
      </c>
      <c r="Q204" s="139">
        <v>3.3E-3</v>
      </c>
      <c r="R204" s="139">
        <f t="shared" si="22"/>
        <v>3.3E-3</v>
      </c>
      <c r="S204" s="139">
        <v>0</v>
      </c>
      <c r="T204" s="140">
        <f t="shared" si="23"/>
        <v>0</v>
      </c>
      <c r="AR204" s="141" t="s">
        <v>159</v>
      </c>
      <c r="AT204" s="141" t="s">
        <v>192</v>
      </c>
      <c r="AU204" s="141" t="s">
        <v>89</v>
      </c>
      <c r="AY204" s="15" t="s">
        <v>126</v>
      </c>
      <c r="BE204" s="142">
        <f t="shared" si="24"/>
        <v>0</v>
      </c>
      <c r="BF204" s="142">
        <f t="shared" si="25"/>
        <v>0</v>
      </c>
      <c r="BG204" s="142">
        <f t="shared" si="26"/>
        <v>0</v>
      </c>
      <c r="BH204" s="142">
        <f t="shared" si="27"/>
        <v>0</v>
      </c>
      <c r="BI204" s="142">
        <f t="shared" si="28"/>
        <v>0</v>
      </c>
      <c r="BJ204" s="15" t="s">
        <v>87</v>
      </c>
      <c r="BK204" s="142">
        <f t="shared" si="29"/>
        <v>0</v>
      </c>
      <c r="BL204" s="15" t="s">
        <v>133</v>
      </c>
      <c r="BM204" s="141" t="s">
        <v>359</v>
      </c>
    </row>
    <row r="205" spans="2:65" s="1" customFormat="1" ht="16.5" customHeight="1">
      <c r="B205" s="30"/>
      <c r="C205" s="151" t="s">
        <v>360</v>
      </c>
      <c r="D205" s="151" t="s">
        <v>192</v>
      </c>
      <c r="E205" s="152" t="s">
        <v>361</v>
      </c>
      <c r="F205" s="153" t="s">
        <v>362</v>
      </c>
      <c r="G205" s="154" t="s">
        <v>268</v>
      </c>
      <c r="H205" s="155">
        <v>2</v>
      </c>
      <c r="I205" s="156"/>
      <c r="J205" s="157">
        <f t="shared" si="20"/>
        <v>0</v>
      </c>
      <c r="K205" s="153" t="s">
        <v>358</v>
      </c>
      <c r="L205" s="158"/>
      <c r="M205" s="159" t="s">
        <v>1</v>
      </c>
      <c r="N205" s="160" t="s">
        <v>44</v>
      </c>
      <c r="P205" s="139">
        <f t="shared" si="21"/>
        <v>0</v>
      </c>
      <c r="Q205" s="139">
        <v>1.4999999999999999E-4</v>
      </c>
      <c r="R205" s="139">
        <f t="shared" si="22"/>
        <v>2.9999999999999997E-4</v>
      </c>
      <c r="S205" s="139">
        <v>0</v>
      </c>
      <c r="T205" s="140">
        <f t="shared" si="23"/>
        <v>0</v>
      </c>
      <c r="AR205" s="141" t="s">
        <v>159</v>
      </c>
      <c r="AT205" s="141" t="s">
        <v>192</v>
      </c>
      <c r="AU205" s="141" t="s">
        <v>89</v>
      </c>
      <c r="AY205" s="15" t="s">
        <v>126</v>
      </c>
      <c r="BE205" s="142">
        <f t="shared" si="24"/>
        <v>0</v>
      </c>
      <c r="BF205" s="142">
        <f t="shared" si="25"/>
        <v>0</v>
      </c>
      <c r="BG205" s="142">
        <f t="shared" si="26"/>
        <v>0</v>
      </c>
      <c r="BH205" s="142">
        <f t="shared" si="27"/>
        <v>0</v>
      </c>
      <c r="BI205" s="142">
        <f t="shared" si="28"/>
        <v>0</v>
      </c>
      <c r="BJ205" s="15" t="s">
        <v>87</v>
      </c>
      <c r="BK205" s="142">
        <f t="shared" si="29"/>
        <v>0</v>
      </c>
      <c r="BL205" s="15" t="s">
        <v>133</v>
      </c>
      <c r="BM205" s="141" t="s">
        <v>363</v>
      </c>
    </row>
    <row r="206" spans="2:65" s="1" customFormat="1" ht="24.15" customHeight="1">
      <c r="B206" s="30"/>
      <c r="C206" s="130" t="s">
        <v>364</v>
      </c>
      <c r="D206" s="130" t="s">
        <v>128</v>
      </c>
      <c r="E206" s="131" t="s">
        <v>365</v>
      </c>
      <c r="F206" s="132" t="s">
        <v>366</v>
      </c>
      <c r="G206" s="133" t="s">
        <v>131</v>
      </c>
      <c r="H206" s="134">
        <v>2</v>
      </c>
      <c r="I206" s="135"/>
      <c r="J206" s="136">
        <f t="shared" si="20"/>
        <v>0</v>
      </c>
      <c r="K206" s="132" t="s">
        <v>132</v>
      </c>
      <c r="L206" s="30"/>
      <c r="M206" s="137" t="s">
        <v>1</v>
      </c>
      <c r="N206" s="138" t="s">
        <v>44</v>
      </c>
      <c r="P206" s="139">
        <f t="shared" si="21"/>
        <v>0</v>
      </c>
      <c r="Q206" s="139">
        <v>1.6000000000000001E-3</v>
      </c>
      <c r="R206" s="139">
        <f t="shared" si="22"/>
        <v>3.2000000000000002E-3</v>
      </c>
      <c r="S206" s="139">
        <v>0</v>
      </c>
      <c r="T206" s="140">
        <f t="shared" si="23"/>
        <v>0</v>
      </c>
      <c r="AR206" s="141" t="s">
        <v>133</v>
      </c>
      <c r="AT206" s="141" t="s">
        <v>128</v>
      </c>
      <c r="AU206" s="141" t="s">
        <v>89</v>
      </c>
      <c r="AY206" s="15" t="s">
        <v>126</v>
      </c>
      <c r="BE206" s="142">
        <f t="shared" si="24"/>
        <v>0</v>
      </c>
      <c r="BF206" s="142">
        <f t="shared" si="25"/>
        <v>0</v>
      </c>
      <c r="BG206" s="142">
        <f t="shared" si="26"/>
        <v>0</v>
      </c>
      <c r="BH206" s="142">
        <f t="shared" si="27"/>
        <v>0</v>
      </c>
      <c r="BI206" s="142">
        <f t="shared" si="28"/>
        <v>0</v>
      </c>
      <c r="BJ206" s="15" t="s">
        <v>87</v>
      </c>
      <c r="BK206" s="142">
        <f t="shared" si="29"/>
        <v>0</v>
      </c>
      <c r="BL206" s="15" t="s">
        <v>133</v>
      </c>
      <c r="BM206" s="141" t="s">
        <v>367</v>
      </c>
    </row>
    <row r="207" spans="2:65" s="1" customFormat="1" ht="16.5" customHeight="1">
      <c r="B207" s="30"/>
      <c r="C207" s="130" t="s">
        <v>368</v>
      </c>
      <c r="D207" s="130" t="s">
        <v>128</v>
      </c>
      <c r="E207" s="131" t="s">
        <v>369</v>
      </c>
      <c r="F207" s="132" t="s">
        <v>370</v>
      </c>
      <c r="G207" s="133" t="s">
        <v>131</v>
      </c>
      <c r="H207" s="134">
        <v>2</v>
      </c>
      <c r="I207" s="135"/>
      <c r="J207" s="136">
        <f t="shared" si="20"/>
        <v>0</v>
      </c>
      <c r="K207" s="132" t="s">
        <v>132</v>
      </c>
      <c r="L207" s="30"/>
      <c r="M207" s="137" t="s">
        <v>1</v>
      </c>
      <c r="N207" s="138" t="s">
        <v>44</v>
      </c>
      <c r="P207" s="139">
        <f t="shared" si="21"/>
        <v>0</v>
      </c>
      <c r="Q207" s="139">
        <v>1.22E-5</v>
      </c>
      <c r="R207" s="139">
        <f t="shared" si="22"/>
        <v>2.44E-5</v>
      </c>
      <c r="S207" s="139">
        <v>0</v>
      </c>
      <c r="T207" s="140">
        <f t="shared" si="23"/>
        <v>0</v>
      </c>
      <c r="AR207" s="141" t="s">
        <v>133</v>
      </c>
      <c r="AT207" s="141" t="s">
        <v>128</v>
      </c>
      <c r="AU207" s="141" t="s">
        <v>89</v>
      </c>
      <c r="AY207" s="15" t="s">
        <v>126</v>
      </c>
      <c r="BE207" s="142">
        <f t="shared" si="24"/>
        <v>0</v>
      </c>
      <c r="BF207" s="142">
        <f t="shared" si="25"/>
        <v>0</v>
      </c>
      <c r="BG207" s="142">
        <f t="shared" si="26"/>
        <v>0</v>
      </c>
      <c r="BH207" s="142">
        <f t="shared" si="27"/>
        <v>0</v>
      </c>
      <c r="BI207" s="142">
        <f t="shared" si="28"/>
        <v>0</v>
      </c>
      <c r="BJ207" s="15" t="s">
        <v>87</v>
      </c>
      <c r="BK207" s="142">
        <f t="shared" si="29"/>
        <v>0</v>
      </c>
      <c r="BL207" s="15" t="s">
        <v>133</v>
      </c>
      <c r="BM207" s="141" t="s">
        <v>371</v>
      </c>
    </row>
    <row r="208" spans="2:65" s="1" customFormat="1" ht="33" customHeight="1">
      <c r="B208" s="30"/>
      <c r="C208" s="130" t="s">
        <v>372</v>
      </c>
      <c r="D208" s="130" t="s">
        <v>128</v>
      </c>
      <c r="E208" s="131" t="s">
        <v>373</v>
      </c>
      <c r="F208" s="132" t="s">
        <v>374</v>
      </c>
      <c r="G208" s="133" t="s">
        <v>148</v>
      </c>
      <c r="H208" s="134">
        <v>160</v>
      </c>
      <c r="I208" s="135"/>
      <c r="J208" s="136">
        <f t="shared" si="20"/>
        <v>0</v>
      </c>
      <c r="K208" s="132" t="s">
        <v>132</v>
      </c>
      <c r="L208" s="30"/>
      <c r="M208" s="137" t="s">
        <v>1</v>
      </c>
      <c r="N208" s="138" t="s">
        <v>44</v>
      </c>
      <c r="P208" s="139">
        <f t="shared" si="21"/>
        <v>0</v>
      </c>
      <c r="Q208" s="139">
        <v>0.15539952000000001</v>
      </c>
      <c r="R208" s="139">
        <f t="shared" si="22"/>
        <v>24.863923200000002</v>
      </c>
      <c r="S208" s="139">
        <v>0</v>
      </c>
      <c r="T208" s="140">
        <f t="shared" si="23"/>
        <v>0</v>
      </c>
      <c r="AR208" s="141" t="s">
        <v>133</v>
      </c>
      <c r="AT208" s="141" t="s">
        <v>128</v>
      </c>
      <c r="AU208" s="141" t="s">
        <v>89</v>
      </c>
      <c r="AY208" s="15" t="s">
        <v>126</v>
      </c>
      <c r="BE208" s="142">
        <f t="shared" si="24"/>
        <v>0</v>
      </c>
      <c r="BF208" s="142">
        <f t="shared" si="25"/>
        <v>0</v>
      </c>
      <c r="BG208" s="142">
        <f t="shared" si="26"/>
        <v>0</v>
      </c>
      <c r="BH208" s="142">
        <f t="shared" si="27"/>
        <v>0</v>
      </c>
      <c r="BI208" s="142">
        <f t="shared" si="28"/>
        <v>0</v>
      </c>
      <c r="BJ208" s="15" t="s">
        <v>87</v>
      </c>
      <c r="BK208" s="142">
        <f t="shared" si="29"/>
        <v>0</v>
      </c>
      <c r="BL208" s="15" t="s">
        <v>133</v>
      </c>
      <c r="BM208" s="141" t="s">
        <v>375</v>
      </c>
    </row>
    <row r="209" spans="2:65" s="1" customFormat="1" ht="16.5" customHeight="1">
      <c r="B209" s="30"/>
      <c r="C209" s="151" t="s">
        <v>376</v>
      </c>
      <c r="D209" s="151" t="s">
        <v>192</v>
      </c>
      <c r="E209" s="152" t="s">
        <v>377</v>
      </c>
      <c r="F209" s="153" t="s">
        <v>378</v>
      </c>
      <c r="G209" s="154" t="s">
        <v>148</v>
      </c>
      <c r="H209" s="155">
        <v>127</v>
      </c>
      <c r="I209" s="156"/>
      <c r="J209" s="157">
        <f t="shared" si="20"/>
        <v>0</v>
      </c>
      <c r="K209" s="153" t="s">
        <v>132</v>
      </c>
      <c r="L209" s="158"/>
      <c r="M209" s="159" t="s">
        <v>1</v>
      </c>
      <c r="N209" s="160" t="s">
        <v>44</v>
      </c>
      <c r="P209" s="139">
        <f t="shared" si="21"/>
        <v>0</v>
      </c>
      <c r="Q209" s="139">
        <v>0.08</v>
      </c>
      <c r="R209" s="139">
        <f t="shared" si="22"/>
        <v>10.16</v>
      </c>
      <c r="S209" s="139">
        <v>0</v>
      </c>
      <c r="T209" s="140">
        <f t="shared" si="23"/>
        <v>0</v>
      </c>
      <c r="AR209" s="141" t="s">
        <v>159</v>
      </c>
      <c r="AT209" s="141" t="s">
        <v>192</v>
      </c>
      <c r="AU209" s="141" t="s">
        <v>89</v>
      </c>
      <c r="AY209" s="15" t="s">
        <v>126</v>
      </c>
      <c r="BE209" s="142">
        <f t="shared" si="24"/>
        <v>0</v>
      </c>
      <c r="BF209" s="142">
        <f t="shared" si="25"/>
        <v>0</v>
      </c>
      <c r="BG209" s="142">
        <f t="shared" si="26"/>
        <v>0</v>
      </c>
      <c r="BH209" s="142">
        <f t="shared" si="27"/>
        <v>0</v>
      </c>
      <c r="BI209" s="142">
        <f t="shared" si="28"/>
        <v>0</v>
      </c>
      <c r="BJ209" s="15" t="s">
        <v>87</v>
      </c>
      <c r="BK209" s="142">
        <f t="shared" si="29"/>
        <v>0</v>
      </c>
      <c r="BL209" s="15" t="s">
        <v>133</v>
      </c>
      <c r="BM209" s="141" t="s">
        <v>379</v>
      </c>
    </row>
    <row r="210" spans="2:65" s="1" customFormat="1" ht="16.5" customHeight="1">
      <c r="B210" s="30"/>
      <c r="C210" s="151" t="s">
        <v>380</v>
      </c>
      <c r="D210" s="151" t="s">
        <v>192</v>
      </c>
      <c r="E210" s="152" t="s">
        <v>381</v>
      </c>
      <c r="F210" s="153" t="s">
        <v>382</v>
      </c>
      <c r="G210" s="154" t="s">
        <v>148</v>
      </c>
      <c r="H210" s="155">
        <v>21</v>
      </c>
      <c r="I210" s="156"/>
      <c r="J210" s="157">
        <f t="shared" si="20"/>
        <v>0</v>
      </c>
      <c r="K210" s="153" t="s">
        <v>132</v>
      </c>
      <c r="L210" s="158"/>
      <c r="M210" s="159" t="s">
        <v>1</v>
      </c>
      <c r="N210" s="160" t="s">
        <v>44</v>
      </c>
      <c r="P210" s="139">
        <f t="shared" si="21"/>
        <v>0</v>
      </c>
      <c r="Q210" s="139">
        <v>0.04</v>
      </c>
      <c r="R210" s="139">
        <f t="shared" si="22"/>
        <v>0.84</v>
      </c>
      <c r="S210" s="139">
        <v>0</v>
      </c>
      <c r="T210" s="140">
        <f t="shared" si="23"/>
        <v>0</v>
      </c>
      <c r="AR210" s="141" t="s">
        <v>159</v>
      </c>
      <c r="AT210" s="141" t="s">
        <v>192</v>
      </c>
      <c r="AU210" s="141" t="s">
        <v>89</v>
      </c>
      <c r="AY210" s="15" t="s">
        <v>126</v>
      </c>
      <c r="BE210" s="142">
        <f t="shared" si="24"/>
        <v>0</v>
      </c>
      <c r="BF210" s="142">
        <f t="shared" si="25"/>
        <v>0</v>
      </c>
      <c r="BG210" s="142">
        <f t="shared" si="26"/>
        <v>0</v>
      </c>
      <c r="BH210" s="142">
        <f t="shared" si="27"/>
        <v>0</v>
      </c>
      <c r="BI210" s="142">
        <f t="shared" si="28"/>
        <v>0</v>
      </c>
      <c r="BJ210" s="15" t="s">
        <v>87</v>
      </c>
      <c r="BK210" s="142">
        <f t="shared" si="29"/>
        <v>0</v>
      </c>
      <c r="BL210" s="15" t="s">
        <v>133</v>
      </c>
      <c r="BM210" s="141" t="s">
        <v>383</v>
      </c>
    </row>
    <row r="211" spans="2:65" s="1" customFormat="1" ht="21.75" customHeight="1">
      <c r="B211" s="30"/>
      <c r="C211" s="151" t="s">
        <v>384</v>
      </c>
      <c r="D211" s="151" t="s">
        <v>192</v>
      </c>
      <c r="E211" s="152" t="s">
        <v>385</v>
      </c>
      <c r="F211" s="153" t="s">
        <v>386</v>
      </c>
      <c r="G211" s="154" t="s">
        <v>148</v>
      </c>
      <c r="H211" s="155">
        <v>6</v>
      </c>
      <c r="I211" s="156"/>
      <c r="J211" s="157">
        <f t="shared" si="20"/>
        <v>0</v>
      </c>
      <c r="K211" s="153" t="s">
        <v>132</v>
      </c>
      <c r="L211" s="158"/>
      <c r="M211" s="159" t="s">
        <v>1</v>
      </c>
      <c r="N211" s="160" t="s">
        <v>44</v>
      </c>
      <c r="P211" s="139">
        <f t="shared" si="21"/>
        <v>0</v>
      </c>
      <c r="Q211" s="139">
        <v>6.0999999999999999E-2</v>
      </c>
      <c r="R211" s="139">
        <f t="shared" si="22"/>
        <v>0.36599999999999999</v>
      </c>
      <c r="S211" s="139">
        <v>0</v>
      </c>
      <c r="T211" s="140">
        <f t="shared" si="23"/>
        <v>0</v>
      </c>
      <c r="AR211" s="141" t="s">
        <v>159</v>
      </c>
      <c r="AT211" s="141" t="s">
        <v>192</v>
      </c>
      <c r="AU211" s="141" t="s">
        <v>89</v>
      </c>
      <c r="AY211" s="15" t="s">
        <v>126</v>
      </c>
      <c r="BE211" s="142">
        <f t="shared" si="24"/>
        <v>0</v>
      </c>
      <c r="BF211" s="142">
        <f t="shared" si="25"/>
        <v>0</v>
      </c>
      <c r="BG211" s="142">
        <f t="shared" si="26"/>
        <v>0</v>
      </c>
      <c r="BH211" s="142">
        <f t="shared" si="27"/>
        <v>0</v>
      </c>
      <c r="BI211" s="142">
        <f t="shared" si="28"/>
        <v>0</v>
      </c>
      <c r="BJ211" s="15" t="s">
        <v>87</v>
      </c>
      <c r="BK211" s="142">
        <f t="shared" si="29"/>
        <v>0</v>
      </c>
      <c r="BL211" s="15" t="s">
        <v>133</v>
      </c>
      <c r="BM211" s="141" t="s">
        <v>387</v>
      </c>
    </row>
    <row r="212" spans="2:65" s="1" customFormat="1" ht="28.8">
      <c r="B212" s="30"/>
      <c r="D212" s="144" t="s">
        <v>220</v>
      </c>
      <c r="F212" s="161" t="s">
        <v>388</v>
      </c>
      <c r="I212" s="162"/>
      <c r="L212" s="30"/>
      <c r="M212" s="163"/>
      <c r="T212" s="54"/>
      <c r="AT212" s="15" t="s">
        <v>220</v>
      </c>
      <c r="AU212" s="15" t="s">
        <v>89</v>
      </c>
    </row>
    <row r="213" spans="2:65" s="1" customFormat="1" ht="21.75" customHeight="1">
      <c r="B213" s="30"/>
      <c r="C213" s="151" t="s">
        <v>389</v>
      </c>
      <c r="D213" s="151" t="s">
        <v>192</v>
      </c>
      <c r="E213" s="152" t="s">
        <v>390</v>
      </c>
      <c r="F213" s="153" t="s">
        <v>391</v>
      </c>
      <c r="G213" s="154" t="s">
        <v>392</v>
      </c>
      <c r="H213" s="155">
        <v>4</v>
      </c>
      <c r="I213" s="156"/>
      <c r="J213" s="157">
        <f t="shared" ref="J213:J218" si="30">ROUND(I213*H213,2)</f>
        <v>0</v>
      </c>
      <c r="K213" s="153" t="s">
        <v>1</v>
      </c>
      <c r="L213" s="158"/>
      <c r="M213" s="159" t="s">
        <v>1</v>
      </c>
      <c r="N213" s="160" t="s">
        <v>44</v>
      </c>
      <c r="P213" s="139">
        <f t="shared" ref="P213:P218" si="31">O213*H213</f>
        <v>0</v>
      </c>
      <c r="Q213" s="139">
        <v>6.0999999999999999E-2</v>
      </c>
      <c r="R213" s="139">
        <f t="shared" ref="R213:R218" si="32">Q213*H213</f>
        <v>0.24399999999999999</v>
      </c>
      <c r="S213" s="139">
        <v>0</v>
      </c>
      <c r="T213" s="140">
        <f t="shared" ref="T213:T218" si="33">S213*H213</f>
        <v>0</v>
      </c>
      <c r="AR213" s="141" t="s">
        <v>159</v>
      </c>
      <c r="AT213" s="141" t="s">
        <v>192</v>
      </c>
      <c r="AU213" s="141" t="s">
        <v>89</v>
      </c>
      <c r="AY213" s="15" t="s">
        <v>126</v>
      </c>
      <c r="BE213" s="142">
        <f t="shared" ref="BE213:BE218" si="34">IF(N213="základní",J213,0)</f>
        <v>0</v>
      </c>
      <c r="BF213" s="142">
        <f t="shared" ref="BF213:BF218" si="35">IF(N213="snížená",J213,0)</f>
        <v>0</v>
      </c>
      <c r="BG213" s="142">
        <f t="shared" ref="BG213:BG218" si="36">IF(N213="zákl. přenesená",J213,0)</f>
        <v>0</v>
      </c>
      <c r="BH213" s="142">
        <f t="shared" ref="BH213:BH218" si="37">IF(N213="sníž. přenesená",J213,0)</f>
        <v>0</v>
      </c>
      <c r="BI213" s="142">
        <f t="shared" ref="BI213:BI218" si="38">IF(N213="nulová",J213,0)</f>
        <v>0</v>
      </c>
      <c r="BJ213" s="15" t="s">
        <v>87</v>
      </c>
      <c r="BK213" s="142">
        <f t="shared" ref="BK213:BK218" si="39">ROUND(I213*H213,2)</f>
        <v>0</v>
      </c>
      <c r="BL213" s="15" t="s">
        <v>133</v>
      </c>
      <c r="BM213" s="141" t="s">
        <v>393</v>
      </c>
    </row>
    <row r="214" spans="2:65" s="1" customFormat="1" ht="21.75" customHeight="1">
      <c r="B214" s="30"/>
      <c r="C214" s="151" t="s">
        <v>394</v>
      </c>
      <c r="D214" s="151" t="s">
        <v>192</v>
      </c>
      <c r="E214" s="152" t="s">
        <v>395</v>
      </c>
      <c r="F214" s="153" t="s">
        <v>396</v>
      </c>
      <c r="G214" s="154" t="s">
        <v>392</v>
      </c>
      <c r="H214" s="155">
        <v>2</v>
      </c>
      <c r="I214" s="156"/>
      <c r="J214" s="157">
        <f t="shared" si="30"/>
        <v>0</v>
      </c>
      <c r="K214" s="153" t="s">
        <v>1</v>
      </c>
      <c r="L214" s="158"/>
      <c r="M214" s="159" t="s">
        <v>1</v>
      </c>
      <c r="N214" s="160" t="s">
        <v>44</v>
      </c>
      <c r="P214" s="139">
        <f t="shared" si="31"/>
        <v>0</v>
      </c>
      <c r="Q214" s="139">
        <v>6.0999999999999999E-2</v>
      </c>
      <c r="R214" s="139">
        <f t="shared" si="32"/>
        <v>0.122</v>
      </c>
      <c r="S214" s="139">
        <v>0</v>
      </c>
      <c r="T214" s="140">
        <f t="shared" si="33"/>
        <v>0</v>
      </c>
      <c r="AR214" s="141" t="s">
        <v>159</v>
      </c>
      <c r="AT214" s="141" t="s">
        <v>192</v>
      </c>
      <c r="AU214" s="141" t="s">
        <v>89</v>
      </c>
      <c r="AY214" s="15" t="s">
        <v>126</v>
      </c>
      <c r="BE214" s="142">
        <f t="shared" si="34"/>
        <v>0</v>
      </c>
      <c r="BF214" s="142">
        <f t="shared" si="35"/>
        <v>0</v>
      </c>
      <c r="BG214" s="142">
        <f t="shared" si="36"/>
        <v>0</v>
      </c>
      <c r="BH214" s="142">
        <f t="shared" si="37"/>
        <v>0</v>
      </c>
      <c r="BI214" s="142">
        <f t="shared" si="38"/>
        <v>0</v>
      </c>
      <c r="BJ214" s="15" t="s">
        <v>87</v>
      </c>
      <c r="BK214" s="142">
        <f t="shared" si="39"/>
        <v>0</v>
      </c>
      <c r="BL214" s="15" t="s">
        <v>133</v>
      </c>
      <c r="BM214" s="141" t="s">
        <v>397</v>
      </c>
    </row>
    <row r="215" spans="2:65" s="1" customFormat="1" ht="33" customHeight="1">
      <c r="B215" s="30"/>
      <c r="C215" s="130" t="s">
        <v>398</v>
      </c>
      <c r="D215" s="130" t="s">
        <v>128</v>
      </c>
      <c r="E215" s="131" t="s">
        <v>399</v>
      </c>
      <c r="F215" s="132" t="s">
        <v>400</v>
      </c>
      <c r="G215" s="133" t="s">
        <v>148</v>
      </c>
      <c r="H215" s="134">
        <v>23</v>
      </c>
      <c r="I215" s="135"/>
      <c r="J215" s="136">
        <f t="shared" si="30"/>
        <v>0</v>
      </c>
      <c r="K215" s="132" t="s">
        <v>132</v>
      </c>
      <c r="L215" s="30"/>
      <c r="M215" s="137" t="s">
        <v>1</v>
      </c>
      <c r="N215" s="138" t="s">
        <v>44</v>
      </c>
      <c r="P215" s="139">
        <f t="shared" si="31"/>
        <v>0</v>
      </c>
      <c r="Q215" s="139">
        <v>0.12949959999999999</v>
      </c>
      <c r="R215" s="139">
        <f t="shared" si="32"/>
        <v>2.9784907999999999</v>
      </c>
      <c r="S215" s="139">
        <v>0</v>
      </c>
      <c r="T215" s="140">
        <f t="shared" si="33"/>
        <v>0</v>
      </c>
      <c r="AR215" s="141" t="s">
        <v>133</v>
      </c>
      <c r="AT215" s="141" t="s">
        <v>128</v>
      </c>
      <c r="AU215" s="141" t="s">
        <v>89</v>
      </c>
      <c r="AY215" s="15" t="s">
        <v>126</v>
      </c>
      <c r="BE215" s="142">
        <f t="shared" si="34"/>
        <v>0</v>
      </c>
      <c r="BF215" s="142">
        <f t="shared" si="35"/>
        <v>0</v>
      </c>
      <c r="BG215" s="142">
        <f t="shared" si="36"/>
        <v>0</v>
      </c>
      <c r="BH215" s="142">
        <f t="shared" si="37"/>
        <v>0</v>
      </c>
      <c r="BI215" s="142">
        <f t="shared" si="38"/>
        <v>0</v>
      </c>
      <c r="BJ215" s="15" t="s">
        <v>87</v>
      </c>
      <c r="BK215" s="142">
        <f t="shared" si="39"/>
        <v>0</v>
      </c>
      <c r="BL215" s="15" t="s">
        <v>133</v>
      </c>
      <c r="BM215" s="141" t="s">
        <v>401</v>
      </c>
    </row>
    <row r="216" spans="2:65" s="1" customFormat="1" ht="16.5" customHeight="1">
      <c r="B216" s="30"/>
      <c r="C216" s="151" t="s">
        <v>402</v>
      </c>
      <c r="D216" s="151" t="s">
        <v>192</v>
      </c>
      <c r="E216" s="152" t="s">
        <v>403</v>
      </c>
      <c r="F216" s="153" t="s">
        <v>404</v>
      </c>
      <c r="G216" s="154" t="s">
        <v>148</v>
      </c>
      <c r="H216" s="155">
        <v>23</v>
      </c>
      <c r="I216" s="156"/>
      <c r="J216" s="157">
        <f t="shared" si="30"/>
        <v>0</v>
      </c>
      <c r="K216" s="153" t="s">
        <v>132</v>
      </c>
      <c r="L216" s="158"/>
      <c r="M216" s="159" t="s">
        <v>1</v>
      </c>
      <c r="N216" s="160" t="s">
        <v>44</v>
      </c>
      <c r="P216" s="139">
        <f t="shared" si="31"/>
        <v>0</v>
      </c>
      <c r="Q216" s="139">
        <v>4.4999999999999998E-2</v>
      </c>
      <c r="R216" s="139">
        <f t="shared" si="32"/>
        <v>1.0349999999999999</v>
      </c>
      <c r="S216" s="139">
        <v>0</v>
      </c>
      <c r="T216" s="140">
        <f t="shared" si="33"/>
        <v>0</v>
      </c>
      <c r="AR216" s="141" t="s">
        <v>159</v>
      </c>
      <c r="AT216" s="141" t="s">
        <v>192</v>
      </c>
      <c r="AU216" s="141" t="s">
        <v>89</v>
      </c>
      <c r="AY216" s="15" t="s">
        <v>126</v>
      </c>
      <c r="BE216" s="142">
        <f t="shared" si="34"/>
        <v>0</v>
      </c>
      <c r="BF216" s="142">
        <f t="shared" si="35"/>
        <v>0</v>
      </c>
      <c r="BG216" s="142">
        <f t="shared" si="36"/>
        <v>0</v>
      </c>
      <c r="BH216" s="142">
        <f t="shared" si="37"/>
        <v>0</v>
      </c>
      <c r="BI216" s="142">
        <f t="shared" si="38"/>
        <v>0</v>
      </c>
      <c r="BJ216" s="15" t="s">
        <v>87</v>
      </c>
      <c r="BK216" s="142">
        <f t="shared" si="39"/>
        <v>0</v>
      </c>
      <c r="BL216" s="15" t="s">
        <v>133</v>
      </c>
      <c r="BM216" s="141" t="s">
        <v>405</v>
      </c>
    </row>
    <row r="217" spans="2:65" s="1" customFormat="1" ht="24.15" customHeight="1">
      <c r="B217" s="30"/>
      <c r="C217" s="130" t="s">
        <v>406</v>
      </c>
      <c r="D217" s="130" t="s">
        <v>128</v>
      </c>
      <c r="E217" s="131" t="s">
        <v>407</v>
      </c>
      <c r="F217" s="132" t="s">
        <v>408</v>
      </c>
      <c r="G217" s="133" t="s">
        <v>148</v>
      </c>
      <c r="H217" s="134">
        <v>40</v>
      </c>
      <c r="I217" s="135"/>
      <c r="J217" s="136">
        <f t="shared" si="30"/>
        <v>0</v>
      </c>
      <c r="K217" s="132" t="s">
        <v>132</v>
      </c>
      <c r="L217" s="30"/>
      <c r="M217" s="137" t="s">
        <v>1</v>
      </c>
      <c r="N217" s="138" t="s">
        <v>44</v>
      </c>
      <c r="P217" s="139">
        <f t="shared" si="31"/>
        <v>0</v>
      </c>
      <c r="Q217" s="139">
        <v>1.995E-6</v>
      </c>
      <c r="R217" s="139">
        <f t="shared" si="32"/>
        <v>7.9800000000000002E-5</v>
      </c>
      <c r="S217" s="139">
        <v>0</v>
      </c>
      <c r="T217" s="140">
        <f t="shared" si="33"/>
        <v>0</v>
      </c>
      <c r="AR217" s="141" t="s">
        <v>133</v>
      </c>
      <c r="AT217" s="141" t="s">
        <v>128</v>
      </c>
      <c r="AU217" s="141" t="s">
        <v>89</v>
      </c>
      <c r="AY217" s="15" t="s">
        <v>126</v>
      </c>
      <c r="BE217" s="142">
        <f t="shared" si="34"/>
        <v>0</v>
      </c>
      <c r="BF217" s="142">
        <f t="shared" si="35"/>
        <v>0</v>
      </c>
      <c r="BG217" s="142">
        <f t="shared" si="36"/>
        <v>0</v>
      </c>
      <c r="BH217" s="142">
        <f t="shared" si="37"/>
        <v>0</v>
      </c>
      <c r="BI217" s="142">
        <f t="shared" si="38"/>
        <v>0</v>
      </c>
      <c r="BJ217" s="15" t="s">
        <v>87</v>
      </c>
      <c r="BK217" s="142">
        <f t="shared" si="39"/>
        <v>0</v>
      </c>
      <c r="BL217" s="15" t="s">
        <v>133</v>
      </c>
      <c r="BM217" s="141" t="s">
        <v>409</v>
      </c>
    </row>
    <row r="218" spans="2:65" s="1" customFormat="1" ht="33" customHeight="1">
      <c r="B218" s="30"/>
      <c r="C218" s="130" t="s">
        <v>410</v>
      </c>
      <c r="D218" s="130" t="s">
        <v>128</v>
      </c>
      <c r="E218" s="131" t="s">
        <v>411</v>
      </c>
      <c r="F218" s="132" t="s">
        <v>412</v>
      </c>
      <c r="G218" s="133" t="s">
        <v>148</v>
      </c>
      <c r="H218" s="134">
        <v>40</v>
      </c>
      <c r="I218" s="135"/>
      <c r="J218" s="136">
        <f t="shared" si="30"/>
        <v>0</v>
      </c>
      <c r="K218" s="132" t="s">
        <v>132</v>
      </c>
      <c r="L218" s="30"/>
      <c r="M218" s="137" t="s">
        <v>1</v>
      </c>
      <c r="N218" s="138" t="s">
        <v>44</v>
      </c>
      <c r="P218" s="139">
        <f t="shared" si="31"/>
        <v>0</v>
      </c>
      <c r="Q218" s="139">
        <v>6.0506299999999998E-4</v>
      </c>
      <c r="R218" s="139">
        <f t="shared" si="32"/>
        <v>2.4202519999999998E-2</v>
      </c>
      <c r="S218" s="139">
        <v>0</v>
      </c>
      <c r="T218" s="140">
        <f t="shared" si="33"/>
        <v>0</v>
      </c>
      <c r="AR218" s="141" t="s">
        <v>133</v>
      </c>
      <c r="AT218" s="141" t="s">
        <v>128</v>
      </c>
      <c r="AU218" s="141" t="s">
        <v>89</v>
      </c>
      <c r="AY218" s="15" t="s">
        <v>126</v>
      </c>
      <c r="BE218" s="142">
        <f t="shared" si="34"/>
        <v>0</v>
      </c>
      <c r="BF218" s="142">
        <f t="shared" si="35"/>
        <v>0</v>
      </c>
      <c r="BG218" s="142">
        <f t="shared" si="36"/>
        <v>0</v>
      </c>
      <c r="BH218" s="142">
        <f t="shared" si="37"/>
        <v>0</v>
      </c>
      <c r="BI218" s="142">
        <f t="shared" si="38"/>
        <v>0</v>
      </c>
      <c r="BJ218" s="15" t="s">
        <v>87</v>
      </c>
      <c r="BK218" s="142">
        <f t="shared" si="39"/>
        <v>0</v>
      </c>
      <c r="BL218" s="15" t="s">
        <v>133</v>
      </c>
      <c r="BM218" s="141" t="s">
        <v>413</v>
      </c>
    </row>
    <row r="219" spans="2:65" s="11" customFormat="1" ht="22.95" customHeight="1">
      <c r="B219" s="118"/>
      <c r="D219" s="119" t="s">
        <v>78</v>
      </c>
      <c r="E219" s="128" t="s">
        <v>414</v>
      </c>
      <c r="F219" s="128" t="s">
        <v>415</v>
      </c>
      <c r="I219" s="121"/>
      <c r="J219" s="129">
        <f>BK219</f>
        <v>0</v>
      </c>
      <c r="L219" s="118"/>
      <c r="M219" s="123"/>
      <c r="P219" s="124">
        <f>SUM(P220:P226)</f>
        <v>0</v>
      </c>
      <c r="R219" s="124">
        <f>SUM(R220:R226)</f>
        <v>0</v>
      </c>
      <c r="T219" s="125">
        <f>SUM(T220:T226)</f>
        <v>0</v>
      </c>
      <c r="AR219" s="119" t="s">
        <v>87</v>
      </c>
      <c r="AT219" s="126" t="s">
        <v>78</v>
      </c>
      <c r="AU219" s="126" t="s">
        <v>87</v>
      </c>
      <c r="AY219" s="119" t="s">
        <v>126</v>
      </c>
      <c r="BK219" s="127">
        <f>SUM(BK220:BK226)</f>
        <v>0</v>
      </c>
    </row>
    <row r="220" spans="2:65" s="1" customFormat="1" ht="21.75" customHeight="1">
      <c r="B220" s="30"/>
      <c r="C220" s="130" t="s">
        <v>416</v>
      </c>
      <c r="D220" s="130" t="s">
        <v>128</v>
      </c>
      <c r="E220" s="131" t="s">
        <v>417</v>
      </c>
      <c r="F220" s="132" t="s">
        <v>418</v>
      </c>
      <c r="G220" s="133" t="s">
        <v>185</v>
      </c>
      <c r="H220" s="134">
        <v>42.604999999999997</v>
      </c>
      <c r="I220" s="135"/>
      <c r="J220" s="136">
        <f>ROUND(I220*H220,2)</f>
        <v>0</v>
      </c>
      <c r="K220" s="132" t="s">
        <v>132</v>
      </c>
      <c r="L220" s="30"/>
      <c r="M220" s="137" t="s">
        <v>1</v>
      </c>
      <c r="N220" s="138" t="s">
        <v>44</v>
      </c>
      <c r="P220" s="139">
        <f>O220*H220</f>
        <v>0</v>
      </c>
      <c r="Q220" s="139">
        <v>0</v>
      </c>
      <c r="R220" s="139">
        <f>Q220*H220</f>
        <v>0</v>
      </c>
      <c r="S220" s="139">
        <v>0</v>
      </c>
      <c r="T220" s="140">
        <f>S220*H220</f>
        <v>0</v>
      </c>
      <c r="AR220" s="141" t="s">
        <v>133</v>
      </c>
      <c r="AT220" s="141" t="s">
        <v>128</v>
      </c>
      <c r="AU220" s="141" t="s">
        <v>89</v>
      </c>
      <c r="AY220" s="15" t="s">
        <v>126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15" t="s">
        <v>87</v>
      </c>
      <c r="BK220" s="142">
        <f>ROUND(I220*H220,2)</f>
        <v>0</v>
      </c>
      <c r="BL220" s="15" t="s">
        <v>133</v>
      </c>
      <c r="BM220" s="141" t="s">
        <v>419</v>
      </c>
    </row>
    <row r="221" spans="2:65" s="1" customFormat="1" ht="24.15" customHeight="1">
      <c r="B221" s="30"/>
      <c r="C221" s="130" t="s">
        <v>420</v>
      </c>
      <c r="D221" s="130" t="s">
        <v>128</v>
      </c>
      <c r="E221" s="131" t="s">
        <v>421</v>
      </c>
      <c r="F221" s="132" t="s">
        <v>422</v>
      </c>
      <c r="G221" s="133" t="s">
        <v>185</v>
      </c>
      <c r="H221" s="134">
        <v>170.42</v>
      </c>
      <c r="I221" s="135"/>
      <c r="J221" s="136">
        <f>ROUND(I221*H221,2)</f>
        <v>0</v>
      </c>
      <c r="K221" s="132" t="s">
        <v>132</v>
      </c>
      <c r="L221" s="30"/>
      <c r="M221" s="137" t="s">
        <v>1</v>
      </c>
      <c r="N221" s="138" t="s">
        <v>44</v>
      </c>
      <c r="P221" s="139">
        <f>O221*H221</f>
        <v>0</v>
      </c>
      <c r="Q221" s="139">
        <v>0</v>
      </c>
      <c r="R221" s="139">
        <f>Q221*H221</f>
        <v>0</v>
      </c>
      <c r="S221" s="139">
        <v>0</v>
      </c>
      <c r="T221" s="140">
        <f>S221*H221</f>
        <v>0</v>
      </c>
      <c r="AR221" s="141" t="s">
        <v>133</v>
      </c>
      <c r="AT221" s="141" t="s">
        <v>128</v>
      </c>
      <c r="AU221" s="141" t="s">
        <v>89</v>
      </c>
      <c r="AY221" s="15" t="s">
        <v>126</v>
      </c>
      <c r="BE221" s="142">
        <f>IF(N221="základní",J221,0)</f>
        <v>0</v>
      </c>
      <c r="BF221" s="142">
        <f>IF(N221="snížená",J221,0)</f>
        <v>0</v>
      </c>
      <c r="BG221" s="142">
        <f>IF(N221="zákl. přenesená",J221,0)</f>
        <v>0</v>
      </c>
      <c r="BH221" s="142">
        <f>IF(N221="sníž. přenesená",J221,0)</f>
        <v>0</v>
      </c>
      <c r="BI221" s="142">
        <f>IF(N221="nulová",J221,0)</f>
        <v>0</v>
      </c>
      <c r="BJ221" s="15" t="s">
        <v>87</v>
      </c>
      <c r="BK221" s="142">
        <f>ROUND(I221*H221,2)</f>
        <v>0</v>
      </c>
      <c r="BL221" s="15" t="s">
        <v>133</v>
      </c>
      <c r="BM221" s="141" t="s">
        <v>423</v>
      </c>
    </row>
    <row r="222" spans="2:65" s="12" customFormat="1">
      <c r="B222" s="143"/>
      <c r="D222" s="144" t="s">
        <v>163</v>
      </c>
      <c r="F222" s="146" t="s">
        <v>424</v>
      </c>
      <c r="H222" s="147">
        <v>170.42</v>
      </c>
      <c r="I222" s="148"/>
      <c r="L222" s="143"/>
      <c r="M222" s="149"/>
      <c r="T222" s="150"/>
      <c r="AT222" s="145" t="s">
        <v>163</v>
      </c>
      <c r="AU222" s="145" t="s">
        <v>89</v>
      </c>
      <c r="AV222" s="12" t="s">
        <v>89</v>
      </c>
      <c r="AW222" s="12" t="s">
        <v>4</v>
      </c>
      <c r="AX222" s="12" t="s">
        <v>87</v>
      </c>
      <c r="AY222" s="145" t="s">
        <v>126</v>
      </c>
    </row>
    <row r="223" spans="2:65" s="1" customFormat="1" ht="33" customHeight="1">
      <c r="B223" s="30"/>
      <c r="C223" s="130" t="s">
        <v>425</v>
      </c>
      <c r="D223" s="130" t="s">
        <v>128</v>
      </c>
      <c r="E223" s="131" t="s">
        <v>426</v>
      </c>
      <c r="F223" s="132" t="s">
        <v>427</v>
      </c>
      <c r="G223" s="133" t="s">
        <v>185</v>
      </c>
      <c r="H223" s="134">
        <v>12.925000000000001</v>
      </c>
      <c r="I223" s="135"/>
      <c r="J223" s="136">
        <f>ROUND(I223*H223,2)</f>
        <v>0</v>
      </c>
      <c r="K223" s="132" t="s">
        <v>132</v>
      </c>
      <c r="L223" s="30"/>
      <c r="M223" s="137" t="s">
        <v>1</v>
      </c>
      <c r="N223" s="138" t="s">
        <v>44</v>
      </c>
      <c r="P223" s="139">
        <f>O223*H223</f>
        <v>0</v>
      </c>
      <c r="Q223" s="139">
        <v>0</v>
      </c>
      <c r="R223" s="139">
        <f>Q223*H223</f>
        <v>0</v>
      </c>
      <c r="S223" s="139">
        <v>0</v>
      </c>
      <c r="T223" s="140">
        <f>S223*H223</f>
        <v>0</v>
      </c>
      <c r="AR223" s="141" t="s">
        <v>133</v>
      </c>
      <c r="AT223" s="141" t="s">
        <v>128</v>
      </c>
      <c r="AU223" s="141" t="s">
        <v>89</v>
      </c>
      <c r="AY223" s="15" t="s">
        <v>126</v>
      </c>
      <c r="BE223" s="142">
        <f>IF(N223="základní",J223,0)</f>
        <v>0</v>
      </c>
      <c r="BF223" s="142">
        <f>IF(N223="snížená",J223,0)</f>
        <v>0</v>
      </c>
      <c r="BG223" s="142">
        <f>IF(N223="zákl. přenesená",J223,0)</f>
        <v>0</v>
      </c>
      <c r="BH223" s="142">
        <f>IF(N223="sníž. přenesená",J223,0)</f>
        <v>0</v>
      </c>
      <c r="BI223" s="142">
        <f>IF(N223="nulová",J223,0)</f>
        <v>0</v>
      </c>
      <c r="BJ223" s="15" t="s">
        <v>87</v>
      </c>
      <c r="BK223" s="142">
        <f>ROUND(I223*H223,2)</f>
        <v>0</v>
      </c>
      <c r="BL223" s="15" t="s">
        <v>133</v>
      </c>
      <c r="BM223" s="141" t="s">
        <v>428</v>
      </c>
    </row>
    <row r="224" spans="2:65" s="12" customFormat="1">
      <c r="B224" s="143"/>
      <c r="D224" s="144" t="s">
        <v>163</v>
      </c>
      <c r="E224" s="145" t="s">
        <v>1</v>
      </c>
      <c r="F224" s="146" t="s">
        <v>429</v>
      </c>
      <c r="H224" s="147">
        <v>12.925000000000001</v>
      </c>
      <c r="I224" s="148"/>
      <c r="L224" s="143"/>
      <c r="M224" s="149"/>
      <c r="T224" s="150"/>
      <c r="AT224" s="145" t="s">
        <v>163</v>
      </c>
      <c r="AU224" s="145" t="s">
        <v>89</v>
      </c>
      <c r="AV224" s="12" t="s">
        <v>89</v>
      </c>
      <c r="AW224" s="12" t="s">
        <v>36</v>
      </c>
      <c r="AX224" s="12" t="s">
        <v>87</v>
      </c>
      <c r="AY224" s="145" t="s">
        <v>126</v>
      </c>
    </row>
    <row r="225" spans="2:65" s="1" customFormat="1" ht="33" customHeight="1">
      <c r="B225" s="30"/>
      <c r="C225" s="130" t="s">
        <v>430</v>
      </c>
      <c r="D225" s="130" t="s">
        <v>128</v>
      </c>
      <c r="E225" s="131" t="s">
        <v>431</v>
      </c>
      <c r="F225" s="132" t="s">
        <v>432</v>
      </c>
      <c r="G225" s="133" t="s">
        <v>185</v>
      </c>
      <c r="H225" s="134">
        <v>12.76</v>
      </c>
      <c r="I225" s="135"/>
      <c r="J225" s="136">
        <f>ROUND(I225*H225,2)</f>
        <v>0</v>
      </c>
      <c r="K225" s="132" t="s">
        <v>132</v>
      </c>
      <c r="L225" s="30"/>
      <c r="M225" s="137" t="s">
        <v>1</v>
      </c>
      <c r="N225" s="138" t="s">
        <v>44</v>
      </c>
      <c r="P225" s="139">
        <f>O225*H225</f>
        <v>0</v>
      </c>
      <c r="Q225" s="139">
        <v>0</v>
      </c>
      <c r="R225" s="139">
        <f>Q225*H225</f>
        <v>0</v>
      </c>
      <c r="S225" s="139">
        <v>0</v>
      </c>
      <c r="T225" s="140">
        <f>S225*H225</f>
        <v>0</v>
      </c>
      <c r="AR225" s="141" t="s">
        <v>133</v>
      </c>
      <c r="AT225" s="141" t="s">
        <v>128</v>
      </c>
      <c r="AU225" s="141" t="s">
        <v>89</v>
      </c>
      <c r="AY225" s="15" t="s">
        <v>126</v>
      </c>
      <c r="BE225" s="142">
        <f>IF(N225="základní",J225,0)</f>
        <v>0</v>
      </c>
      <c r="BF225" s="142">
        <f>IF(N225="snížená",J225,0)</f>
        <v>0</v>
      </c>
      <c r="BG225" s="142">
        <f>IF(N225="zákl. přenesená",J225,0)</f>
        <v>0</v>
      </c>
      <c r="BH225" s="142">
        <f>IF(N225="sníž. přenesená",J225,0)</f>
        <v>0</v>
      </c>
      <c r="BI225" s="142">
        <f>IF(N225="nulová",J225,0)</f>
        <v>0</v>
      </c>
      <c r="BJ225" s="15" t="s">
        <v>87</v>
      </c>
      <c r="BK225" s="142">
        <f>ROUND(I225*H225,2)</f>
        <v>0</v>
      </c>
      <c r="BL225" s="15" t="s">
        <v>133</v>
      </c>
      <c r="BM225" s="141" t="s">
        <v>433</v>
      </c>
    </row>
    <row r="226" spans="2:65" s="1" customFormat="1" ht="24.15" customHeight="1">
      <c r="B226" s="30"/>
      <c r="C226" s="130" t="s">
        <v>434</v>
      </c>
      <c r="D226" s="130" t="s">
        <v>128</v>
      </c>
      <c r="E226" s="131" t="s">
        <v>435</v>
      </c>
      <c r="F226" s="132" t="s">
        <v>184</v>
      </c>
      <c r="G226" s="133" t="s">
        <v>185</v>
      </c>
      <c r="H226" s="134">
        <v>16.82</v>
      </c>
      <c r="I226" s="135"/>
      <c r="J226" s="136">
        <f>ROUND(I226*H226,2)</f>
        <v>0</v>
      </c>
      <c r="K226" s="132" t="s">
        <v>132</v>
      </c>
      <c r="L226" s="30"/>
      <c r="M226" s="137" t="s">
        <v>1</v>
      </c>
      <c r="N226" s="138" t="s">
        <v>44</v>
      </c>
      <c r="P226" s="139">
        <f>O226*H226</f>
        <v>0</v>
      </c>
      <c r="Q226" s="139">
        <v>0</v>
      </c>
      <c r="R226" s="139">
        <f>Q226*H226</f>
        <v>0</v>
      </c>
      <c r="S226" s="139">
        <v>0</v>
      </c>
      <c r="T226" s="140">
        <f>S226*H226</f>
        <v>0</v>
      </c>
      <c r="AR226" s="141" t="s">
        <v>133</v>
      </c>
      <c r="AT226" s="141" t="s">
        <v>128</v>
      </c>
      <c r="AU226" s="141" t="s">
        <v>89</v>
      </c>
      <c r="AY226" s="15" t="s">
        <v>126</v>
      </c>
      <c r="BE226" s="142">
        <f>IF(N226="základní",J226,0)</f>
        <v>0</v>
      </c>
      <c r="BF226" s="142">
        <f>IF(N226="snížená",J226,0)</f>
        <v>0</v>
      </c>
      <c r="BG226" s="142">
        <f>IF(N226="zákl. přenesená",J226,0)</f>
        <v>0</v>
      </c>
      <c r="BH226" s="142">
        <f>IF(N226="sníž. přenesená",J226,0)</f>
        <v>0</v>
      </c>
      <c r="BI226" s="142">
        <f>IF(N226="nulová",J226,0)</f>
        <v>0</v>
      </c>
      <c r="BJ226" s="15" t="s">
        <v>87</v>
      </c>
      <c r="BK226" s="142">
        <f>ROUND(I226*H226,2)</f>
        <v>0</v>
      </c>
      <c r="BL226" s="15" t="s">
        <v>133</v>
      </c>
      <c r="BM226" s="141" t="s">
        <v>436</v>
      </c>
    </row>
    <row r="227" spans="2:65" s="11" customFormat="1" ht="22.95" customHeight="1">
      <c r="B227" s="118"/>
      <c r="D227" s="119" t="s">
        <v>78</v>
      </c>
      <c r="E227" s="128" t="s">
        <v>437</v>
      </c>
      <c r="F227" s="128" t="s">
        <v>438</v>
      </c>
      <c r="I227" s="121"/>
      <c r="J227" s="129">
        <f>BK227</f>
        <v>0</v>
      </c>
      <c r="L227" s="118"/>
      <c r="M227" s="123"/>
      <c r="P227" s="124">
        <f>P228</f>
        <v>0</v>
      </c>
      <c r="R227" s="124">
        <f>R228</f>
        <v>0</v>
      </c>
      <c r="T227" s="125">
        <f>T228</f>
        <v>0</v>
      </c>
      <c r="AR227" s="119" t="s">
        <v>87</v>
      </c>
      <c r="AT227" s="126" t="s">
        <v>78</v>
      </c>
      <c r="AU227" s="126" t="s">
        <v>87</v>
      </c>
      <c r="AY227" s="119" t="s">
        <v>126</v>
      </c>
      <c r="BK227" s="127">
        <f>BK228</f>
        <v>0</v>
      </c>
    </row>
    <row r="228" spans="2:65" s="1" customFormat="1" ht="24.15" customHeight="1">
      <c r="B228" s="30"/>
      <c r="C228" s="130" t="s">
        <v>439</v>
      </c>
      <c r="D228" s="130" t="s">
        <v>128</v>
      </c>
      <c r="E228" s="131" t="s">
        <v>440</v>
      </c>
      <c r="F228" s="132" t="s">
        <v>441</v>
      </c>
      <c r="G228" s="133" t="s">
        <v>185</v>
      </c>
      <c r="H228" s="134">
        <v>883.28700000000003</v>
      </c>
      <c r="I228" s="135"/>
      <c r="J228" s="136">
        <f>ROUND(I228*H228,2)</f>
        <v>0</v>
      </c>
      <c r="K228" s="132" t="s">
        <v>132</v>
      </c>
      <c r="L228" s="30"/>
      <c r="M228" s="137" t="s">
        <v>1</v>
      </c>
      <c r="N228" s="138" t="s">
        <v>44</v>
      </c>
      <c r="P228" s="139">
        <f>O228*H228</f>
        <v>0</v>
      </c>
      <c r="Q228" s="139">
        <v>0</v>
      </c>
      <c r="R228" s="139">
        <f>Q228*H228</f>
        <v>0</v>
      </c>
      <c r="S228" s="139">
        <v>0</v>
      </c>
      <c r="T228" s="140">
        <f>S228*H228</f>
        <v>0</v>
      </c>
      <c r="AR228" s="141" t="s">
        <v>133</v>
      </c>
      <c r="AT228" s="141" t="s">
        <v>128</v>
      </c>
      <c r="AU228" s="141" t="s">
        <v>89</v>
      </c>
      <c r="AY228" s="15" t="s">
        <v>126</v>
      </c>
      <c r="BE228" s="142">
        <f>IF(N228="základní",J228,0)</f>
        <v>0</v>
      </c>
      <c r="BF228" s="142">
        <f>IF(N228="snížená",J228,0)</f>
        <v>0</v>
      </c>
      <c r="BG228" s="142">
        <f>IF(N228="zákl. přenesená",J228,0)</f>
        <v>0</v>
      </c>
      <c r="BH228" s="142">
        <f>IF(N228="sníž. přenesená",J228,0)</f>
        <v>0</v>
      </c>
      <c r="BI228" s="142">
        <f>IF(N228="nulová",J228,0)</f>
        <v>0</v>
      </c>
      <c r="BJ228" s="15" t="s">
        <v>87</v>
      </c>
      <c r="BK228" s="142">
        <f>ROUND(I228*H228,2)</f>
        <v>0</v>
      </c>
      <c r="BL228" s="15" t="s">
        <v>133</v>
      </c>
      <c r="BM228" s="141" t="s">
        <v>442</v>
      </c>
    </row>
    <row r="229" spans="2:65" s="11" customFormat="1" ht="25.95" customHeight="1">
      <c r="B229" s="118"/>
      <c r="D229" s="119" t="s">
        <v>78</v>
      </c>
      <c r="E229" s="120" t="s">
        <v>192</v>
      </c>
      <c r="F229" s="120" t="s">
        <v>443</v>
      </c>
      <c r="I229" s="121"/>
      <c r="J229" s="122">
        <f>BK229</f>
        <v>0</v>
      </c>
      <c r="L229" s="118"/>
      <c r="M229" s="123"/>
      <c r="P229" s="124">
        <f>P230</f>
        <v>0</v>
      </c>
      <c r="R229" s="124">
        <f>R230</f>
        <v>2.6208000000000002E-2</v>
      </c>
      <c r="T229" s="125">
        <f>T230</f>
        <v>0</v>
      </c>
      <c r="AR229" s="119" t="s">
        <v>138</v>
      </c>
      <c r="AT229" s="126" t="s">
        <v>78</v>
      </c>
      <c r="AU229" s="126" t="s">
        <v>79</v>
      </c>
      <c r="AY229" s="119" t="s">
        <v>126</v>
      </c>
      <c r="BK229" s="127">
        <f>BK230</f>
        <v>0</v>
      </c>
    </row>
    <row r="230" spans="2:65" s="11" customFormat="1" ht="22.95" customHeight="1">
      <c r="B230" s="118"/>
      <c r="D230" s="119" t="s">
        <v>78</v>
      </c>
      <c r="E230" s="128" t="s">
        <v>444</v>
      </c>
      <c r="F230" s="128" t="s">
        <v>445</v>
      </c>
      <c r="I230" s="121"/>
      <c r="J230" s="129">
        <f>BK230</f>
        <v>0</v>
      </c>
      <c r="L230" s="118"/>
      <c r="M230" s="123"/>
      <c r="P230" s="124">
        <f>SUM(P231:P234)</f>
        <v>0</v>
      </c>
      <c r="R230" s="124">
        <f>SUM(R231:R234)</f>
        <v>2.6208000000000002E-2</v>
      </c>
      <c r="T230" s="125">
        <f>SUM(T231:T234)</f>
        <v>0</v>
      </c>
      <c r="AR230" s="119" t="s">
        <v>138</v>
      </c>
      <c r="AT230" s="126" t="s">
        <v>78</v>
      </c>
      <c r="AU230" s="126" t="s">
        <v>87</v>
      </c>
      <c r="AY230" s="119" t="s">
        <v>126</v>
      </c>
      <c r="BK230" s="127">
        <f>SUM(BK231:BK234)</f>
        <v>0</v>
      </c>
    </row>
    <row r="231" spans="2:65" s="1" customFormat="1" ht="24.15" customHeight="1">
      <c r="B231" s="30"/>
      <c r="C231" s="130" t="s">
        <v>446</v>
      </c>
      <c r="D231" s="130" t="s">
        <v>128</v>
      </c>
      <c r="E231" s="131" t="s">
        <v>447</v>
      </c>
      <c r="F231" s="132" t="s">
        <v>448</v>
      </c>
      <c r="G231" s="133" t="s">
        <v>148</v>
      </c>
      <c r="H231" s="134">
        <v>32</v>
      </c>
      <c r="I231" s="135"/>
      <c r="J231" s="136">
        <f>ROUND(I231*H231,2)</f>
        <v>0</v>
      </c>
      <c r="K231" s="132" t="s">
        <v>132</v>
      </c>
      <c r="L231" s="30"/>
      <c r="M231" s="137" t="s">
        <v>1</v>
      </c>
      <c r="N231" s="138" t="s">
        <v>44</v>
      </c>
      <c r="P231" s="139">
        <f>O231*H231</f>
        <v>0</v>
      </c>
      <c r="Q231" s="139">
        <v>0</v>
      </c>
      <c r="R231" s="139">
        <f>Q231*H231</f>
        <v>0</v>
      </c>
      <c r="S231" s="139">
        <v>0</v>
      </c>
      <c r="T231" s="140">
        <f>S231*H231</f>
        <v>0</v>
      </c>
      <c r="AR231" s="141" t="s">
        <v>406</v>
      </c>
      <c r="AT231" s="141" t="s">
        <v>128</v>
      </c>
      <c r="AU231" s="141" t="s">
        <v>89</v>
      </c>
      <c r="AY231" s="15" t="s">
        <v>126</v>
      </c>
      <c r="BE231" s="142">
        <f>IF(N231="základní",J231,0)</f>
        <v>0</v>
      </c>
      <c r="BF231" s="142">
        <f>IF(N231="snížená",J231,0)</f>
        <v>0</v>
      </c>
      <c r="BG231" s="142">
        <f>IF(N231="zákl. přenesená",J231,0)</f>
        <v>0</v>
      </c>
      <c r="BH231" s="142">
        <f>IF(N231="sníž. přenesená",J231,0)</f>
        <v>0</v>
      </c>
      <c r="BI231" s="142">
        <f>IF(N231="nulová",J231,0)</f>
        <v>0</v>
      </c>
      <c r="BJ231" s="15" t="s">
        <v>87</v>
      </c>
      <c r="BK231" s="142">
        <f>ROUND(I231*H231,2)</f>
        <v>0</v>
      </c>
      <c r="BL231" s="15" t="s">
        <v>406</v>
      </c>
      <c r="BM231" s="141" t="s">
        <v>449</v>
      </c>
    </row>
    <row r="232" spans="2:65" s="1" customFormat="1" ht="19.2">
      <c r="B232" s="30"/>
      <c r="D232" s="144" t="s">
        <v>220</v>
      </c>
      <c r="F232" s="161" t="s">
        <v>450</v>
      </c>
      <c r="I232" s="162"/>
      <c r="L232" s="30"/>
      <c r="M232" s="163"/>
      <c r="T232" s="54"/>
      <c r="AT232" s="15" t="s">
        <v>220</v>
      </c>
      <c r="AU232" s="15" t="s">
        <v>89</v>
      </c>
    </row>
    <row r="233" spans="2:65" s="1" customFormat="1" ht="24.15" customHeight="1">
      <c r="B233" s="30"/>
      <c r="C233" s="151" t="s">
        <v>451</v>
      </c>
      <c r="D233" s="151" t="s">
        <v>192</v>
      </c>
      <c r="E233" s="152" t="s">
        <v>452</v>
      </c>
      <c r="F233" s="153" t="s">
        <v>453</v>
      </c>
      <c r="G233" s="154" t="s">
        <v>148</v>
      </c>
      <c r="H233" s="155">
        <v>33.6</v>
      </c>
      <c r="I233" s="156"/>
      <c r="J233" s="157">
        <f>ROUND(I233*H233,2)</f>
        <v>0</v>
      </c>
      <c r="K233" s="153" t="s">
        <v>132</v>
      </c>
      <c r="L233" s="158"/>
      <c r="M233" s="159" t="s">
        <v>1</v>
      </c>
      <c r="N233" s="160" t="s">
        <v>44</v>
      </c>
      <c r="P233" s="139">
        <f>O233*H233</f>
        <v>0</v>
      </c>
      <c r="Q233" s="139">
        <v>7.7999999999999999E-4</v>
      </c>
      <c r="R233" s="139">
        <f>Q233*H233</f>
        <v>2.6208000000000002E-2</v>
      </c>
      <c r="S233" s="139">
        <v>0</v>
      </c>
      <c r="T233" s="140">
        <f>S233*H233</f>
        <v>0</v>
      </c>
      <c r="AR233" s="141" t="s">
        <v>454</v>
      </c>
      <c r="AT233" s="141" t="s">
        <v>192</v>
      </c>
      <c r="AU233" s="141" t="s">
        <v>89</v>
      </c>
      <c r="AY233" s="15" t="s">
        <v>126</v>
      </c>
      <c r="BE233" s="142">
        <f>IF(N233="základní",J233,0)</f>
        <v>0</v>
      </c>
      <c r="BF233" s="142">
        <f>IF(N233="snížená",J233,0)</f>
        <v>0</v>
      </c>
      <c r="BG233" s="142">
        <f>IF(N233="zákl. přenesená",J233,0)</f>
        <v>0</v>
      </c>
      <c r="BH233" s="142">
        <f>IF(N233="sníž. přenesená",J233,0)</f>
        <v>0</v>
      </c>
      <c r="BI233" s="142">
        <f>IF(N233="nulová",J233,0)</f>
        <v>0</v>
      </c>
      <c r="BJ233" s="15" t="s">
        <v>87</v>
      </c>
      <c r="BK233" s="142">
        <f>ROUND(I233*H233,2)</f>
        <v>0</v>
      </c>
      <c r="BL233" s="15" t="s">
        <v>454</v>
      </c>
      <c r="BM233" s="141" t="s">
        <v>455</v>
      </c>
    </row>
    <row r="234" spans="2:65" s="12" customFormat="1">
      <c r="B234" s="143"/>
      <c r="D234" s="144" t="s">
        <v>163</v>
      </c>
      <c r="F234" s="146" t="s">
        <v>456</v>
      </c>
      <c r="H234" s="147">
        <v>33.6</v>
      </c>
      <c r="I234" s="148"/>
      <c r="L234" s="143"/>
      <c r="M234" s="171"/>
      <c r="N234" s="172"/>
      <c r="O234" s="172"/>
      <c r="P234" s="172"/>
      <c r="Q234" s="172"/>
      <c r="R234" s="172"/>
      <c r="S234" s="172"/>
      <c r="T234" s="173"/>
      <c r="AT234" s="145" t="s">
        <v>163</v>
      </c>
      <c r="AU234" s="145" t="s">
        <v>89</v>
      </c>
      <c r="AV234" s="12" t="s">
        <v>89</v>
      </c>
      <c r="AW234" s="12" t="s">
        <v>4</v>
      </c>
      <c r="AX234" s="12" t="s">
        <v>87</v>
      </c>
      <c r="AY234" s="145" t="s">
        <v>126</v>
      </c>
    </row>
    <row r="235" spans="2:65" s="1" customFormat="1" ht="6.9" customHeight="1">
      <c r="B235" s="42"/>
      <c r="C235" s="43"/>
      <c r="D235" s="43"/>
      <c r="E235" s="43"/>
      <c r="F235" s="43"/>
      <c r="G235" s="43"/>
      <c r="H235" s="43"/>
      <c r="I235" s="43"/>
      <c r="J235" s="43"/>
      <c r="K235" s="43"/>
      <c r="L235" s="30"/>
    </row>
  </sheetData>
  <sheetProtection algorithmName="SHA-512" hashValue="dAoKe2uc7VyrVgoAjb6qfIPgTy4uKphIEJhaWObmjfmlVEWYlEd+Mx3O5hKzIeUHXZLntRz/q3P8lVdFBJCW1Q==" saltValue="4UAzTBk/2ZFlOjIlBkgENJyySEct3McSwq4N8ozbUPFUQtozUMoK513tcmPBI3ZG8/17vvQfQFikp/nyn2j5Fg==" spinCount="100000" sheet="1" objects="1" scenarios="1" formatColumns="0" formatRows="0" autoFilter="0"/>
  <autoFilter ref="C125:K23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1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5" t="s">
        <v>92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89</v>
      </c>
    </row>
    <row r="4" spans="2:46" ht="24.9" customHeight="1">
      <c r="B4" s="18"/>
      <c r="D4" s="19" t="s">
        <v>93</v>
      </c>
      <c r="L4" s="18"/>
      <c r="M4" s="86" t="s">
        <v>10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20" t="str">
        <f>'Rekapitulace stavby'!K6</f>
        <v>K.Vary, ul. Vodárenská - parkoviště</v>
      </c>
      <c r="F7" s="221"/>
      <c r="G7" s="221"/>
      <c r="H7" s="221"/>
      <c r="L7" s="18"/>
    </row>
    <row r="8" spans="2:46" s="1" customFormat="1" ht="12" customHeight="1">
      <c r="B8" s="30"/>
      <c r="D8" s="25" t="s">
        <v>94</v>
      </c>
      <c r="L8" s="30"/>
    </row>
    <row r="9" spans="2:46" s="1" customFormat="1" ht="16.5" customHeight="1">
      <c r="B9" s="30"/>
      <c r="E9" s="192" t="s">
        <v>457</v>
      </c>
      <c r="F9" s="219"/>
      <c r="G9" s="219"/>
      <c r="H9" s="219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>
      <c r="B12" s="30"/>
      <c r="D12" s="25" t="s">
        <v>20</v>
      </c>
      <c r="F12" s="23" t="s">
        <v>458</v>
      </c>
      <c r="I12" s="25" t="s">
        <v>22</v>
      </c>
      <c r="J12" s="50" t="str">
        <f>'Rekapitulace stavby'!AN8</f>
        <v>21. 2. 2023</v>
      </c>
      <c r="L12" s="30"/>
    </row>
    <row r="13" spans="2:46" s="1" customFormat="1" ht="10.95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29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30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22" t="str">
        <f>'Rekapitulace stavby'!E14</f>
        <v>Vyplň údaj</v>
      </c>
      <c r="F18" s="211"/>
      <c r="G18" s="211"/>
      <c r="H18" s="211"/>
      <c r="I18" s="25" t="s">
        <v>28</v>
      </c>
      <c r="J18" s="26" t="str">
        <f>'Rekapitulace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32</v>
      </c>
      <c r="I20" s="25" t="s">
        <v>25</v>
      </c>
      <c r="J20" s="23" t="s">
        <v>33</v>
      </c>
      <c r="L20" s="30"/>
    </row>
    <row r="21" spans="2:12" s="1" customFormat="1" ht="18" customHeight="1">
      <c r="B21" s="30"/>
      <c r="E21" s="23" t="s">
        <v>34</v>
      </c>
      <c r="I21" s="25" t="s">
        <v>28</v>
      </c>
      <c r="J21" s="23" t="s">
        <v>35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37</v>
      </c>
      <c r="I23" s="25" t="s">
        <v>25</v>
      </c>
      <c r="J23" s="23" t="s">
        <v>33</v>
      </c>
      <c r="L23" s="30"/>
    </row>
    <row r="24" spans="2:12" s="1" customFormat="1" ht="18" customHeight="1">
      <c r="B24" s="30"/>
      <c r="E24" s="23" t="s">
        <v>34</v>
      </c>
      <c r="I24" s="25" t="s">
        <v>28</v>
      </c>
      <c r="J24" s="23" t="s">
        <v>35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87"/>
      <c r="E27" s="215" t="s">
        <v>1</v>
      </c>
      <c r="F27" s="215"/>
      <c r="G27" s="215"/>
      <c r="H27" s="215"/>
      <c r="L27" s="87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8" t="s">
        <v>39</v>
      </c>
      <c r="J30" s="64">
        <f>ROUND(J120, 2)</f>
        <v>0</v>
      </c>
      <c r="L30" s="30"/>
    </row>
    <row r="31" spans="2:12" s="1" customFormat="1" ht="6.9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3" t="s">
        <v>43</v>
      </c>
      <c r="E33" s="25" t="s">
        <v>44</v>
      </c>
      <c r="F33" s="89">
        <f>ROUND((SUM(BE120:BE130)),  2)</f>
        <v>0</v>
      </c>
      <c r="I33" s="90">
        <v>0.21</v>
      </c>
      <c r="J33" s="89">
        <f>ROUND(((SUM(BE120:BE130))*I33),  2)</f>
        <v>0</v>
      </c>
      <c r="L33" s="30"/>
    </row>
    <row r="34" spans="2:12" s="1" customFormat="1" ht="14.4" customHeight="1">
      <c r="B34" s="30"/>
      <c r="E34" s="25" t="s">
        <v>45</v>
      </c>
      <c r="F34" s="89">
        <f>ROUND((SUM(BF120:BF130)),  2)</f>
        <v>0</v>
      </c>
      <c r="I34" s="90">
        <v>0.15</v>
      </c>
      <c r="J34" s="89">
        <f>ROUND(((SUM(BF120:BF130))*I34),  2)</f>
        <v>0</v>
      </c>
      <c r="L34" s="30"/>
    </row>
    <row r="35" spans="2:12" s="1" customFormat="1" ht="14.4" hidden="1" customHeight="1">
      <c r="B35" s="30"/>
      <c r="E35" s="25" t="s">
        <v>46</v>
      </c>
      <c r="F35" s="89">
        <f>ROUND((SUM(BG120:BG130)),  2)</f>
        <v>0</v>
      </c>
      <c r="I35" s="90">
        <v>0.21</v>
      </c>
      <c r="J35" s="89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89">
        <f>ROUND((SUM(BH120:BH130)),  2)</f>
        <v>0</v>
      </c>
      <c r="I36" s="90">
        <v>0.15</v>
      </c>
      <c r="J36" s="89">
        <f>0</f>
        <v>0</v>
      </c>
      <c r="L36" s="30"/>
    </row>
    <row r="37" spans="2:12" s="1" customFormat="1" ht="14.4" hidden="1" customHeight="1">
      <c r="B37" s="30"/>
      <c r="E37" s="25" t="s">
        <v>48</v>
      </c>
      <c r="F37" s="89">
        <f>ROUND((SUM(BI120:BI130)),  2)</f>
        <v>0</v>
      </c>
      <c r="I37" s="90">
        <v>0</v>
      </c>
      <c r="J37" s="89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1"/>
      <c r="D39" s="92" t="s">
        <v>49</v>
      </c>
      <c r="E39" s="55"/>
      <c r="F39" s="55"/>
      <c r="G39" s="93" t="s">
        <v>50</v>
      </c>
      <c r="H39" s="94" t="s">
        <v>51</v>
      </c>
      <c r="I39" s="55"/>
      <c r="J39" s="95">
        <f>SUM(J30:J37)</f>
        <v>0</v>
      </c>
      <c r="K39" s="96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39" t="s">
        <v>52</v>
      </c>
      <c r="E50" s="40"/>
      <c r="F50" s="40"/>
      <c r="G50" s="39" t="s">
        <v>53</v>
      </c>
      <c r="H50" s="40"/>
      <c r="I50" s="40"/>
      <c r="J50" s="40"/>
      <c r="K50" s="40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3.2">
      <c r="B61" s="30"/>
      <c r="D61" s="41" t="s">
        <v>54</v>
      </c>
      <c r="E61" s="32"/>
      <c r="F61" s="97" t="s">
        <v>55</v>
      </c>
      <c r="G61" s="41" t="s">
        <v>54</v>
      </c>
      <c r="H61" s="32"/>
      <c r="I61" s="32"/>
      <c r="J61" s="98" t="s">
        <v>55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3.2">
      <c r="B65" s="30"/>
      <c r="D65" s="39" t="s">
        <v>56</v>
      </c>
      <c r="E65" s="40"/>
      <c r="F65" s="40"/>
      <c r="G65" s="39" t="s">
        <v>57</v>
      </c>
      <c r="H65" s="40"/>
      <c r="I65" s="40"/>
      <c r="J65" s="40"/>
      <c r="K65" s="40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3.2">
      <c r="B76" s="30"/>
      <c r="D76" s="41" t="s">
        <v>54</v>
      </c>
      <c r="E76" s="32"/>
      <c r="F76" s="97" t="s">
        <v>55</v>
      </c>
      <c r="G76" s="41" t="s">
        <v>54</v>
      </c>
      <c r="H76" s="32"/>
      <c r="I76" s="32"/>
      <c r="J76" s="98" t="s">
        <v>55</v>
      </c>
      <c r="K76" s="32"/>
      <c r="L76" s="30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" customHeight="1">
      <c r="B82" s="30"/>
      <c r="C82" s="19" t="s">
        <v>96</v>
      </c>
      <c r="L82" s="30"/>
    </row>
    <row r="83" spans="2:47" s="1" customFormat="1" ht="6.9" customHeight="1">
      <c r="B83" s="30"/>
      <c r="L83" s="30"/>
    </row>
    <row r="84" spans="2:47" s="1" customFormat="1" ht="12" customHeight="1">
      <c r="B84" s="30"/>
      <c r="C84" s="25" t="s">
        <v>16</v>
      </c>
      <c r="L84" s="30"/>
    </row>
    <row r="85" spans="2:47" s="1" customFormat="1" ht="16.5" customHeight="1">
      <c r="B85" s="30"/>
      <c r="E85" s="220" t="str">
        <f>E7</f>
        <v>K.Vary, ul. Vodárenská - parkoviště</v>
      </c>
      <c r="F85" s="221"/>
      <c r="G85" s="221"/>
      <c r="H85" s="221"/>
      <c r="L85" s="30"/>
    </row>
    <row r="86" spans="2:47" s="1" customFormat="1" ht="12" customHeight="1">
      <c r="B86" s="30"/>
      <c r="C86" s="25" t="s">
        <v>94</v>
      </c>
      <c r="L86" s="30"/>
    </row>
    <row r="87" spans="2:47" s="1" customFormat="1" ht="16.5" customHeight="1">
      <c r="B87" s="30"/>
      <c r="E87" s="192" t="str">
        <f>E9</f>
        <v>VRN - Vedlejší rozpočtové náklady</v>
      </c>
      <c r="F87" s="219"/>
      <c r="G87" s="219"/>
      <c r="H87" s="219"/>
      <c r="L87" s="30"/>
    </row>
    <row r="88" spans="2:47" s="1" customFormat="1" ht="6.9" customHeight="1">
      <c r="B88" s="30"/>
      <c r="L88" s="30"/>
    </row>
    <row r="89" spans="2:47" s="1" customFormat="1" ht="12" customHeight="1">
      <c r="B89" s="30"/>
      <c r="C89" s="25" t="s">
        <v>20</v>
      </c>
      <c r="F89" s="23" t="str">
        <f>F12</f>
        <v>Karlovy Vary</v>
      </c>
      <c r="I89" s="25" t="s">
        <v>22</v>
      </c>
      <c r="J89" s="50" t="str">
        <f>IF(J12="","",J12)</f>
        <v>21. 2. 2023</v>
      </c>
      <c r="L89" s="30"/>
    </row>
    <row r="90" spans="2:47" s="1" customFormat="1" ht="6.9" customHeight="1">
      <c r="B90" s="30"/>
      <c r="L90" s="30"/>
    </row>
    <row r="91" spans="2:47" s="1" customFormat="1" ht="15.15" customHeight="1">
      <c r="B91" s="30"/>
      <c r="C91" s="25" t="s">
        <v>24</v>
      </c>
      <c r="F91" s="23" t="str">
        <f>E15</f>
        <v>Statutární město Karlovy Vary</v>
      </c>
      <c r="I91" s="25" t="s">
        <v>32</v>
      </c>
      <c r="J91" s="28" t="str">
        <f>E21</f>
        <v>GEOprojectKV s.r.o.</v>
      </c>
      <c r="L91" s="30"/>
    </row>
    <row r="92" spans="2:47" s="1" customFormat="1" ht="15.15" customHeight="1">
      <c r="B92" s="30"/>
      <c r="C92" s="25" t="s">
        <v>30</v>
      </c>
      <c r="F92" s="23" t="str">
        <f>IF(E18="","",E18)</f>
        <v>Vyplň údaj</v>
      </c>
      <c r="I92" s="25" t="s">
        <v>37</v>
      </c>
      <c r="J92" s="28" t="str">
        <f>E24</f>
        <v>GEOprojectKV s.r.o.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99" t="s">
        <v>97</v>
      </c>
      <c r="D94" s="91"/>
      <c r="E94" s="91"/>
      <c r="F94" s="91"/>
      <c r="G94" s="91"/>
      <c r="H94" s="91"/>
      <c r="I94" s="91"/>
      <c r="J94" s="100" t="s">
        <v>98</v>
      </c>
      <c r="K94" s="91"/>
      <c r="L94" s="30"/>
    </row>
    <row r="95" spans="2:47" s="1" customFormat="1" ht="10.35" customHeight="1">
      <c r="B95" s="30"/>
      <c r="L95" s="30"/>
    </row>
    <row r="96" spans="2:47" s="1" customFormat="1" ht="22.95" customHeight="1">
      <c r="B96" s="30"/>
      <c r="C96" s="101" t="s">
        <v>99</v>
      </c>
      <c r="J96" s="64">
        <f>J120</f>
        <v>0</v>
      </c>
      <c r="L96" s="30"/>
      <c r="AU96" s="15" t="s">
        <v>100</v>
      </c>
    </row>
    <row r="97" spans="2:12" s="8" customFormat="1" ht="24.9" customHeight="1">
      <c r="B97" s="102"/>
      <c r="D97" s="103" t="s">
        <v>457</v>
      </c>
      <c r="E97" s="104"/>
      <c r="F97" s="104"/>
      <c r="G97" s="104"/>
      <c r="H97" s="104"/>
      <c r="I97" s="104"/>
      <c r="J97" s="105">
        <f>J121</f>
        <v>0</v>
      </c>
      <c r="L97" s="102"/>
    </row>
    <row r="98" spans="2:12" s="9" customFormat="1" ht="19.95" customHeight="1">
      <c r="B98" s="106"/>
      <c r="D98" s="107" t="s">
        <v>459</v>
      </c>
      <c r="E98" s="108"/>
      <c r="F98" s="108"/>
      <c r="G98" s="108"/>
      <c r="H98" s="108"/>
      <c r="I98" s="108"/>
      <c r="J98" s="109">
        <f>J122</f>
        <v>0</v>
      </c>
      <c r="L98" s="106"/>
    </row>
    <row r="99" spans="2:12" s="9" customFormat="1" ht="19.95" customHeight="1">
      <c r="B99" s="106"/>
      <c r="D99" s="107" t="s">
        <v>460</v>
      </c>
      <c r="E99" s="108"/>
      <c r="F99" s="108"/>
      <c r="G99" s="108"/>
      <c r="H99" s="108"/>
      <c r="I99" s="108"/>
      <c r="J99" s="109">
        <f>J125</f>
        <v>0</v>
      </c>
      <c r="L99" s="106"/>
    </row>
    <row r="100" spans="2:12" s="9" customFormat="1" ht="19.95" customHeight="1">
      <c r="B100" s="106"/>
      <c r="D100" s="107" t="s">
        <v>461</v>
      </c>
      <c r="E100" s="108"/>
      <c r="F100" s="108"/>
      <c r="G100" s="108"/>
      <c r="H100" s="108"/>
      <c r="I100" s="108"/>
      <c r="J100" s="109">
        <f>J128</f>
        <v>0</v>
      </c>
      <c r="L100" s="106"/>
    </row>
    <row r="101" spans="2:12" s="1" customFormat="1" ht="21.75" customHeight="1">
      <c r="B101" s="30"/>
      <c r="L101" s="30"/>
    </row>
    <row r="102" spans="2:12" s="1" customFormat="1" ht="6.9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0"/>
    </row>
    <row r="106" spans="2:12" s="1" customFormat="1" ht="6.9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0"/>
    </row>
    <row r="107" spans="2:12" s="1" customFormat="1" ht="24.9" customHeight="1">
      <c r="B107" s="30"/>
      <c r="C107" s="19" t="s">
        <v>111</v>
      </c>
      <c r="L107" s="30"/>
    </row>
    <row r="108" spans="2:12" s="1" customFormat="1" ht="6.9" customHeight="1">
      <c r="B108" s="30"/>
      <c r="L108" s="30"/>
    </row>
    <row r="109" spans="2:12" s="1" customFormat="1" ht="12" customHeight="1">
      <c r="B109" s="30"/>
      <c r="C109" s="25" t="s">
        <v>16</v>
      </c>
      <c r="L109" s="30"/>
    </row>
    <row r="110" spans="2:12" s="1" customFormat="1" ht="16.5" customHeight="1">
      <c r="B110" s="30"/>
      <c r="E110" s="220" t="str">
        <f>E7</f>
        <v>K.Vary, ul. Vodárenská - parkoviště</v>
      </c>
      <c r="F110" s="221"/>
      <c r="G110" s="221"/>
      <c r="H110" s="221"/>
      <c r="L110" s="30"/>
    </row>
    <row r="111" spans="2:12" s="1" customFormat="1" ht="12" customHeight="1">
      <c r="B111" s="30"/>
      <c r="C111" s="25" t="s">
        <v>94</v>
      </c>
      <c r="L111" s="30"/>
    </row>
    <row r="112" spans="2:12" s="1" customFormat="1" ht="16.5" customHeight="1">
      <c r="B112" s="30"/>
      <c r="E112" s="192" t="str">
        <f>E9</f>
        <v>VRN - Vedlejší rozpočtové náklady</v>
      </c>
      <c r="F112" s="219"/>
      <c r="G112" s="219"/>
      <c r="H112" s="219"/>
      <c r="L112" s="30"/>
    </row>
    <row r="113" spans="2:65" s="1" customFormat="1" ht="6.9" customHeight="1">
      <c r="B113" s="30"/>
      <c r="L113" s="30"/>
    </row>
    <row r="114" spans="2:65" s="1" customFormat="1" ht="12" customHeight="1">
      <c r="B114" s="30"/>
      <c r="C114" s="25" t="s">
        <v>20</v>
      </c>
      <c r="F114" s="23" t="str">
        <f>F12</f>
        <v>Karlovy Vary</v>
      </c>
      <c r="I114" s="25" t="s">
        <v>22</v>
      </c>
      <c r="J114" s="50" t="str">
        <f>IF(J12="","",J12)</f>
        <v>21. 2. 2023</v>
      </c>
      <c r="L114" s="30"/>
    </row>
    <row r="115" spans="2:65" s="1" customFormat="1" ht="6.9" customHeight="1">
      <c r="B115" s="30"/>
      <c r="L115" s="30"/>
    </row>
    <row r="116" spans="2:65" s="1" customFormat="1" ht="15.15" customHeight="1">
      <c r="B116" s="30"/>
      <c r="C116" s="25" t="s">
        <v>24</v>
      </c>
      <c r="F116" s="23" t="str">
        <f>E15</f>
        <v>Statutární město Karlovy Vary</v>
      </c>
      <c r="I116" s="25" t="s">
        <v>32</v>
      </c>
      <c r="J116" s="28" t="str">
        <f>E21</f>
        <v>GEOprojectKV s.r.o.</v>
      </c>
      <c r="L116" s="30"/>
    </row>
    <row r="117" spans="2:65" s="1" customFormat="1" ht="15.15" customHeight="1">
      <c r="B117" s="30"/>
      <c r="C117" s="25" t="s">
        <v>30</v>
      </c>
      <c r="F117" s="23" t="str">
        <f>IF(E18="","",E18)</f>
        <v>Vyplň údaj</v>
      </c>
      <c r="I117" s="25" t="s">
        <v>37</v>
      </c>
      <c r="J117" s="28" t="str">
        <f>E24</f>
        <v>GEOprojectKV s.r.o.</v>
      </c>
      <c r="L117" s="30"/>
    </row>
    <row r="118" spans="2:65" s="1" customFormat="1" ht="10.35" customHeight="1">
      <c r="B118" s="30"/>
      <c r="L118" s="30"/>
    </row>
    <row r="119" spans="2:65" s="10" customFormat="1" ht="29.25" customHeight="1">
      <c r="B119" s="110"/>
      <c r="C119" s="111" t="s">
        <v>112</v>
      </c>
      <c r="D119" s="112" t="s">
        <v>64</v>
      </c>
      <c r="E119" s="112" t="s">
        <v>60</v>
      </c>
      <c r="F119" s="112" t="s">
        <v>61</v>
      </c>
      <c r="G119" s="112" t="s">
        <v>113</v>
      </c>
      <c r="H119" s="112" t="s">
        <v>114</v>
      </c>
      <c r="I119" s="112" t="s">
        <v>115</v>
      </c>
      <c r="J119" s="112" t="s">
        <v>98</v>
      </c>
      <c r="K119" s="113" t="s">
        <v>116</v>
      </c>
      <c r="L119" s="110"/>
      <c r="M119" s="57" t="s">
        <v>1</v>
      </c>
      <c r="N119" s="58" t="s">
        <v>43</v>
      </c>
      <c r="O119" s="58" t="s">
        <v>117</v>
      </c>
      <c r="P119" s="58" t="s">
        <v>118</v>
      </c>
      <c r="Q119" s="58" t="s">
        <v>119</v>
      </c>
      <c r="R119" s="58" t="s">
        <v>120</v>
      </c>
      <c r="S119" s="58" t="s">
        <v>121</v>
      </c>
      <c r="T119" s="59" t="s">
        <v>122</v>
      </c>
    </row>
    <row r="120" spans="2:65" s="1" customFormat="1" ht="22.95" customHeight="1">
      <c r="B120" s="30"/>
      <c r="C120" s="62" t="s">
        <v>123</v>
      </c>
      <c r="J120" s="114">
        <f>BK120</f>
        <v>0</v>
      </c>
      <c r="L120" s="30"/>
      <c r="M120" s="60"/>
      <c r="N120" s="51"/>
      <c r="O120" s="51"/>
      <c r="P120" s="115">
        <f>P121</f>
        <v>0</v>
      </c>
      <c r="Q120" s="51"/>
      <c r="R120" s="115">
        <f>R121</f>
        <v>0</v>
      </c>
      <c r="S120" s="51"/>
      <c r="T120" s="116">
        <f>T121</f>
        <v>0</v>
      </c>
      <c r="AT120" s="15" t="s">
        <v>78</v>
      </c>
      <c r="AU120" s="15" t="s">
        <v>100</v>
      </c>
      <c r="BK120" s="117">
        <f>BK121</f>
        <v>0</v>
      </c>
    </row>
    <row r="121" spans="2:65" s="11" customFormat="1" ht="25.95" customHeight="1">
      <c r="B121" s="118"/>
      <c r="D121" s="119" t="s">
        <v>78</v>
      </c>
      <c r="E121" s="120" t="s">
        <v>90</v>
      </c>
      <c r="F121" s="120" t="s">
        <v>91</v>
      </c>
      <c r="I121" s="121"/>
      <c r="J121" s="122">
        <f>BK121</f>
        <v>0</v>
      </c>
      <c r="L121" s="118"/>
      <c r="M121" s="123"/>
      <c r="P121" s="124">
        <f>P122+P125+P128</f>
        <v>0</v>
      </c>
      <c r="R121" s="124">
        <f>R122+R125+R128</f>
        <v>0</v>
      </c>
      <c r="T121" s="125">
        <f>T122+T125+T128</f>
        <v>0</v>
      </c>
      <c r="AR121" s="119" t="s">
        <v>145</v>
      </c>
      <c r="AT121" s="126" t="s">
        <v>78</v>
      </c>
      <c r="AU121" s="126" t="s">
        <v>79</v>
      </c>
      <c r="AY121" s="119" t="s">
        <v>126</v>
      </c>
      <c r="BK121" s="127">
        <f>BK122+BK125+BK128</f>
        <v>0</v>
      </c>
    </row>
    <row r="122" spans="2:65" s="11" customFormat="1" ht="22.95" customHeight="1">
      <c r="B122" s="118"/>
      <c r="D122" s="119" t="s">
        <v>78</v>
      </c>
      <c r="E122" s="128" t="s">
        <v>462</v>
      </c>
      <c r="F122" s="128" t="s">
        <v>463</v>
      </c>
      <c r="I122" s="121"/>
      <c r="J122" s="129">
        <f>BK122</f>
        <v>0</v>
      </c>
      <c r="L122" s="118"/>
      <c r="M122" s="123"/>
      <c r="P122" s="124">
        <f>SUM(P123:P124)</f>
        <v>0</v>
      </c>
      <c r="R122" s="124">
        <f>SUM(R123:R124)</f>
        <v>0</v>
      </c>
      <c r="T122" s="125">
        <f>SUM(T123:T124)</f>
        <v>0</v>
      </c>
      <c r="AR122" s="119" t="s">
        <v>145</v>
      </c>
      <c r="AT122" s="126" t="s">
        <v>78</v>
      </c>
      <c r="AU122" s="126" t="s">
        <v>87</v>
      </c>
      <c r="AY122" s="119" t="s">
        <v>126</v>
      </c>
      <c r="BK122" s="127">
        <f>SUM(BK123:BK124)</f>
        <v>0</v>
      </c>
    </row>
    <row r="123" spans="2:65" s="1" customFormat="1" ht="16.5" customHeight="1">
      <c r="B123" s="30"/>
      <c r="C123" s="130" t="s">
        <v>87</v>
      </c>
      <c r="D123" s="130" t="s">
        <v>128</v>
      </c>
      <c r="E123" s="131" t="s">
        <v>464</v>
      </c>
      <c r="F123" s="132" t="s">
        <v>463</v>
      </c>
      <c r="G123" s="133" t="s">
        <v>465</v>
      </c>
      <c r="H123" s="134">
        <v>1</v>
      </c>
      <c r="I123" s="135"/>
      <c r="J123" s="136">
        <f>ROUND(I123*H123,2)</f>
        <v>0</v>
      </c>
      <c r="K123" s="132" t="s">
        <v>358</v>
      </c>
      <c r="L123" s="30"/>
      <c r="M123" s="137" t="s">
        <v>1</v>
      </c>
      <c r="N123" s="138" t="s">
        <v>44</v>
      </c>
      <c r="P123" s="139">
        <f>O123*H123</f>
        <v>0</v>
      </c>
      <c r="Q123" s="139">
        <v>0</v>
      </c>
      <c r="R123" s="139">
        <f>Q123*H123</f>
        <v>0</v>
      </c>
      <c r="S123" s="139">
        <v>0</v>
      </c>
      <c r="T123" s="140">
        <f>S123*H123</f>
        <v>0</v>
      </c>
      <c r="AR123" s="141" t="s">
        <v>466</v>
      </c>
      <c r="AT123" s="141" t="s">
        <v>128</v>
      </c>
      <c r="AU123" s="141" t="s">
        <v>89</v>
      </c>
      <c r="AY123" s="15" t="s">
        <v>126</v>
      </c>
      <c r="BE123" s="142">
        <f>IF(N123="základní",J123,0)</f>
        <v>0</v>
      </c>
      <c r="BF123" s="142">
        <f>IF(N123="snížená",J123,0)</f>
        <v>0</v>
      </c>
      <c r="BG123" s="142">
        <f>IF(N123="zákl. přenesená",J123,0)</f>
        <v>0</v>
      </c>
      <c r="BH123" s="142">
        <f>IF(N123="sníž. přenesená",J123,0)</f>
        <v>0</v>
      </c>
      <c r="BI123" s="142">
        <f>IF(N123="nulová",J123,0)</f>
        <v>0</v>
      </c>
      <c r="BJ123" s="15" t="s">
        <v>87</v>
      </c>
      <c r="BK123" s="142">
        <f>ROUND(I123*H123,2)</f>
        <v>0</v>
      </c>
      <c r="BL123" s="15" t="s">
        <v>466</v>
      </c>
      <c r="BM123" s="141" t="s">
        <v>467</v>
      </c>
    </row>
    <row r="124" spans="2:65" s="1" customFormat="1" ht="57.6">
      <c r="B124" s="30"/>
      <c r="D124" s="144" t="s">
        <v>220</v>
      </c>
      <c r="F124" s="161" t="s">
        <v>468</v>
      </c>
      <c r="I124" s="162"/>
      <c r="L124" s="30"/>
      <c r="M124" s="163"/>
      <c r="T124" s="54"/>
      <c r="AT124" s="15" t="s">
        <v>220</v>
      </c>
      <c r="AU124" s="15" t="s">
        <v>89</v>
      </c>
    </row>
    <row r="125" spans="2:65" s="11" customFormat="1" ht="22.95" customHeight="1">
      <c r="B125" s="118"/>
      <c r="D125" s="119" t="s">
        <v>78</v>
      </c>
      <c r="E125" s="128" t="s">
        <v>469</v>
      </c>
      <c r="F125" s="128" t="s">
        <v>470</v>
      </c>
      <c r="I125" s="121"/>
      <c r="J125" s="129">
        <f>BK125</f>
        <v>0</v>
      </c>
      <c r="L125" s="118"/>
      <c r="M125" s="123"/>
      <c r="P125" s="124">
        <f>SUM(P126:P127)</f>
        <v>0</v>
      </c>
      <c r="R125" s="124">
        <f>SUM(R126:R127)</f>
        <v>0</v>
      </c>
      <c r="T125" s="125">
        <f>SUM(T126:T127)</f>
        <v>0</v>
      </c>
      <c r="AR125" s="119" t="s">
        <v>145</v>
      </c>
      <c r="AT125" s="126" t="s">
        <v>78</v>
      </c>
      <c r="AU125" s="126" t="s">
        <v>87</v>
      </c>
      <c r="AY125" s="119" t="s">
        <v>126</v>
      </c>
      <c r="BK125" s="127">
        <f>SUM(BK126:BK127)</f>
        <v>0</v>
      </c>
    </row>
    <row r="126" spans="2:65" s="1" customFormat="1" ht="16.5" customHeight="1">
      <c r="B126" s="30"/>
      <c r="C126" s="130" t="s">
        <v>89</v>
      </c>
      <c r="D126" s="130" t="s">
        <v>128</v>
      </c>
      <c r="E126" s="131" t="s">
        <v>471</v>
      </c>
      <c r="F126" s="132" t="s">
        <v>470</v>
      </c>
      <c r="G126" s="133" t="s">
        <v>465</v>
      </c>
      <c r="H126" s="134">
        <v>1</v>
      </c>
      <c r="I126" s="135"/>
      <c r="J126" s="136">
        <f>ROUND(I126*H126,2)</f>
        <v>0</v>
      </c>
      <c r="K126" s="132" t="s">
        <v>358</v>
      </c>
      <c r="L126" s="30"/>
      <c r="M126" s="137" t="s">
        <v>1</v>
      </c>
      <c r="N126" s="138" t="s">
        <v>44</v>
      </c>
      <c r="P126" s="139">
        <f>O126*H126</f>
        <v>0</v>
      </c>
      <c r="Q126" s="139">
        <v>0</v>
      </c>
      <c r="R126" s="139">
        <f>Q126*H126</f>
        <v>0</v>
      </c>
      <c r="S126" s="139">
        <v>0</v>
      </c>
      <c r="T126" s="140">
        <f>S126*H126</f>
        <v>0</v>
      </c>
      <c r="AR126" s="141" t="s">
        <v>466</v>
      </c>
      <c r="AT126" s="141" t="s">
        <v>128</v>
      </c>
      <c r="AU126" s="141" t="s">
        <v>89</v>
      </c>
      <c r="AY126" s="15" t="s">
        <v>126</v>
      </c>
      <c r="BE126" s="142">
        <f>IF(N126="základní",J126,0)</f>
        <v>0</v>
      </c>
      <c r="BF126" s="142">
        <f>IF(N126="snížená",J126,0)</f>
        <v>0</v>
      </c>
      <c r="BG126" s="142">
        <f>IF(N126="zákl. přenesená",J126,0)</f>
        <v>0</v>
      </c>
      <c r="BH126" s="142">
        <f>IF(N126="sníž. přenesená",J126,0)</f>
        <v>0</v>
      </c>
      <c r="BI126" s="142">
        <f>IF(N126="nulová",J126,0)</f>
        <v>0</v>
      </c>
      <c r="BJ126" s="15" t="s">
        <v>87</v>
      </c>
      <c r="BK126" s="142">
        <f>ROUND(I126*H126,2)</f>
        <v>0</v>
      </c>
      <c r="BL126" s="15" t="s">
        <v>466</v>
      </c>
      <c r="BM126" s="141" t="s">
        <v>472</v>
      </c>
    </row>
    <row r="127" spans="2:65" s="1" customFormat="1" ht="19.2">
      <c r="B127" s="30"/>
      <c r="D127" s="144" t="s">
        <v>220</v>
      </c>
      <c r="F127" s="161" t="s">
        <v>473</v>
      </c>
      <c r="I127" s="162"/>
      <c r="L127" s="30"/>
      <c r="M127" s="163"/>
      <c r="T127" s="54"/>
      <c r="AT127" s="15" t="s">
        <v>220</v>
      </c>
      <c r="AU127" s="15" t="s">
        <v>89</v>
      </c>
    </row>
    <row r="128" spans="2:65" s="11" customFormat="1" ht="22.95" customHeight="1">
      <c r="B128" s="118"/>
      <c r="D128" s="119" t="s">
        <v>78</v>
      </c>
      <c r="E128" s="128" t="s">
        <v>474</v>
      </c>
      <c r="F128" s="128" t="s">
        <v>475</v>
      </c>
      <c r="I128" s="121"/>
      <c r="J128" s="129">
        <f>BK128</f>
        <v>0</v>
      </c>
      <c r="L128" s="118"/>
      <c r="M128" s="123"/>
      <c r="P128" s="124">
        <f>SUM(P129:P130)</f>
        <v>0</v>
      </c>
      <c r="R128" s="124">
        <f>SUM(R129:R130)</f>
        <v>0</v>
      </c>
      <c r="T128" s="125">
        <f>SUM(T129:T130)</f>
        <v>0</v>
      </c>
      <c r="AR128" s="119" t="s">
        <v>145</v>
      </c>
      <c r="AT128" s="126" t="s">
        <v>78</v>
      </c>
      <c r="AU128" s="126" t="s">
        <v>87</v>
      </c>
      <c r="AY128" s="119" t="s">
        <v>126</v>
      </c>
      <c r="BK128" s="127">
        <f>SUM(BK129:BK130)</f>
        <v>0</v>
      </c>
    </row>
    <row r="129" spans="2:65" s="1" customFormat="1" ht="16.5" customHeight="1">
      <c r="B129" s="30"/>
      <c r="C129" s="130" t="s">
        <v>138</v>
      </c>
      <c r="D129" s="130" t="s">
        <v>128</v>
      </c>
      <c r="E129" s="131" t="s">
        <v>476</v>
      </c>
      <c r="F129" s="132" t="s">
        <v>475</v>
      </c>
      <c r="G129" s="133" t="s">
        <v>465</v>
      </c>
      <c r="H129" s="134">
        <v>1</v>
      </c>
      <c r="I129" s="135"/>
      <c r="J129" s="136">
        <f>ROUND(I129*H129,2)</f>
        <v>0</v>
      </c>
      <c r="K129" s="132" t="s">
        <v>358</v>
      </c>
      <c r="L129" s="30"/>
      <c r="M129" s="137" t="s">
        <v>1</v>
      </c>
      <c r="N129" s="138" t="s">
        <v>44</v>
      </c>
      <c r="P129" s="139">
        <f>O129*H129</f>
        <v>0</v>
      </c>
      <c r="Q129" s="139">
        <v>0</v>
      </c>
      <c r="R129" s="139">
        <f>Q129*H129</f>
        <v>0</v>
      </c>
      <c r="S129" s="139">
        <v>0</v>
      </c>
      <c r="T129" s="140">
        <f>S129*H129</f>
        <v>0</v>
      </c>
      <c r="AR129" s="141" t="s">
        <v>466</v>
      </c>
      <c r="AT129" s="141" t="s">
        <v>128</v>
      </c>
      <c r="AU129" s="141" t="s">
        <v>89</v>
      </c>
      <c r="AY129" s="15" t="s">
        <v>126</v>
      </c>
      <c r="BE129" s="142">
        <f>IF(N129="základní",J129,0)</f>
        <v>0</v>
      </c>
      <c r="BF129" s="142">
        <f>IF(N129="snížená",J129,0)</f>
        <v>0</v>
      </c>
      <c r="BG129" s="142">
        <f>IF(N129="zákl. přenesená",J129,0)</f>
        <v>0</v>
      </c>
      <c r="BH129" s="142">
        <f>IF(N129="sníž. přenesená",J129,0)</f>
        <v>0</v>
      </c>
      <c r="BI129" s="142">
        <f>IF(N129="nulová",J129,0)</f>
        <v>0</v>
      </c>
      <c r="BJ129" s="15" t="s">
        <v>87</v>
      </c>
      <c r="BK129" s="142">
        <f>ROUND(I129*H129,2)</f>
        <v>0</v>
      </c>
      <c r="BL129" s="15" t="s">
        <v>466</v>
      </c>
      <c r="BM129" s="141" t="s">
        <v>477</v>
      </c>
    </row>
    <row r="130" spans="2:65" s="1" customFormat="1" ht="19.2">
      <c r="B130" s="30"/>
      <c r="D130" s="144" t="s">
        <v>220</v>
      </c>
      <c r="F130" s="161" t="s">
        <v>478</v>
      </c>
      <c r="I130" s="162"/>
      <c r="L130" s="30"/>
      <c r="M130" s="174"/>
      <c r="N130" s="175"/>
      <c r="O130" s="175"/>
      <c r="P130" s="175"/>
      <c r="Q130" s="175"/>
      <c r="R130" s="175"/>
      <c r="S130" s="175"/>
      <c r="T130" s="176"/>
      <c r="AT130" s="15" t="s">
        <v>220</v>
      </c>
      <c r="AU130" s="15" t="s">
        <v>89</v>
      </c>
    </row>
    <row r="131" spans="2:65" s="1" customFormat="1" ht="6.9" customHeight="1"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30"/>
    </row>
  </sheetData>
  <sheetProtection algorithmName="SHA-512" hashValue="7OhAPF3qbG5bLNhEwsfl9rzJ9khjedjVrJoZZU/kvQ7ojiaR14L9SEmddAhJW3gJS7/s9wrOqZlpSidaLhep8A==" saltValue="sE/kNYtZFYoLOqdSjbQgFgYQd5L8n7UidR3yu1IMaUd5mSVCg8vE1JeXbTnWFY7GU4oo35wYJO+ew7PIuAck0g==" spinCount="100000" sheet="1" objects="1" scenarios="1" formatColumns="0" formatRows="0" autoFilter="0"/>
  <autoFilter ref="C119:K13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Titulní list VV</vt:lpstr>
      <vt:lpstr>Rekapitulace stavby</vt:lpstr>
      <vt:lpstr>SO 101 - Komunikace a zpe...</vt:lpstr>
      <vt:lpstr>VRN - Vedlejší rozpočtové...</vt:lpstr>
      <vt:lpstr>'Rekapitulace stavby'!Názvy_tisku</vt:lpstr>
      <vt:lpstr>'SO 101 - Komunikace a zpe...'!Názvy_tisku</vt:lpstr>
      <vt:lpstr>'VRN - Vedlejší rozpočtové...'!Názvy_tisku</vt:lpstr>
      <vt:lpstr>'Rekapitulace stavby'!Oblast_tisku</vt:lpstr>
      <vt:lpstr>'SO 101 - Komunikace a zpe...'!Oblast_tisku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Švorba</dc:creator>
  <cp:lastModifiedBy>Riedl Daniel</cp:lastModifiedBy>
  <cp:lastPrinted>2023-04-24T18:19:31Z</cp:lastPrinted>
  <dcterms:created xsi:type="dcterms:W3CDTF">2023-04-24T17:43:10Z</dcterms:created>
  <dcterms:modified xsi:type="dcterms:W3CDTF">2023-04-25T07:01:52Z</dcterms:modified>
</cp:coreProperties>
</file>