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etrs\firma\Akce\2020\P24_K.Vary, U Kapličky\výstupy\VÝKAZ VÝMĚR\"/>
    </mc:Choice>
  </mc:AlternateContent>
  <xr:revisionPtr revIDLastSave="0" documentId="13_ncr:1_{33EE9F7E-FA0D-447B-A300-6A1EAFBA4715}" xr6:coauthVersionLast="47" xr6:coauthVersionMax="47" xr10:uidLastSave="{00000000-0000-0000-0000-000000000000}"/>
  <bookViews>
    <workbookView xWindow="-120" yWindow="-120" windowWidth="38640" windowHeight="21120" activeTab="1" xr2:uid="{00000000-000D-0000-FFFF-FFFF00000000}"/>
  </bookViews>
  <sheets>
    <sheet name="Rekapitulace stavby" sheetId="1" r:id="rId1"/>
    <sheet name="SO 101 - Komunikace a zpe..." sheetId="2" r:id="rId2"/>
  </sheets>
  <definedNames>
    <definedName name="_xlnm._FilterDatabase" localSheetId="1" hidden="1">'SO 101 - Komunikace a zpe...'!$C$132:$K$290</definedName>
    <definedName name="_xlnm.Print_Titles" localSheetId="0">'Rekapitulace stavby'!$92:$92</definedName>
    <definedName name="_xlnm.Print_Titles" localSheetId="1">'SO 101 - Komunikace a zpe...'!$132:$132</definedName>
    <definedName name="_xlnm.Print_Area" localSheetId="0">'Rekapitulace stavby'!$D$4:$AO$76,'Rekapitulace stavby'!$C$82:$AQ$96</definedName>
    <definedName name="_xlnm.Print_Area" localSheetId="1">'SO 101 - Komunikace a zpe...'!$C$4:$J$76,'SO 101 - Komunikace a zpe...'!$C$82:$J$114,'SO 101 - Komunikace a zpe...'!$C$120:$J$290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2" l="1"/>
  <c r="J38" i="2"/>
  <c r="AY95" i="1"/>
  <c r="J37" i="2"/>
  <c r="AX95" i="1"/>
  <c r="BI290" i="2"/>
  <c r="BH290" i="2"/>
  <c r="BG290" i="2"/>
  <c r="BF290" i="2"/>
  <c r="T290" i="2"/>
  <c r="T289" i="2"/>
  <c r="R290" i="2"/>
  <c r="R289" i="2" s="1"/>
  <c r="P290" i="2"/>
  <c r="P289" i="2"/>
  <c r="BI288" i="2"/>
  <c r="BH288" i="2"/>
  <c r="BG288" i="2"/>
  <c r="BF288" i="2"/>
  <c r="T288" i="2"/>
  <c r="R288" i="2"/>
  <c r="P288" i="2"/>
  <c r="BI286" i="2"/>
  <c r="BH286" i="2"/>
  <c r="BG286" i="2"/>
  <c r="BF286" i="2"/>
  <c r="T286" i="2"/>
  <c r="R286" i="2"/>
  <c r="P286" i="2"/>
  <c r="BI284" i="2"/>
  <c r="BH284" i="2"/>
  <c r="BG284" i="2"/>
  <c r="BF284" i="2"/>
  <c r="T284" i="2"/>
  <c r="R284" i="2"/>
  <c r="P284" i="2"/>
  <c r="BI282" i="2"/>
  <c r="BH282" i="2"/>
  <c r="BG282" i="2"/>
  <c r="BF282" i="2"/>
  <c r="T282" i="2"/>
  <c r="R282" i="2"/>
  <c r="P282" i="2"/>
  <c r="BI281" i="2"/>
  <c r="BH281" i="2"/>
  <c r="BG281" i="2"/>
  <c r="BF281" i="2"/>
  <c r="T281" i="2"/>
  <c r="R281" i="2"/>
  <c r="P281" i="2"/>
  <c r="P280" i="2" s="1"/>
  <c r="BI279" i="2"/>
  <c r="BH279" i="2"/>
  <c r="BG279" i="2"/>
  <c r="BF279" i="2"/>
  <c r="T279" i="2"/>
  <c r="R279" i="2"/>
  <c r="P279" i="2"/>
  <c r="BI278" i="2"/>
  <c r="BH278" i="2"/>
  <c r="BG278" i="2"/>
  <c r="BF278" i="2"/>
  <c r="T278" i="2"/>
  <c r="R278" i="2"/>
  <c r="P278" i="2"/>
  <c r="BI277" i="2"/>
  <c r="BH277" i="2"/>
  <c r="BG277" i="2"/>
  <c r="BF277" i="2"/>
  <c r="T277" i="2"/>
  <c r="R277" i="2"/>
  <c r="P277" i="2"/>
  <c r="BI276" i="2"/>
  <c r="BH276" i="2"/>
  <c r="BG276" i="2"/>
  <c r="BF276" i="2"/>
  <c r="T276" i="2"/>
  <c r="R276" i="2"/>
  <c r="P276" i="2"/>
  <c r="BI275" i="2"/>
  <c r="BH275" i="2"/>
  <c r="BG275" i="2"/>
  <c r="BF275" i="2"/>
  <c r="T275" i="2"/>
  <c r="R275" i="2"/>
  <c r="P275" i="2"/>
  <c r="BI274" i="2"/>
  <c r="BH274" i="2"/>
  <c r="BG274" i="2"/>
  <c r="BF274" i="2"/>
  <c r="T274" i="2"/>
  <c r="R274" i="2"/>
  <c r="P274" i="2"/>
  <c r="BI273" i="2"/>
  <c r="BH273" i="2"/>
  <c r="BG273" i="2"/>
  <c r="BF273" i="2"/>
  <c r="T273" i="2"/>
  <c r="R273" i="2"/>
  <c r="P273" i="2"/>
  <c r="BI272" i="2"/>
  <c r="BH272" i="2"/>
  <c r="BG272" i="2"/>
  <c r="BF272" i="2"/>
  <c r="T272" i="2"/>
  <c r="R272" i="2"/>
  <c r="P272" i="2"/>
  <c r="BI271" i="2"/>
  <c r="BH271" i="2"/>
  <c r="BG271" i="2"/>
  <c r="BF271" i="2"/>
  <c r="T271" i="2"/>
  <c r="R271" i="2"/>
  <c r="P271" i="2"/>
  <c r="BI269" i="2"/>
  <c r="BH269" i="2"/>
  <c r="BG269" i="2"/>
  <c r="BF269" i="2"/>
  <c r="T269" i="2"/>
  <c r="R269" i="2"/>
  <c r="P269" i="2"/>
  <c r="BI266" i="2"/>
  <c r="BH266" i="2"/>
  <c r="BG266" i="2"/>
  <c r="BF266" i="2"/>
  <c r="T266" i="2"/>
  <c r="R266" i="2"/>
  <c r="P266" i="2"/>
  <c r="BI263" i="2"/>
  <c r="BH263" i="2"/>
  <c r="BG263" i="2"/>
  <c r="BF263" i="2"/>
  <c r="T263" i="2"/>
  <c r="R263" i="2"/>
  <c r="P263" i="2"/>
  <c r="BI262" i="2"/>
  <c r="BH262" i="2"/>
  <c r="BG262" i="2"/>
  <c r="BF262" i="2"/>
  <c r="T262" i="2"/>
  <c r="R262" i="2"/>
  <c r="P262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7" i="2"/>
  <c r="BH257" i="2"/>
  <c r="BG257" i="2"/>
  <c r="BF257" i="2"/>
  <c r="T257" i="2"/>
  <c r="R257" i="2"/>
  <c r="P257" i="2"/>
  <c r="BI256" i="2"/>
  <c r="BH256" i="2"/>
  <c r="BG256" i="2"/>
  <c r="BF256" i="2"/>
  <c r="T256" i="2"/>
  <c r="R256" i="2"/>
  <c r="P256" i="2"/>
  <c r="BI254" i="2"/>
  <c r="BH254" i="2"/>
  <c r="BG254" i="2"/>
  <c r="BF254" i="2"/>
  <c r="T254" i="2"/>
  <c r="R254" i="2"/>
  <c r="P254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6" i="2"/>
  <c r="BH246" i="2"/>
  <c r="BG246" i="2"/>
  <c r="BF246" i="2"/>
  <c r="T246" i="2"/>
  <c r="R246" i="2"/>
  <c r="P246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7" i="2"/>
  <c r="BH177" i="2"/>
  <c r="BG177" i="2"/>
  <c r="BF177" i="2"/>
  <c r="T177" i="2"/>
  <c r="R177" i="2"/>
  <c r="P177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5" i="2"/>
  <c r="BH155" i="2"/>
  <c r="BG155" i="2"/>
  <c r="BF155" i="2"/>
  <c r="T155" i="2"/>
  <c r="R155" i="2"/>
  <c r="P155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J130" i="2"/>
  <c r="J129" i="2"/>
  <c r="F129" i="2"/>
  <c r="F127" i="2"/>
  <c r="E125" i="2"/>
  <c r="BI112" i="2"/>
  <c r="BH112" i="2"/>
  <c r="BG112" i="2"/>
  <c r="BF112" i="2"/>
  <c r="BI111" i="2"/>
  <c r="BH111" i="2"/>
  <c r="BG111" i="2"/>
  <c r="BF111" i="2"/>
  <c r="BE111" i="2"/>
  <c r="BI110" i="2"/>
  <c r="BH110" i="2"/>
  <c r="BG110" i="2"/>
  <c r="BF110" i="2"/>
  <c r="BE110" i="2"/>
  <c r="BI109" i="2"/>
  <c r="BH109" i="2"/>
  <c r="BG109" i="2"/>
  <c r="BF109" i="2"/>
  <c r="BE109" i="2"/>
  <c r="BI108" i="2"/>
  <c r="BH108" i="2"/>
  <c r="BG108" i="2"/>
  <c r="BF108" i="2"/>
  <c r="BE108" i="2"/>
  <c r="BI107" i="2"/>
  <c r="BH107" i="2"/>
  <c r="BG107" i="2"/>
  <c r="BF107" i="2"/>
  <c r="BE107" i="2"/>
  <c r="J92" i="2"/>
  <c r="J91" i="2"/>
  <c r="F91" i="2"/>
  <c r="F89" i="2"/>
  <c r="E87" i="2"/>
  <c r="J18" i="2"/>
  <c r="E18" i="2"/>
  <c r="F130" i="2" s="1"/>
  <c r="J17" i="2"/>
  <c r="J12" i="2"/>
  <c r="J127" i="2" s="1"/>
  <c r="E7" i="2"/>
  <c r="E85" i="2" s="1"/>
  <c r="L90" i="1"/>
  <c r="AM90" i="1"/>
  <c r="AM89" i="1"/>
  <c r="L89" i="1"/>
  <c r="AM87" i="1"/>
  <c r="L87" i="1"/>
  <c r="L85" i="1"/>
  <c r="L84" i="1"/>
  <c r="J282" i="2"/>
  <c r="J275" i="2"/>
  <c r="BK271" i="2"/>
  <c r="BK251" i="2"/>
  <c r="BK232" i="2"/>
  <c r="BK226" i="2"/>
  <c r="J214" i="2"/>
  <c r="BK177" i="2"/>
  <c r="BK161" i="2"/>
  <c r="J147" i="2"/>
  <c r="J290" i="2"/>
  <c r="J279" i="2"/>
  <c r="BK266" i="2"/>
  <c r="BK258" i="2"/>
  <c r="BK249" i="2"/>
  <c r="BK239" i="2"/>
  <c r="BK234" i="2"/>
  <c r="J227" i="2"/>
  <c r="J277" i="2"/>
  <c r="J256" i="2"/>
  <c r="BK242" i="2"/>
  <c r="BK233" i="2"/>
  <c r="BK200" i="2"/>
  <c r="J167" i="2"/>
  <c r="J144" i="2"/>
  <c r="BK136" i="2"/>
  <c r="BK275" i="2"/>
  <c r="J251" i="2"/>
  <c r="BK243" i="2"/>
  <c r="BK225" i="2"/>
  <c r="J182" i="2"/>
  <c r="J166" i="2"/>
  <c r="J143" i="2"/>
  <c r="BK204" i="2"/>
  <c r="J177" i="2"/>
  <c r="J163" i="2"/>
  <c r="BK142" i="2"/>
  <c r="BK281" i="2"/>
  <c r="BK274" i="2"/>
  <c r="J254" i="2"/>
  <c r="BK241" i="2"/>
  <c r="BK231" i="2"/>
  <c r="BK227" i="2"/>
  <c r="J223" i="2"/>
  <c r="J198" i="2"/>
  <c r="BK153" i="2"/>
  <c r="J140" i="2"/>
  <c r="J286" i="2"/>
  <c r="J272" i="2"/>
  <c r="J260" i="2"/>
  <c r="BK245" i="2"/>
  <c r="BK238" i="2"/>
  <c r="BK230" i="2"/>
  <c r="BK223" i="2"/>
  <c r="J273" i="2"/>
  <c r="BK257" i="2"/>
  <c r="J241" i="2"/>
  <c r="BK214" i="2"/>
  <c r="BK202" i="2"/>
  <c r="J191" i="2"/>
  <c r="BK152" i="2"/>
  <c r="BK145" i="2"/>
  <c r="AS94" i="1"/>
  <c r="BK269" i="2"/>
  <c r="BK252" i="2"/>
  <c r="BK244" i="2"/>
  <c r="J232" i="2"/>
  <c r="J221" i="2"/>
  <c r="BK208" i="2"/>
  <c r="J189" i="2"/>
  <c r="BK172" i="2"/>
  <c r="J161" i="2"/>
  <c r="J136" i="2"/>
  <c r="J192" i="2"/>
  <c r="J175" i="2"/>
  <c r="J151" i="2"/>
  <c r="J139" i="2"/>
  <c r="J288" i="2"/>
  <c r="BK279" i="2"/>
  <c r="BK273" i="2"/>
  <c r="J252" i="2"/>
  <c r="J234" i="2"/>
  <c r="BK229" i="2"/>
  <c r="J225" i="2"/>
  <c r="J218" i="2"/>
  <c r="J196" i="2"/>
  <c r="BK165" i="2"/>
  <c r="BK155" i="2"/>
  <c r="BK144" i="2"/>
  <c r="BK284" i="2"/>
  <c r="J276" i="2"/>
  <c r="J257" i="2"/>
  <c r="J244" i="2"/>
  <c r="J236" i="2"/>
  <c r="J229" i="2"/>
  <c r="J222" i="2"/>
  <c r="J271" i="2"/>
  <c r="J243" i="2"/>
  <c r="J224" i="2"/>
  <c r="J212" i="2"/>
  <c r="J194" i="2"/>
  <c r="J152" i="2"/>
  <c r="BK143" i="2"/>
  <c r="BK282" i="2"/>
  <c r="BK263" i="2"/>
  <c r="J261" i="2"/>
  <c r="J245" i="2"/>
  <c r="J235" i="2"/>
  <c r="J220" i="2"/>
  <c r="BK206" i="2"/>
  <c r="BK180" i="2"/>
  <c r="J153" i="2"/>
  <c r="BK140" i="2"/>
  <c r="BK198" i="2"/>
  <c r="BK187" i="2"/>
  <c r="BK166" i="2"/>
  <c r="BK150" i="2"/>
  <c r="BK138" i="2"/>
  <c r="J284" i="2"/>
  <c r="BK276" i="2"/>
  <c r="BK272" i="2"/>
  <c r="BK259" i="2"/>
  <c r="J239" i="2"/>
  <c r="BK228" i="2"/>
  <c r="J216" i="2"/>
  <c r="J172" i="2"/>
  <c r="J159" i="2"/>
  <c r="BK151" i="2"/>
  <c r="J141" i="2"/>
  <c r="BK288" i="2"/>
  <c r="BK277" i="2"/>
  <c r="BK261" i="2"/>
  <c r="BK256" i="2"/>
  <c r="J242" i="2"/>
  <c r="BK224" i="2"/>
  <c r="J269" i="2"/>
  <c r="BK246" i="2"/>
  <c r="BK218" i="2"/>
  <c r="J208" i="2"/>
  <c r="BK196" i="2"/>
  <c r="J180" i="2"/>
  <c r="BK147" i="2"/>
  <c r="J138" i="2"/>
  <c r="J281" i="2"/>
  <c r="J259" i="2"/>
  <c r="BK248" i="2"/>
  <c r="J231" i="2"/>
  <c r="BK212" i="2"/>
  <c r="BK192" i="2"/>
  <c r="BK175" i="2"/>
  <c r="BK159" i="2"/>
  <c r="BK217" i="2"/>
  <c r="J200" i="2"/>
  <c r="J185" i="2"/>
  <c r="J170" i="2"/>
  <c r="BK157" i="2"/>
  <c r="J137" i="2"/>
  <c r="BK221" i="2"/>
  <c r="J165" i="2"/>
  <c r="J146" i="2"/>
  <c r="BK141" i="2"/>
  <c r="J266" i="2"/>
  <c r="J258" i="2"/>
  <c r="J240" i="2"/>
  <c r="J226" i="2"/>
  <c r="BK210" i="2"/>
  <c r="J187" i="2"/>
  <c r="J169" i="2"/>
  <c r="BK148" i="2"/>
  <c r="BK139" i="2"/>
  <c r="J202" i="2"/>
  <c r="BK189" i="2"/>
  <c r="BK167" i="2"/>
  <c r="J155" i="2"/>
  <c r="BK286" i="2"/>
  <c r="BK278" i="2"/>
  <c r="BK260" i="2"/>
  <c r="J246" i="2"/>
  <c r="J233" i="2"/>
  <c r="J230" i="2"/>
  <c r="BK220" i="2"/>
  <c r="J206" i="2"/>
  <c r="BK170" i="2"/>
  <c r="J157" i="2"/>
  <c r="J150" i="2"/>
  <c r="BK137" i="2"/>
  <c r="J278" i="2"/>
  <c r="BK262" i="2"/>
  <c r="BK254" i="2"/>
  <c r="BK240" i="2"/>
  <c r="BK235" i="2"/>
  <c r="J228" i="2"/>
  <c r="J217" i="2"/>
  <c r="J263" i="2"/>
  <c r="J248" i="2"/>
  <c r="J238" i="2"/>
  <c r="BK222" i="2"/>
  <c r="J204" i="2"/>
  <c r="BK169" i="2"/>
  <c r="J148" i="2"/>
  <c r="J142" i="2"/>
  <c r="BK290" i="2"/>
  <c r="J274" i="2"/>
  <c r="J262" i="2"/>
  <c r="J249" i="2"/>
  <c r="BK236" i="2"/>
  <c r="BK216" i="2"/>
  <c r="BK194" i="2"/>
  <c r="BK185" i="2"/>
  <c r="BK163" i="2"/>
  <c r="J145" i="2"/>
  <c r="J210" i="2"/>
  <c r="BK191" i="2"/>
  <c r="BK182" i="2"/>
  <c r="BK146" i="2"/>
  <c r="BK174" i="2" l="1"/>
  <c r="J174" i="2" s="1"/>
  <c r="J99" i="2" s="1"/>
  <c r="P219" i="2"/>
  <c r="T237" i="2"/>
  <c r="R135" i="2"/>
  <c r="P174" i="2"/>
  <c r="BK237" i="2"/>
  <c r="J237" i="2" s="1"/>
  <c r="J101" i="2" s="1"/>
  <c r="BK280" i="2"/>
  <c r="J280" i="2" s="1"/>
  <c r="J102" i="2" s="1"/>
  <c r="T174" i="2"/>
  <c r="BK135" i="2"/>
  <c r="J135" i="2"/>
  <c r="J98" i="2"/>
  <c r="T135" i="2"/>
  <c r="BK219" i="2"/>
  <c r="J219" i="2"/>
  <c r="J100" i="2" s="1"/>
  <c r="R219" i="2"/>
  <c r="R237" i="2"/>
  <c r="R280" i="2"/>
  <c r="P135" i="2"/>
  <c r="R174" i="2"/>
  <c r="T219" i="2"/>
  <c r="P237" i="2"/>
  <c r="T280" i="2"/>
  <c r="BK289" i="2"/>
  <c r="J289" i="2" s="1"/>
  <c r="J103" i="2" s="1"/>
  <c r="F92" i="2"/>
  <c r="E123" i="2"/>
  <c r="BE144" i="2"/>
  <c r="BE148" i="2"/>
  <c r="BE157" i="2"/>
  <c r="BE163" i="2"/>
  <c r="BE177" i="2"/>
  <c r="BE192" i="2"/>
  <c r="BE200" i="2"/>
  <c r="BE206" i="2"/>
  <c r="BE136" i="2"/>
  <c r="BE141" i="2"/>
  <c r="BE143" i="2"/>
  <c r="BE146" i="2"/>
  <c r="BE159" i="2"/>
  <c r="BE166" i="2"/>
  <c r="BE167" i="2"/>
  <c r="BE169" i="2"/>
  <c r="BE194" i="2"/>
  <c r="BE196" i="2"/>
  <c r="BE212" i="2"/>
  <c r="BE214" i="2"/>
  <c r="BE217" i="2"/>
  <c r="BE221" i="2"/>
  <c r="BE222" i="2"/>
  <c r="BE223" i="2"/>
  <c r="BE227" i="2"/>
  <c r="BE232" i="2"/>
  <c r="BE233" i="2"/>
  <c r="BE240" i="2"/>
  <c r="BE241" i="2"/>
  <c r="BE246" i="2"/>
  <c r="BE254" i="2"/>
  <c r="BE259" i="2"/>
  <c r="BE269" i="2"/>
  <c r="BE272" i="2"/>
  <c r="BE286" i="2"/>
  <c r="BE138" i="2"/>
  <c r="BE147" i="2"/>
  <c r="BE150" i="2"/>
  <c r="BE151" i="2"/>
  <c r="BE152" i="2"/>
  <c r="BE153" i="2"/>
  <c r="BE155" i="2"/>
  <c r="BE161" i="2"/>
  <c r="BE170" i="2"/>
  <c r="BE175" i="2"/>
  <c r="BE182" i="2"/>
  <c r="BE187" i="2"/>
  <c r="BE198" i="2"/>
  <c r="BE204" i="2"/>
  <c r="BE208" i="2"/>
  <c r="BE210" i="2"/>
  <c r="BE216" i="2"/>
  <c r="BE224" i="2"/>
  <c r="BE226" i="2"/>
  <c r="BE229" i="2"/>
  <c r="BE230" i="2"/>
  <c r="BE235" i="2"/>
  <c r="BE238" i="2"/>
  <c r="BE239" i="2"/>
  <c r="BE243" i="2"/>
  <c r="BE244" i="2"/>
  <c r="BE245" i="2"/>
  <c r="BE252" i="2"/>
  <c r="BE258" i="2"/>
  <c r="BE260" i="2"/>
  <c r="BE261" i="2"/>
  <c r="BE273" i="2"/>
  <c r="BE275" i="2"/>
  <c r="BE276" i="2"/>
  <c r="BE277" i="2"/>
  <c r="BE279" i="2"/>
  <c r="BE218" i="2"/>
  <c r="BE220" i="2"/>
  <c r="BE225" i="2"/>
  <c r="BE248" i="2"/>
  <c r="BE251" i="2"/>
  <c r="BE271" i="2"/>
  <c r="BE274" i="2"/>
  <c r="BE282" i="2"/>
  <c r="BE288" i="2"/>
  <c r="BE290" i="2"/>
  <c r="J89" i="2"/>
  <c r="BE137" i="2"/>
  <c r="BE139" i="2"/>
  <c r="BE140" i="2"/>
  <c r="BE142" i="2"/>
  <c r="BE145" i="2"/>
  <c r="BE165" i="2"/>
  <c r="BE172" i="2"/>
  <c r="BE180" i="2"/>
  <c r="BE185" i="2"/>
  <c r="BE189" i="2"/>
  <c r="BE191" i="2"/>
  <c r="BE202" i="2"/>
  <c r="BE228" i="2"/>
  <c r="BE231" i="2"/>
  <c r="BE234" i="2"/>
  <c r="BE236" i="2"/>
  <c r="BE242" i="2"/>
  <c r="BE249" i="2"/>
  <c r="BE256" i="2"/>
  <c r="BE257" i="2"/>
  <c r="BE262" i="2"/>
  <c r="BE263" i="2"/>
  <c r="BE266" i="2"/>
  <c r="BE278" i="2"/>
  <c r="BE281" i="2"/>
  <c r="BE284" i="2"/>
  <c r="J36" i="2"/>
  <c r="AW95" i="1" s="1"/>
  <c r="F38" i="2"/>
  <c r="BC95" i="1" s="1"/>
  <c r="BC94" i="1" s="1"/>
  <c r="W32" i="1" s="1"/>
  <c r="F37" i="2"/>
  <c r="BB95" i="1" s="1"/>
  <c r="BB94" i="1" s="1"/>
  <c r="AX94" i="1" s="1"/>
  <c r="F39" i="2"/>
  <c r="BD95" i="1"/>
  <c r="BD94" i="1"/>
  <c r="W33" i="1" s="1"/>
  <c r="F36" i="2"/>
  <c r="BA95" i="1" s="1"/>
  <c r="BA94" i="1" s="1"/>
  <c r="AW94" i="1" s="1"/>
  <c r="AK30" i="1" s="1"/>
  <c r="T134" i="2" l="1"/>
  <c r="T133" i="2"/>
  <c r="P134" i="2"/>
  <c r="P133" i="2"/>
  <c r="AU95" i="1"/>
  <c r="AU94" i="1" s="1"/>
  <c r="R134" i="2"/>
  <c r="R133" i="2" s="1"/>
  <c r="BK134" i="2"/>
  <c r="BK133" i="2"/>
  <c r="J133" i="2"/>
  <c r="J96" i="2"/>
  <c r="J30" i="2"/>
  <c r="AY94" i="1"/>
  <c r="W30" i="1"/>
  <c r="W31" i="1"/>
  <c r="J112" i="2" l="1"/>
  <c r="J106" i="2" s="1"/>
  <c r="J31" i="2" s="1"/>
  <c r="J32" i="2" s="1"/>
  <c r="AG95" i="1" s="1"/>
  <c r="BE112" i="2"/>
  <c r="J35" i="2" s="1"/>
  <c r="AV95" i="1" s="1"/>
  <c r="AT95" i="1" s="1"/>
  <c r="J134" i="2"/>
  <c r="J97" i="2"/>
  <c r="J114" i="2"/>
  <c r="F35" i="2"/>
  <c r="AZ95" i="1" s="1"/>
  <c r="AZ94" i="1" s="1"/>
  <c r="W29" i="1" s="1"/>
  <c r="AG94" i="1" l="1"/>
  <c r="AK26" i="1" s="1"/>
  <c r="AN95" i="1"/>
  <c r="J41" i="2"/>
  <c r="AV94" i="1"/>
  <c r="AK29" i="1" s="1"/>
  <c r="AK35" i="1" s="1"/>
  <c r="AT94" i="1" l="1"/>
  <c r="AN94" i="1" l="1"/>
</calcChain>
</file>

<file path=xl/sharedStrings.xml><?xml version="1.0" encoding="utf-8"?>
<sst xmlns="http://schemas.openxmlformats.org/spreadsheetml/2006/main" count="2090" uniqueCount="611">
  <si>
    <t>Export Komplet</t>
  </si>
  <si>
    <t/>
  </si>
  <si>
    <t>2.0</t>
  </si>
  <si>
    <t>ZAMOK</t>
  </si>
  <si>
    <t>False</t>
  </si>
  <si>
    <t>{ec355682-d230-462a-8d98-9916ffeb1967}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</si>
  <si>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</si>
  <si>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</si>
  <si>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</si>
  <si>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</si>
  <si>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</si>
  <si>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</si>
  <si>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</si>
  <si>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</si>
  <si>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P242020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</si>
  <si>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</si>
  <si>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</si>
  <si>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Karlovy Vary, Tašovice - nový chodník v ulici Česká a úprava křižovatky</t>
  </si>
  <si>
    <t>KSO:</t>
  </si>
  <si>
    <t>CC-CZ:</t>
  </si>
  <si>
    <t>Místo:</t>
  </si>
  <si>
    <t>Karlovy Vary</t>
  </si>
  <si>
    <t>Datum:</t>
  </si>
  <si>
    <t>4. 2. 2022</t>
  </si>
  <si>
    <t>Zadavatel:</t>
  </si>
  <si>
    <t>IČ:</t>
  </si>
  <si>
    <t>00254657</t>
  </si>
  <si>
    <t>Statutární město Karlovy Vary</t>
  </si>
  <si>
    <t>DIČ:</t>
  </si>
  <si>
    <t>CZ00254657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</si>
  <si>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</si>
  <si>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</si>
  <si>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</si>
  <si>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</si>
  <si>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</si>
  <si>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</si>
  <si>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</si>
  <si>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</si>
  <si>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</si>
  <si>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</si>
  <si>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</si>
  <si>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</si>
  <si>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</si>
  <si>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</si>
  <si>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</si>
  <si>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</si>
  <si>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</si>
  <si>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</si>
  <si>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</si>
  <si>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</si>
  <si>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</si>
  <si>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</si>
  <si>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</si>
  <si>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</si>
  <si>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</si>
  <si>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</si>
  <si>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</si>
  <si>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</si>
  <si>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</si>
  <si>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</si>
  <si>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</si>
  <si>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</si>
  <si>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</si>
  <si>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</si>
  <si>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</si>
  <si>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</si>
  <si>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</si>
  <si>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</si>
  <si>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</si>
  <si>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</si>
  <si>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</si>
  <si>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</si>
  <si>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</si>
  <si>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</si>
  <si>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</si>
  <si>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</si>
  <si>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</si>
  <si>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</si>
  <si>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</si>
  <si>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</si>
  <si>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</si>
  <si>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</si>
  <si>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</si>
  <si>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</si>
  <si>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</si>
  <si>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</si>
  <si>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</si>
  <si>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</si>
  <si>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{49394b76-17a8-4bd2-80b1-df6faf7ed864}</t>
  </si>
  <si>
    <t>2</t>
  </si>
  <si>
    <t>KRYCÍ LIST SOUPISU PRACÍ</t>
  </si>
  <si>
    <t>Objekt:</t>
  </si>
  <si>
    <t>SO 101 - Komunikace a zpevněné plochy</t>
  </si>
  <si>
    <t>Položky v ostatních nákladech zahrnují:                                                                                                                    Průzkumné práce - vytyčení inženýrských sítí                                                                                                                     Geodetické práce - vytyčení stavby, zaměření skutečného provedení                                                                                    Projektové práce - projekt RDS, projekt skutečného provedení                                                                                          Zařízení staveniště - skládka materiálů, oplocení, zázemí, DIO atd.                                                                                 Inženýrská činnost - zkoušky únosnosti pláně a jednotlivých vrstev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</si>
  <si>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</si>
  <si>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</si>
  <si>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</si>
  <si>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</si>
  <si>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</si>
  <si>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</si>
  <si>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</si>
  <si>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</si>
  <si>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</si>
  <si>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</si>
  <si>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</si>
  <si>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</si>
  <si>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</si>
  <si>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</si>
  <si>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</si>
  <si>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Průzkumné práce</t>
  </si>
  <si>
    <t>VRN</t>
  </si>
  <si>
    <t>Geodetické práce</t>
  </si>
  <si>
    <t>Projektové práce</t>
  </si>
  <si>
    <t>Zařízení staveniště</t>
  </si>
  <si>
    <t>Inženýrská činnost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</si>
  <si>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</si>
  <si>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</si>
  <si>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</si>
  <si>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</si>
  <si>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</si>
  <si>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</si>
  <si>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</si>
  <si>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</si>
  <si>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</si>
  <si>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</si>
  <si>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</si>
  <si>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</si>
  <si>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</si>
  <si>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</si>
  <si>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</si>
  <si>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</si>
  <si>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</si>
  <si>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</si>
  <si>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</si>
  <si>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</si>
  <si>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</si>
  <si>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111212351</t>
  </si>
  <si>
    <t>Odstranění nevhodných dřevin do 100 m2 v přes 1 m s odstraněním pařezů v rovině nebo svahu do 1:5</t>
  </si>
  <si>
    <t>m2</t>
  </si>
  <si>
    <t>4</t>
  </si>
  <si>
    <t>-172426309</t>
  </si>
  <si>
    <t>112251102</t>
  </si>
  <si>
    <t>Odstranění pařezů D přes 300 do 500 mm</t>
  </si>
  <si>
    <t>kus</t>
  </si>
  <si>
    <t>1981986142</t>
  </si>
  <si>
    <t>3</t>
  </si>
  <si>
    <t>162201422</t>
  </si>
  <si>
    <t>Vodorovné přemístění pařezů do 1 km D přes 300 do 500 mm</t>
  </si>
  <si>
    <t>1231036774</t>
  </si>
  <si>
    <t>162301972</t>
  </si>
  <si>
    <t>Příplatek k vodorovnému přemístění pařezů D přes 300 do 500 mm ZKD 1 km</t>
  </si>
  <si>
    <t>-1182619274</t>
  </si>
  <si>
    <t>5</t>
  </si>
  <si>
    <t>113107222</t>
  </si>
  <si>
    <t>Odstranění podkladu z kameniva drceného tl přes 100 do 200 mm strojně pl přes 200 m2</t>
  </si>
  <si>
    <t>-1982624347</t>
  </si>
  <si>
    <t>6</t>
  </si>
  <si>
    <t>113106134</t>
  </si>
  <si>
    <t>Rozebrání dlažeb ze zámkových dlaždic komunikací pro pěší strojně pl do 50 m2</t>
  </si>
  <si>
    <t>1901735923</t>
  </si>
  <si>
    <t>7</t>
  </si>
  <si>
    <t>113107242</t>
  </si>
  <si>
    <t>Odstranění podkladu živičného tl přes 50 do 100 mm strojně pl přes 200 m2</t>
  </si>
  <si>
    <t>159969175</t>
  </si>
  <si>
    <t>8</t>
  </si>
  <si>
    <t>113107243</t>
  </si>
  <si>
    <t>Odstranění podkladu živičného tl přes 100 do 150 mm strojně pl přes 200 m2</t>
  </si>
  <si>
    <t>-1586483898</t>
  </si>
  <si>
    <t>9</t>
  </si>
  <si>
    <t>113202111</t>
  </si>
  <si>
    <t>Vytrhání obrub krajníků obrubníků stojatých</t>
  </si>
  <si>
    <t>m</t>
  </si>
  <si>
    <t>2049400111</t>
  </si>
  <si>
    <t>10</t>
  </si>
  <si>
    <t>113204111</t>
  </si>
  <si>
    <t>Vytrhání obrub záhonových</t>
  </si>
  <si>
    <t>-1946000876</t>
  </si>
  <si>
    <t>11</t>
  </si>
  <si>
    <t>121151113</t>
  </si>
  <si>
    <t>Sejmutí ornice plochy do 500 m2 tl vrstvy do 200 mm strojně</t>
  </si>
  <si>
    <t>-1456279471</t>
  </si>
  <si>
    <t>12</t>
  </si>
  <si>
    <t>122252205</t>
  </si>
  <si>
    <t>Odkopávky a prokopávky nezapažené pro silnice a dálnice v hornině třídy těžitelnosti I objem do 1000 m3 strojně</t>
  </si>
  <si>
    <t>m3</t>
  </si>
  <si>
    <t>796566651</t>
  </si>
  <si>
    <t>13</t>
  </si>
  <si>
    <t>131151100</t>
  </si>
  <si>
    <t>Hloubení jam nezapažených v hornině třídy těžitelnosti I skupiny 1 a 2 objem do 20 m3 strojně</t>
  </si>
  <si>
    <t>1095320828</t>
  </si>
  <si>
    <t>VV</t>
  </si>
  <si>
    <t>3*2,5</t>
  </si>
  <si>
    <t>14</t>
  </si>
  <si>
    <t>132151252</t>
  </si>
  <si>
    <t>Hloubení rýh nezapažených š do 2000 mm v hornině třídy těžitelnosti I skupiny 1 a 2 objem do 50 m3 strojně</t>
  </si>
  <si>
    <t>95662545</t>
  </si>
  <si>
    <t>171152101</t>
  </si>
  <si>
    <t>Uložení sypaniny z hornin soudržných do násypů zhutněných silnic a dálnic</t>
  </si>
  <si>
    <t>1531136954</t>
  </si>
  <si>
    <t>16</t>
  </si>
  <si>
    <t>174101101</t>
  </si>
  <si>
    <t>Zásyp jam, šachet rýh nebo kolem objektů sypaninou se zhutněním</t>
  </si>
  <si>
    <t>169722063</t>
  </si>
  <si>
    <t>17</t>
  </si>
  <si>
    <t>162351103</t>
  </si>
  <si>
    <t>Vodorovné přemístění přes 50 do 500 m výkopku/sypaniny z horniny třídy těžitelnosti I skupiny 1 až 3</t>
  </si>
  <si>
    <t>-932141788</t>
  </si>
  <si>
    <t>115+34+29</t>
  </si>
  <si>
    <t>18</t>
  </si>
  <si>
    <t>167151111</t>
  </si>
  <si>
    <t>Nakládání výkopku z hornin třídy těžitelnosti I skupiny 1 až 3 přes 100 m3</t>
  </si>
  <si>
    <t>-1567645278</t>
  </si>
  <si>
    <t>37,5+160+7,5+48</t>
  </si>
  <si>
    <t>19</t>
  </si>
  <si>
    <t>162751117</t>
  </si>
  <si>
    <t>Vodorovné přemístění přes 9 000 do 10000 m výkopku/sypaniny z horniny třídy těžitelnosti I skupiny 1 až 3</t>
  </si>
  <si>
    <t>-154451273</t>
  </si>
  <si>
    <t>37,5-29+160-115+7,5+48-34</t>
  </si>
  <si>
    <t>20</t>
  </si>
  <si>
    <t>162751119</t>
  </si>
  <si>
    <t>Příplatek k vodorovnému přemístění výkopku/sypaniny z horniny třídy těžitelnosti I skupiny 1 až 3 ZKD 1000 m přes 10000 m</t>
  </si>
  <si>
    <t>381123670</t>
  </si>
  <si>
    <t>4*75</t>
  </si>
  <si>
    <t>171201201</t>
  </si>
  <si>
    <t>Uložení sypaniny na skládky nebo meziskládky</t>
  </si>
  <si>
    <t>-473433361</t>
  </si>
  <si>
    <t>22</t>
  </si>
  <si>
    <t>171201221</t>
  </si>
  <si>
    <t>Poplatek za uložení na skládce (skládkovné) zeminy a kamení kód odpadu 17 05 04</t>
  </si>
  <si>
    <t>t</t>
  </si>
  <si>
    <t>1754073225</t>
  </si>
  <si>
    <t>1,6*75</t>
  </si>
  <si>
    <t>23</t>
  </si>
  <si>
    <t>182351123</t>
  </si>
  <si>
    <t>Rozprostření ornice pl přes 100 do 500 m2 ve svahu přes 1:5 tl vrstvy do 200 mm strojně</t>
  </si>
  <si>
    <t>541034435</t>
  </si>
  <si>
    <t>24</t>
  </si>
  <si>
    <t>181411121</t>
  </si>
  <si>
    <t>Založení lučního trávníku výsevem pl do 1000 m2 v rovině a ve svahu do 1:5</t>
  </si>
  <si>
    <t>-1062937032</t>
  </si>
  <si>
    <t>25</t>
  </si>
  <si>
    <t>M</t>
  </si>
  <si>
    <t>00572470</t>
  </si>
  <si>
    <t>osivo směs travní univerzál</t>
  </si>
  <si>
    <t>kg</t>
  </si>
  <si>
    <t>1603663409</t>
  </si>
  <si>
    <t>290*0,015 'Přepočtené koeficientem množství</t>
  </si>
  <si>
    <t>26</t>
  </si>
  <si>
    <t>175151101</t>
  </si>
  <si>
    <t>Obsypání potrubí strojně sypaninou bez prohození, uloženou do 3 m</t>
  </si>
  <si>
    <t>-1589778413</t>
  </si>
  <si>
    <t>27</t>
  </si>
  <si>
    <t>181102302</t>
  </si>
  <si>
    <t>Úprava pláně pro silnice a dálnice v zářezech se zhutněním</t>
  </si>
  <si>
    <t>-1631589460</t>
  </si>
  <si>
    <t>860+105+3+145+22+275+10+12+150+8+175</t>
  </si>
  <si>
    <t>28</t>
  </si>
  <si>
    <t>58331200</t>
  </si>
  <si>
    <t>štěrkopísek netříděný</t>
  </si>
  <si>
    <t>-88259843</t>
  </si>
  <si>
    <t>4,5*1,4</t>
  </si>
  <si>
    <t>Komunikace pozemní</t>
  </si>
  <si>
    <t>29</t>
  </si>
  <si>
    <t>564730101</t>
  </si>
  <si>
    <t>Podklad z kameniva hrubého drceného vel. 16-32 mm plochy do 100 m2 tl 100 mm</t>
  </si>
  <si>
    <t>132280698</t>
  </si>
  <si>
    <t>P</t>
  </si>
  <si>
    <t>Poznámka k položce:_x000D_
Podklad plochy pro výsadbu</t>
  </si>
  <si>
    <t>30</t>
  </si>
  <si>
    <t>564851111</t>
  </si>
  <si>
    <t>Podklad ze štěrkodrtě ŠD plochy přes 100 m2 tl 150 mm</t>
  </si>
  <si>
    <t>-1905010393</t>
  </si>
  <si>
    <t>Poznámka k položce:_x000D_
skladba A 2 vrstvy_x000D_
skladba D</t>
  </si>
  <si>
    <t>870+870+275+12+13</t>
  </si>
  <si>
    <t>31</t>
  </si>
  <si>
    <t>564861111</t>
  </si>
  <si>
    <t>Podklad ze štěrkodrtě ŠD plochy přes 100 m2 tl 200 mm</t>
  </si>
  <si>
    <t>-880829555</t>
  </si>
  <si>
    <t>Poznámka k položce:_x000D_
skladba E</t>
  </si>
  <si>
    <t>32</t>
  </si>
  <si>
    <t>564871111</t>
  </si>
  <si>
    <t>Podklad ze štěrkodrtě ŠD plochy přes 100 m2 tl 250 mm</t>
  </si>
  <si>
    <t>1128063417</t>
  </si>
  <si>
    <t>Poznámka k položce:_x000D_
skladba B_x000D_
skladba C</t>
  </si>
  <si>
    <t>110+5+150+22</t>
  </si>
  <si>
    <t>33</t>
  </si>
  <si>
    <t>565155121</t>
  </si>
  <si>
    <t>Asfaltový beton vrstva podkladní ACP 16 (obalované kamenivo OKS) tl 70 mm š přes 3 m</t>
  </si>
  <si>
    <t>-2114817472</t>
  </si>
  <si>
    <t>Poznámka k položce:_x000D_
Skladba A</t>
  </si>
  <si>
    <t>34</t>
  </si>
  <si>
    <t>573211112</t>
  </si>
  <si>
    <t>Postřik živičný spojovací z asfaltu v množství 0,70 kg/m2</t>
  </si>
  <si>
    <t>-1454875939</t>
  </si>
  <si>
    <t>35</t>
  </si>
  <si>
    <t>577134121</t>
  </si>
  <si>
    <t>Asfaltový beton vrstva obrusná ACO 11 (ABS) tř. I tl 40 mm š přes 3 m z nemodifikovaného asfaltu</t>
  </si>
  <si>
    <t>-1730335457</t>
  </si>
  <si>
    <t>36</t>
  </si>
  <si>
    <t>591211111</t>
  </si>
  <si>
    <t>Kladení dlažby z kostek drobných z kamene do lože z kameniva těženého tl 50 mm</t>
  </si>
  <si>
    <t>-346771978</t>
  </si>
  <si>
    <t>37</t>
  </si>
  <si>
    <t>58381007</t>
  </si>
  <si>
    <t>kostka štípaná dlažební žula drobná 8/10</t>
  </si>
  <si>
    <t>236295209</t>
  </si>
  <si>
    <t>Poznámka k položce:_x000D_
skladba B</t>
  </si>
  <si>
    <t>38</t>
  </si>
  <si>
    <t>5838100R1</t>
  </si>
  <si>
    <t>kostka dlažební čedič drobná 8/10</t>
  </si>
  <si>
    <t>-316541295</t>
  </si>
  <si>
    <t>Poznámka k položce:_x000D_
skladba B_x000D_
VDZ parkovacích stání</t>
  </si>
  <si>
    <t>39</t>
  </si>
  <si>
    <t>58381004</t>
  </si>
  <si>
    <t>kostka štípaná dlažební mozaika žula 4/6 tř 1</t>
  </si>
  <si>
    <t>-199445084</t>
  </si>
  <si>
    <t>40</t>
  </si>
  <si>
    <t>58381435</t>
  </si>
  <si>
    <t>deska dlažební leštěná žula tl 50mm do 0,24m2</t>
  </si>
  <si>
    <t>1647400936</t>
  </si>
  <si>
    <t>Poznámka k položce:_x000D_
Lemování hmatných úprav na ploše náměstí_x000D_
Skladba E</t>
  </si>
  <si>
    <t>41</t>
  </si>
  <si>
    <t>5838100R2</t>
  </si>
  <si>
    <t>Polymerbetonové dlaždice s reliéfním povrchem nebo s výstupky 200/200/60</t>
  </si>
  <si>
    <t>-1474443748</t>
  </si>
  <si>
    <t>Poznámka k položce:_x000D_
Hmatné úpravy na ploše náměstí_x000D_
Skladba E</t>
  </si>
  <si>
    <t>42</t>
  </si>
  <si>
    <t>596211122</t>
  </si>
  <si>
    <t>Kladení zámkové dlažby komunikací pro pěší ručně tl 60 mm skupiny B pl přes 100 do 300 m2</t>
  </si>
  <si>
    <t>1512558041</t>
  </si>
  <si>
    <t>Poznámka k položce:_x000D_
skladba D</t>
  </si>
  <si>
    <t>43</t>
  </si>
  <si>
    <t>59245018</t>
  </si>
  <si>
    <t>dlažba tvar obdélník betonová 200x100x60mm přírodní</t>
  </si>
  <si>
    <t>2052597290</t>
  </si>
  <si>
    <t>Poznámka k položce:_x000D_
Skladba D</t>
  </si>
  <si>
    <t>44</t>
  </si>
  <si>
    <t>59245008</t>
  </si>
  <si>
    <t>dlažba tvar obdélník betonová 200x100x60mm barevná</t>
  </si>
  <si>
    <t>-1712331553</t>
  </si>
  <si>
    <t>Poznámka k položce:_x000D_
Skladba D_x000D_
Barevný pás zastávek</t>
  </si>
  <si>
    <t>45</t>
  </si>
  <si>
    <t>59245006</t>
  </si>
  <si>
    <t>dlažba tvar obdélník betonová pro nevidomé 200x100x60mm barevná</t>
  </si>
  <si>
    <t>678665042</t>
  </si>
  <si>
    <t>46</t>
  </si>
  <si>
    <t>596212222</t>
  </si>
  <si>
    <t>Kladení zámkové dlažby pozemních komunikací ručně tl 80 mm skupiny B pl přes 100 do 300 m2</t>
  </si>
  <si>
    <t>2111245935</t>
  </si>
  <si>
    <t>Poznámka k položce:_x000D_
skladba C</t>
  </si>
  <si>
    <t>47</t>
  </si>
  <si>
    <t>59245020</t>
  </si>
  <si>
    <t>dlažba tvar obdélník betonová 200x100x80mm přírodní</t>
  </si>
  <si>
    <t>1566736791</t>
  </si>
  <si>
    <t>Poznámka k položce:_x000D_
Skladba C</t>
  </si>
  <si>
    <t>48</t>
  </si>
  <si>
    <t>59245226</t>
  </si>
  <si>
    <t>dlažba tvar obdélník betonová pro nevidomé 200x100x80mm barevná</t>
  </si>
  <si>
    <t>-34550349</t>
  </si>
  <si>
    <t>49</t>
  </si>
  <si>
    <t>596911111</t>
  </si>
  <si>
    <t>Kladení šlapáků v rovině a svahu do 1:5</t>
  </si>
  <si>
    <t>1945029216</t>
  </si>
  <si>
    <t>50</t>
  </si>
  <si>
    <t>59246008</t>
  </si>
  <si>
    <t>dlažba plošná betonová terasová tryskaná 400x600x40mm</t>
  </si>
  <si>
    <t>-352702298</t>
  </si>
  <si>
    <t>51</t>
  </si>
  <si>
    <t>599141111</t>
  </si>
  <si>
    <t>Vyplnění spár mezi silničními dílci živičnou zálivkou</t>
  </si>
  <si>
    <t>-463937886</t>
  </si>
  <si>
    <t>Trubní vedení</t>
  </si>
  <si>
    <t>52</t>
  </si>
  <si>
    <t>871315221</t>
  </si>
  <si>
    <t>Kanalizační potrubí z tvrdého PVC jednovrstvé tuhost třídy SN8 DN 160</t>
  </si>
  <si>
    <t>690215453</t>
  </si>
  <si>
    <t>53</t>
  </si>
  <si>
    <t>877315211</t>
  </si>
  <si>
    <t>Montáž tvarovek z tvrdého PVC-systém KG nebo z polypropylenu-systém KG 2000 jednoosé DN 160</t>
  </si>
  <si>
    <t>183959558</t>
  </si>
  <si>
    <t>54</t>
  </si>
  <si>
    <t>28611362</t>
  </si>
  <si>
    <t>koleno kanalizace PVC KG 160x67°</t>
  </si>
  <si>
    <t>169375146</t>
  </si>
  <si>
    <t>55</t>
  </si>
  <si>
    <t>890411851</t>
  </si>
  <si>
    <t>Bourání šachet z prefabrikovaných skruží strojně obestavěného prostoru do 1,5 m3</t>
  </si>
  <si>
    <t>-821561529</t>
  </si>
  <si>
    <t>56</t>
  </si>
  <si>
    <t>895941302</t>
  </si>
  <si>
    <t>Osazení vpusti uliční DN 450 z betonových dílců dno s kalištěm</t>
  </si>
  <si>
    <t>-2096791438</t>
  </si>
  <si>
    <t>57</t>
  </si>
  <si>
    <t>59224495</t>
  </si>
  <si>
    <t>vpusť uliční DN 450 kaliště nízké 450/240x50mm</t>
  </si>
  <si>
    <t>-1202299255</t>
  </si>
  <si>
    <t>58</t>
  </si>
  <si>
    <t>895941314</t>
  </si>
  <si>
    <t>Osazení vpusti uliční DN 450 z betonových dílců skruž horní 570 mm</t>
  </si>
  <si>
    <t>-483784789</t>
  </si>
  <si>
    <t>59</t>
  </si>
  <si>
    <t>59224486</t>
  </si>
  <si>
    <t>vpusť uliční DN 450 skruž horní betonová 450/570x50mm</t>
  </si>
  <si>
    <t>300820200</t>
  </si>
  <si>
    <t>60</t>
  </si>
  <si>
    <t>895941331</t>
  </si>
  <si>
    <t>Osazení vpusti uliční DN 450 z betonových dílců skruž průběžná s výtokem</t>
  </si>
  <si>
    <t>-1251327469</t>
  </si>
  <si>
    <t>61</t>
  </si>
  <si>
    <t>59224489</t>
  </si>
  <si>
    <t>vpusť uliční DN 450 skruž průběžná s odtokem 150mm  450/450x50mm</t>
  </si>
  <si>
    <t>1293625231</t>
  </si>
  <si>
    <t>62</t>
  </si>
  <si>
    <t>899104112</t>
  </si>
  <si>
    <t>Osazení poklopů litinových nebo ocelových včetně rámů pro třídu zatížení D400, E600</t>
  </si>
  <si>
    <t>-150219004</t>
  </si>
  <si>
    <t>63</t>
  </si>
  <si>
    <t>59224481</t>
  </si>
  <si>
    <t>mříž vtoková s rámem pro uliční vpusť 500x500, zatížení 40 tun</t>
  </si>
  <si>
    <t>-263700034</t>
  </si>
  <si>
    <t>64</t>
  </si>
  <si>
    <t>28661789</t>
  </si>
  <si>
    <t>koš kalový ocelový pro silniční vpusť 425mm vč. madla</t>
  </si>
  <si>
    <t>1668514171</t>
  </si>
  <si>
    <t>65</t>
  </si>
  <si>
    <t>59224483</t>
  </si>
  <si>
    <t>vpusť uliční DN 450 vyrovnávací prstenec pro rám 300x500mm</t>
  </si>
  <si>
    <t>-590428648</t>
  </si>
  <si>
    <t>66</t>
  </si>
  <si>
    <t>899202211</t>
  </si>
  <si>
    <t>Demontáž mříží litinových včetně rámů hmotnosti přes 50 do 100 kg</t>
  </si>
  <si>
    <t>1218944054</t>
  </si>
  <si>
    <t>67</t>
  </si>
  <si>
    <t>899331111</t>
  </si>
  <si>
    <t>Výšková úprava uličního vstupu nebo vpusti do 200 mm zvýšením poklopu</t>
  </si>
  <si>
    <t>1816213327</t>
  </si>
  <si>
    <t>68</t>
  </si>
  <si>
    <t>899431111</t>
  </si>
  <si>
    <t>Výšková úprava uličního vstupu nebo vpusti do 200 mm zvýšením krycího hrnce, šoupěte nebo hydrantu</t>
  </si>
  <si>
    <t>-612320665</t>
  </si>
  <si>
    <t>Ostatní konstrukce a práce, bourání</t>
  </si>
  <si>
    <t>69</t>
  </si>
  <si>
    <t>966006132</t>
  </si>
  <si>
    <t>Odstranění značek dopravních nebo orientačních se sloupky s betonovými patkami</t>
  </si>
  <si>
    <t>-1026681479</t>
  </si>
  <si>
    <t>70</t>
  </si>
  <si>
    <t>966006211</t>
  </si>
  <si>
    <t>Odstranění svislých dopravních značek ze sloupů, sloupků nebo konzol</t>
  </si>
  <si>
    <t>-1623095301</t>
  </si>
  <si>
    <t>71</t>
  </si>
  <si>
    <t>914111111</t>
  </si>
  <si>
    <t>Montáž svislé dopravní značky do velikosti 1 m2 objímkami na sloupek nebo konzolu</t>
  </si>
  <si>
    <t>1942515832</t>
  </si>
  <si>
    <t>72</t>
  </si>
  <si>
    <t>40445647</t>
  </si>
  <si>
    <t>dodatkové tabulky E1, E2a,b , E6, E9, E10 E12c, E17 500x500mm</t>
  </si>
  <si>
    <t>-898564256</t>
  </si>
  <si>
    <t>73</t>
  </si>
  <si>
    <t>914511111</t>
  </si>
  <si>
    <t>Montáž sloupku dopravních značek délky do 3,5 m s betonovým základem</t>
  </si>
  <si>
    <t>1935335282</t>
  </si>
  <si>
    <t>74</t>
  </si>
  <si>
    <t>40445225</t>
  </si>
  <si>
    <t>sloupek pro dopravní značku Zn D 60mm v 3,5m</t>
  </si>
  <si>
    <t>650302971</t>
  </si>
  <si>
    <t>75</t>
  </si>
  <si>
    <t>40445253</t>
  </si>
  <si>
    <t>víčko plastové na sloupek D 60mm</t>
  </si>
  <si>
    <t>7705273</t>
  </si>
  <si>
    <t>76</t>
  </si>
  <si>
    <t>915111111</t>
  </si>
  <si>
    <t>Vodorovné dopravní značení dělící čáry souvislé š 125 mm základní bílá barva</t>
  </si>
  <si>
    <t>766465197</t>
  </si>
  <si>
    <t>77</t>
  </si>
  <si>
    <t>915211111</t>
  </si>
  <si>
    <t>Vodorovné dopravní značení dělící čáry souvislé š 125 mm bílý plast</t>
  </si>
  <si>
    <t>-1021083389</t>
  </si>
  <si>
    <t>Poznámka k položce:_x000D_
Po vyzrání asfaltové vrstvy</t>
  </si>
  <si>
    <t>78</t>
  </si>
  <si>
    <t>915121121</t>
  </si>
  <si>
    <t>Vodorovné dopravní značení vodící čáry přerušované š 250 mm základní bílá barva</t>
  </si>
  <si>
    <t>-1190598197</t>
  </si>
  <si>
    <t>79</t>
  </si>
  <si>
    <t>915221121</t>
  </si>
  <si>
    <t>Vodorovné dopravní značení vodící čáry přerušované š 250 mm bílý plast</t>
  </si>
  <si>
    <t>1004772896</t>
  </si>
  <si>
    <t>80</t>
  </si>
  <si>
    <t>915131111</t>
  </si>
  <si>
    <t>Vodorovné dopravní značení přechody pro chodce, šipky, symboly základní bílá barva</t>
  </si>
  <si>
    <t>94837912</t>
  </si>
  <si>
    <t>81</t>
  </si>
  <si>
    <t>915231111</t>
  </si>
  <si>
    <t>Vodorovné dopravní značení přechody pro chodce, šipky, symboly bílý plast</t>
  </si>
  <si>
    <t>723235087</t>
  </si>
  <si>
    <t>82</t>
  </si>
  <si>
    <t>915611111</t>
  </si>
  <si>
    <t>Předznačení vodorovného liniového značení</t>
  </si>
  <si>
    <t>188997297</t>
  </si>
  <si>
    <t>75+30</t>
  </si>
  <si>
    <t>83</t>
  </si>
  <si>
    <t>915621111</t>
  </si>
  <si>
    <t>Předznačení vodorovného plošného značení</t>
  </si>
  <si>
    <t>18886669</t>
  </si>
  <si>
    <t>84</t>
  </si>
  <si>
    <t>916131213</t>
  </si>
  <si>
    <t>Osazení silničního obrubníku betonového stojatého s boční opěrou do lože z betonu prostého</t>
  </si>
  <si>
    <t>-810556455</t>
  </si>
  <si>
    <t>85</t>
  </si>
  <si>
    <t>59217031</t>
  </si>
  <si>
    <t>obrubník betonový silniční 1000x150x250mm</t>
  </si>
  <si>
    <t>-201171503</t>
  </si>
  <si>
    <t>86</t>
  </si>
  <si>
    <t>59217026</t>
  </si>
  <si>
    <t>obrubník betonový silniční 500x150x250mm</t>
  </si>
  <si>
    <t>1973381342</t>
  </si>
  <si>
    <t>87</t>
  </si>
  <si>
    <t>59217035R1</t>
  </si>
  <si>
    <t>obrubník betonový obloukový vnější 780x150x250mm - R1</t>
  </si>
  <si>
    <t>ks</t>
  </si>
  <si>
    <t>-449285071</t>
  </si>
  <si>
    <t>88</t>
  </si>
  <si>
    <t>59217035R2</t>
  </si>
  <si>
    <t>obrubník betonový roh vnitřní 400/400x150x250mm</t>
  </si>
  <si>
    <t>-2058417671</t>
  </si>
  <si>
    <t>89</t>
  </si>
  <si>
    <t>59217029</t>
  </si>
  <si>
    <t>obrubník betonový silniční nájezdový 1000x150x150mm</t>
  </si>
  <si>
    <t>-862806806</t>
  </si>
  <si>
    <t>90</t>
  </si>
  <si>
    <t>59217030</t>
  </si>
  <si>
    <t>obrubník betonový silniční přechodový 1000x150x150-250mm</t>
  </si>
  <si>
    <t>-244926544</t>
  </si>
  <si>
    <t>Poznámka k položce:_x000D_
Přechodový pravý - 12 ks_x000D_
Přechodový levý - 13 ks</t>
  </si>
  <si>
    <t>12+13</t>
  </si>
  <si>
    <t>91</t>
  </si>
  <si>
    <t>59217040</t>
  </si>
  <si>
    <t>obrubník betonový bezbariérový náběhový</t>
  </si>
  <si>
    <t>-1541988106</t>
  </si>
  <si>
    <t xml:space="preserve">Poznámka k položce:_x000D_
Zastávkový obrubník náběhový_x000D_
Přechodový pravý - 2 ks_x000D_
Přechodový levý - 1 ks_x000D_
</t>
  </si>
  <si>
    <t>2+1</t>
  </si>
  <si>
    <t>92</t>
  </si>
  <si>
    <t>59217041</t>
  </si>
  <si>
    <t>obrubník betonový bezbariérový přímý</t>
  </si>
  <si>
    <t>-1645547383</t>
  </si>
  <si>
    <t>Poznámka k položce:_x000D_
Zastávkový obrubník</t>
  </si>
  <si>
    <t>93</t>
  </si>
  <si>
    <t>916231213</t>
  </si>
  <si>
    <t>Osazení chodníkového obrubníku betonového stojatého s boční opěrou do lože z betonu prostého</t>
  </si>
  <si>
    <t>-1059055589</t>
  </si>
  <si>
    <t>94</t>
  </si>
  <si>
    <t>59217016</t>
  </si>
  <si>
    <t>obrubník betonový chodníkový 1000x80x250mm</t>
  </si>
  <si>
    <t>1523818202</t>
  </si>
  <si>
    <t>95</t>
  </si>
  <si>
    <t>59217036</t>
  </si>
  <si>
    <t>obrubník betonový parkový přírodní 500x80x250mm</t>
  </si>
  <si>
    <t>927688340</t>
  </si>
  <si>
    <t>96</t>
  </si>
  <si>
    <t>59217036R1</t>
  </si>
  <si>
    <t>obrubník betonový vnější 780x80x250mm - R0,5</t>
  </si>
  <si>
    <t>1308056042</t>
  </si>
  <si>
    <t>97</t>
  </si>
  <si>
    <t>59217036R2</t>
  </si>
  <si>
    <t>obrubník betonový vnější 780x80x250mm - R1</t>
  </si>
  <si>
    <t>-101239889</t>
  </si>
  <si>
    <t>98</t>
  </si>
  <si>
    <t>59217036R3</t>
  </si>
  <si>
    <t>obrubník betonový roh vnější 250/250x80x250mm</t>
  </si>
  <si>
    <t>-885944073</t>
  </si>
  <si>
    <t>99</t>
  </si>
  <si>
    <t>919735111</t>
  </si>
  <si>
    <t>Řezání stávajícího živičného krytu hl do 50 mm</t>
  </si>
  <si>
    <t>1295561420</t>
  </si>
  <si>
    <t>100</t>
  </si>
  <si>
    <t>919732211</t>
  </si>
  <si>
    <t>Styčná spára napojení nového živičného povrchu na stávající za tepla š 15 mm hl 25 mm s prořezáním</t>
  </si>
  <si>
    <t>1597115253</t>
  </si>
  <si>
    <t>101</t>
  </si>
  <si>
    <t>000574128R1</t>
  </si>
  <si>
    <t>Přesun stožáru VO s přidáním výložníku</t>
  </si>
  <si>
    <t>-2028720828</t>
  </si>
  <si>
    <t>997</t>
  </si>
  <si>
    <t>Přesun sutě</t>
  </si>
  <si>
    <t>102</t>
  </si>
  <si>
    <t>997221561</t>
  </si>
  <si>
    <t>Vodorovná doprava suti z kusových materiálů do 1 km</t>
  </si>
  <si>
    <t>569655420</t>
  </si>
  <si>
    <t>103</t>
  </si>
  <si>
    <t>997221569</t>
  </si>
  <si>
    <t>Příplatek ZKD 1 km u vodorovné dopravy suti z kusových materiálů</t>
  </si>
  <si>
    <t>-479046680</t>
  </si>
  <si>
    <t>1063,46*13</t>
  </si>
  <si>
    <t>104</t>
  </si>
  <si>
    <t>997221615</t>
  </si>
  <si>
    <t>Poplatek za uložení na skládce (skládkovné) stavebního odpadu betonového kód odpadu 17 01 01</t>
  </si>
  <si>
    <t>650485384</t>
  </si>
  <si>
    <t>9,1+61,5+1,8+3,84</t>
  </si>
  <si>
    <t>105</t>
  </si>
  <si>
    <t>997221645</t>
  </si>
  <si>
    <t>Poplatek za uložení na skládce (skládkovné) odpadu asfaltového bez dehtu kód odpadu 17 03 02</t>
  </si>
  <si>
    <t>160614020</t>
  </si>
  <si>
    <t>70,4+423,44</t>
  </si>
  <si>
    <t>106</t>
  </si>
  <si>
    <t>997221655</t>
  </si>
  <si>
    <t>538249499</t>
  </si>
  <si>
    <t>998</t>
  </si>
  <si>
    <t>Přesun hmot</t>
  </si>
  <si>
    <t>107</t>
  </si>
  <si>
    <t>998225111</t>
  </si>
  <si>
    <t>Přesun hmot pro pozemní komunikace s krytem z kamene, monolitickým betonovým nebo živičným</t>
  </si>
  <si>
    <t>-52315218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</si>
</sst>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4" fontId="22" fillId="4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49" workbookViewId="0">
      <selection activeCell="A2" sqref="A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s="1" customFormat="1" ht="36.950000000000003" customHeight="1"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1:74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72" t="s">
        <v>14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0"/>
      <c r="AQ5" s="20"/>
      <c r="AR5" s="18"/>
      <c r="BE5" s="269" t="s">
        <v>15</v>
      </c>
      <c r="BS5" s="15" t="s">
        <v>6</v>
      </c>
    </row>
    <row r="6" spans="1:74" s="1" customFormat="1" ht="36.950000000000003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74" t="s">
        <v>17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0"/>
      <c r="AQ6" s="20"/>
      <c r="AR6" s="18"/>
      <c r="BE6" s="270"/>
      <c r="BS6" s="15" t="s">
        <v>6</v>
      </c>
    </row>
    <row r="7" spans="1:74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70"/>
      <c r="BS7" s="15" t="s">
        <v>6</v>
      </c>
    </row>
    <row r="8" spans="1:74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70"/>
      <c r="BS8" s="15" t="s">
        <v>6</v>
      </c>
    </row>
    <row r="9" spans="1:74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70"/>
      <c r="BS9" s="15" t="s">
        <v>6</v>
      </c>
    </row>
    <row r="10" spans="1:74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70"/>
      <c r="BS10" s="15" t="s">
        <v>6</v>
      </c>
    </row>
    <row r="11" spans="1:74" s="1" customFormat="1" ht="18.399999999999999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70"/>
      <c r="BS11" s="15" t="s">
        <v>6</v>
      </c>
    </row>
    <row r="12" spans="1:74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70"/>
      <c r="BS12" s="15" t="s">
        <v>6</v>
      </c>
    </row>
    <row r="13" spans="1:74" s="1" customFormat="1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31</v>
      </c>
      <c r="AO13" s="20"/>
      <c r="AP13" s="20"/>
      <c r="AQ13" s="20"/>
      <c r="AR13" s="18"/>
      <c r="BE13" s="270"/>
      <c r="BS13" s="15" t="s">
        <v>6</v>
      </c>
    </row>
    <row r="14" spans="1:74" ht="12.75">
      <c r="B14" s="19"/>
      <c r="C14" s="20"/>
      <c r="D14" s="20"/>
      <c r="E14" s="275" t="s">
        <v>31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" t="s">
        <v>28</v>
      </c>
      <c r="AL14" s="20"/>
      <c r="AM14" s="20"/>
      <c r="AN14" s="29" t="s">
        <v>31</v>
      </c>
      <c r="AO14" s="20"/>
      <c r="AP14" s="20"/>
      <c r="AQ14" s="20"/>
      <c r="AR14" s="18"/>
      <c r="BE14" s="270"/>
      <c r="BS14" s="15" t="s">
        <v>6</v>
      </c>
    </row>
    <row r="15" spans="1:74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70"/>
      <c r="BS15" s="15" t="s">
        <v>4</v>
      </c>
    </row>
    <row r="16" spans="1:74" s="1" customFormat="1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70"/>
      <c r="BS16" s="15" t="s">
        <v>4</v>
      </c>
    </row>
    <row r="17" spans="1:71" s="1" customFormat="1" ht="18.399999999999999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35</v>
      </c>
      <c r="AO17" s="20"/>
      <c r="AP17" s="20"/>
      <c r="AQ17" s="20"/>
      <c r="AR17" s="18"/>
      <c r="BE17" s="270"/>
      <c r="BS17" s="15" t="s">
        <v>36</v>
      </c>
    </row>
    <row r="18" spans="1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70"/>
      <c r="BS18" s="15" t="s">
        <v>6</v>
      </c>
    </row>
    <row r="19" spans="1:71" s="1" customFormat="1" ht="12" customHeight="1">
      <c r="B19" s="19"/>
      <c r="C19" s="20"/>
      <c r="D19" s="27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33</v>
      </c>
      <c r="AO19" s="20"/>
      <c r="AP19" s="20"/>
      <c r="AQ19" s="20"/>
      <c r="AR19" s="18"/>
      <c r="BE19" s="270"/>
      <c r="BS19" s="15" t="s">
        <v>6</v>
      </c>
    </row>
    <row r="20" spans="1:71" s="1" customFormat="1" ht="18.399999999999999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35</v>
      </c>
      <c r="AO20" s="20"/>
      <c r="AP20" s="20"/>
      <c r="AQ20" s="20"/>
      <c r="AR20" s="18"/>
      <c r="BE20" s="270"/>
      <c r="BS20" s="15" t="s">
        <v>36</v>
      </c>
    </row>
    <row r="21" spans="1:71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70"/>
    </row>
    <row r="22" spans="1:71" s="1" customFormat="1" ht="12" customHeight="1">
      <c r="B22" s="19"/>
      <c r="C22" s="20"/>
      <c r="D22" s="27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70"/>
    </row>
    <row r="23" spans="1:71" s="1" customFormat="1" ht="16.5" customHeight="1">
      <c r="B23" s="19"/>
      <c r="C23" s="20"/>
      <c r="D23" s="20"/>
      <c r="E23" s="277" t="s">
        <v>1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0"/>
      <c r="AP23" s="20"/>
      <c r="AQ23" s="20"/>
      <c r="AR23" s="18"/>
      <c r="BE23" s="270"/>
    </row>
    <row r="24" spans="1:71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70"/>
    </row>
    <row r="25" spans="1:71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70"/>
    </row>
    <row r="26" spans="1:71" s="2" customFormat="1" ht="25.9" customHeight="1">
      <c r="A26" s="32"/>
      <c r="B26" s="33"/>
      <c r="C26" s="34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8">
        <f>ROUND(AG94,2)</f>
        <v>0</v>
      </c>
      <c r="AL26" s="279"/>
      <c r="AM26" s="279"/>
      <c r="AN26" s="279"/>
      <c r="AO26" s="279"/>
      <c r="AP26" s="34"/>
      <c r="AQ26" s="34"/>
      <c r="AR26" s="37"/>
      <c r="BE26" s="270"/>
    </row>
    <row r="27" spans="1:71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70"/>
    </row>
    <row r="28" spans="1:71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0" t="s">
        <v>40</v>
      </c>
      <c r="M28" s="280"/>
      <c r="N28" s="280"/>
      <c r="O28" s="280"/>
      <c r="P28" s="280"/>
      <c r="Q28" s="34"/>
      <c r="R28" s="34"/>
      <c r="S28" s="34"/>
      <c r="T28" s="34"/>
      <c r="U28" s="34"/>
      <c r="V28" s="34"/>
      <c r="W28" s="280" t="s">
        <v>41</v>
      </c>
      <c r="X28" s="280"/>
      <c r="Y28" s="280"/>
      <c r="Z28" s="280"/>
      <c r="AA28" s="280"/>
      <c r="AB28" s="280"/>
      <c r="AC28" s="280"/>
      <c r="AD28" s="280"/>
      <c r="AE28" s="280"/>
      <c r="AF28" s="34"/>
      <c r="AG28" s="34"/>
      <c r="AH28" s="34"/>
      <c r="AI28" s="34"/>
      <c r="AJ28" s="34"/>
      <c r="AK28" s="280" t="s">
        <v>42</v>
      </c>
      <c r="AL28" s="280"/>
      <c r="AM28" s="280"/>
      <c r="AN28" s="280"/>
      <c r="AO28" s="280"/>
      <c r="AP28" s="34"/>
      <c r="AQ28" s="34"/>
      <c r="AR28" s="37"/>
      <c r="BE28" s="270"/>
    </row>
    <row r="29" spans="1:71" s="3" customFormat="1" ht="14.45" customHeight="1">
      <c r="B29" s="38"/>
      <c r="C29" s="39"/>
      <c r="D29" s="27" t="s">
        <v>43</v>
      </c>
      <c r="E29" s="39"/>
      <c r="F29" s="27" t="s">
        <v>44</v>
      </c>
      <c r="G29" s="39"/>
      <c r="H29" s="39"/>
      <c r="I29" s="39"/>
      <c r="J29" s="39"/>
      <c r="K29" s="39"/>
      <c r="L29" s="264">
        <v>0.21</v>
      </c>
      <c r="M29" s="263"/>
      <c r="N29" s="263"/>
      <c r="O29" s="263"/>
      <c r="P29" s="263"/>
      <c r="Q29" s="39"/>
      <c r="R29" s="39"/>
      <c r="S29" s="39"/>
      <c r="T29" s="39"/>
      <c r="U29" s="39"/>
      <c r="V29" s="39"/>
      <c r="W29" s="262">
        <f>ROUND(AZ94, 2)</f>
        <v>0</v>
      </c>
      <c r="X29" s="263"/>
      <c r="Y29" s="263"/>
      <c r="Z29" s="263"/>
      <c r="AA29" s="263"/>
      <c r="AB29" s="263"/>
      <c r="AC29" s="263"/>
      <c r="AD29" s="263"/>
      <c r="AE29" s="263"/>
      <c r="AF29" s="39"/>
      <c r="AG29" s="39"/>
      <c r="AH29" s="39"/>
      <c r="AI29" s="39"/>
      <c r="AJ29" s="39"/>
      <c r="AK29" s="262">
        <f>ROUND(AV94, 2)</f>
        <v>0</v>
      </c>
      <c r="AL29" s="263"/>
      <c r="AM29" s="263"/>
      <c r="AN29" s="263"/>
      <c r="AO29" s="263"/>
      <c r="AP29" s="39"/>
      <c r="AQ29" s="39"/>
      <c r="AR29" s="40"/>
      <c r="BE29" s="271"/>
    </row>
    <row r="30" spans="1:71" s="3" customFormat="1" ht="14.45" customHeight="1">
      <c r="B30" s="38"/>
      <c r="C30" s="39"/>
      <c r="D30" s="39"/>
      <c r="E30" s="39"/>
      <c r="F30" s="27" t="s">
        <v>45</v>
      </c>
      <c r="G30" s="39"/>
      <c r="H30" s="39"/>
      <c r="I30" s="39"/>
      <c r="J30" s="39"/>
      <c r="K30" s="39"/>
      <c r="L30" s="264">
        <v>0.15</v>
      </c>
      <c r="M30" s="263"/>
      <c r="N30" s="263"/>
      <c r="O30" s="263"/>
      <c r="P30" s="263"/>
      <c r="Q30" s="39"/>
      <c r="R30" s="39"/>
      <c r="S30" s="39"/>
      <c r="T30" s="39"/>
      <c r="U30" s="39"/>
      <c r="V30" s="39"/>
      <c r="W30" s="262">
        <f>ROUND(BA94, 2)</f>
        <v>0</v>
      </c>
      <c r="X30" s="263"/>
      <c r="Y30" s="263"/>
      <c r="Z30" s="263"/>
      <c r="AA30" s="263"/>
      <c r="AB30" s="263"/>
      <c r="AC30" s="263"/>
      <c r="AD30" s="263"/>
      <c r="AE30" s="263"/>
      <c r="AF30" s="39"/>
      <c r="AG30" s="39"/>
      <c r="AH30" s="39"/>
      <c r="AI30" s="39"/>
      <c r="AJ30" s="39"/>
      <c r="AK30" s="262">
        <f>ROUND(AW94, 2)</f>
        <v>0</v>
      </c>
      <c r="AL30" s="263"/>
      <c r="AM30" s="263"/>
      <c r="AN30" s="263"/>
      <c r="AO30" s="263"/>
      <c r="AP30" s="39"/>
      <c r="AQ30" s="39"/>
      <c r="AR30" s="40"/>
      <c r="BE30" s="271"/>
    </row>
    <row r="31" spans="1:71" s="3" customFormat="1" ht="14.45" hidden="1" customHeight="1">
      <c r="B31" s="38"/>
      <c r="C31" s="39"/>
      <c r="D31" s="39"/>
      <c r="E31" s="39"/>
      <c r="F31" s="27" t="s">
        <v>46</v>
      </c>
      <c r="G31" s="39"/>
      <c r="H31" s="39"/>
      <c r="I31" s="39"/>
      <c r="J31" s="39"/>
      <c r="K31" s="39"/>
      <c r="L31" s="264">
        <v>0.21</v>
      </c>
      <c r="M31" s="263"/>
      <c r="N31" s="263"/>
      <c r="O31" s="263"/>
      <c r="P31" s="263"/>
      <c r="Q31" s="39"/>
      <c r="R31" s="39"/>
      <c r="S31" s="39"/>
      <c r="T31" s="39"/>
      <c r="U31" s="39"/>
      <c r="V31" s="39"/>
      <c r="W31" s="262">
        <f>ROUND(BB94, 2)</f>
        <v>0</v>
      </c>
      <c r="X31" s="263"/>
      <c r="Y31" s="263"/>
      <c r="Z31" s="263"/>
      <c r="AA31" s="263"/>
      <c r="AB31" s="263"/>
      <c r="AC31" s="263"/>
      <c r="AD31" s="263"/>
      <c r="AE31" s="263"/>
      <c r="AF31" s="39"/>
      <c r="AG31" s="39"/>
      <c r="AH31" s="39"/>
      <c r="AI31" s="39"/>
      <c r="AJ31" s="39"/>
      <c r="AK31" s="262">
        <v>0</v>
      </c>
      <c r="AL31" s="263"/>
      <c r="AM31" s="263"/>
      <c r="AN31" s="263"/>
      <c r="AO31" s="263"/>
      <c r="AP31" s="39"/>
      <c r="AQ31" s="39"/>
      <c r="AR31" s="40"/>
      <c r="BE31" s="271"/>
    </row>
    <row r="32" spans="1:71" s="3" customFormat="1" ht="14.45" hidden="1" customHeight="1">
      <c r="B32" s="38"/>
      <c r="C32" s="39"/>
      <c r="D32" s="39"/>
      <c r="E32" s="39"/>
      <c r="F32" s="27" t="s">
        <v>47</v>
      </c>
      <c r="G32" s="39"/>
      <c r="H32" s="39"/>
      <c r="I32" s="39"/>
      <c r="J32" s="39"/>
      <c r="K32" s="39"/>
      <c r="L32" s="264">
        <v>0.15</v>
      </c>
      <c r="M32" s="263"/>
      <c r="N32" s="263"/>
      <c r="O32" s="263"/>
      <c r="P32" s="263"/>
      <c r="Q32" s="39"/>
      <c r="R32" s="39"/>
      <c r="S32" s="39"/>
      <c r="T32" s="39"/>
      <c r="U32" s="39"/>
      <c r="V32" s="39"/>
      <c r="W32" s="262">
        <f>ROUND(BC94, 2)</f>
        <v>0</v>
      </c>
      <c r="X32" s="263"/>
      <c r="Y32" s="263"/>
      <c r="Z32" s="263"/>
      <c r="AA32" s="263"/>
      <c r="AB32" s="263"/>
      <c r="AC32" s="263"/>
      <c r="AD32" s="263"/>
      <c r="AE32" s="263"/>
      <c r="AF32" s="39"/>
      <c r="AG32" s="39"/>
      <c r="AH32" s="39"/>
      <c r="AI32" s="39"/>
      <c r="AJ32" s="39"/>
      <c r="AK32" s="262">
        <v>0</v>
      </c>
      <c r="AL32" s="263"/>
      <c r="AM32" s="263"/>
      <c r="AN32" s="263"/>
      <c r="AO32" s="263"/>
      <c r="AP32" s="39"/>
      <c r="AQ32" s="39"/>
      <c r="AR32" s="40"/>
      <c r="BE32" s="271"/>
    </row>
    <row r="33" spans="1:57" s="3" customFormat="1" ht="14.45" hidden="1" customHeight="1">
      <c r="B33" s="38"/>
      <c r="C33" s="39"/>
      <c r="D33" s="39"/>
      <c r="E33" s="39"/>
      <c r="F33" s="27" t="s">
        <v>48</v>
      </c>
      <c r="G33" s="39"/>
      <c r="H33" s="39"/>
      <c r="I33" s="39"/>
      <c r="J33" s="39"/>
      <c r="K33" s="39"/>
      <c r="L33" s="264">
        <v>0</v>
      </c>
      <c r="M33" s="263"/>
      <c r="N33" s="263"/>
      <c r="O33" s="263"/>
      <c r="P33" s="263"/>
      <c r="Q33" s="39"/>
      <c r="R33" s="39"/>
      <c r="S33" s="39"/>
      <c r="T33" s="39"/>
      <c r="U33" s="39"/>
      <c r="V33" s="39"/>
      <c r="W33" s="262">
        <f>ROUND(BD94, 2)</f>
        <v>0</v>
      </c>
      <c r="X33" s="263"/>
      <c r="Y33" s="263"/>
      <c r="Z33" s="263"/>
      <c r="AA33" s="263"/>
      <c r="AB33" s="263"/>
      <c r="AC33" s="263"/>
      <c r="AD33" s="263"/>
      <c r="AE33" s="263"/>
      <c r="AF33" s="39"/>
      <c r="AG33" s="39"/>
      <c r="AH33" s="39"/>
      <c r="AI33" s="39"/>
      <c r="AJ33" s="39"/>
      <c r="AK33" s="262">
        <v>0</v>
      </c>
      <c r="AL33" s="263"/>
      <c r="AM33" s="263"/>
      <c r="AN33" s="263"/>
      <c r="AO33" s="263"/>
      <c r="AP33" s="39"/>
      <c r="AQ33" s="39"/>
      <c r="AR33" s="40"/>
      <c r="BE33" s="271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70"/>
    </row>
    <row r="35" spans="1:57" s="2" customFormat="1" ht="25.9" customHeight="1">
      <c r="A35" s="32"/>
      <c r="B35" s="33"/>
      <c r="C35" s="41"/>
      <c r="D35" s="42" t="s">
        <v>49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50</v>
      </c>
      <c r="U35" s="43"/>
      <c r="V35" s="43"/>
      <c r="W35" s="43"/>
      <c r="X35" s="265" t="s">
        <v>51</v>
      </c>
      <c r="Y35" s="266"/>
      <c r="Z35" s="266"/>
      <c r="AA35" s="266"/>
      <c r="AB35" s="266"/>
      <c r="AC35" s="43"/>
      <c r="AD35" s="43"/>
      <c r="AE35" s="43"/>
      <c r="AF35" s="43"/>
      <c r="AG35" s="43"/>
      <c r="AH35" s="43"/>
      <c r="AI35" s="43"/>
      <c r="AJ35" s="43"/>
      <c r="AK35" s="267">
        <f>SUM(AK26:AK33)</f>
        <v>0</v>
      </c>
      <c r="AL35" s="266"/>
      <c r="AM35" s="266"/>
      <c r="AN35" s="266"/>
      <c r="AO35" s="268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1:57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1:57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1:57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1:57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1:57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1:57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1:57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1:57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1:57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1:57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1:57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1:57" s="2" customFormat="1" ht="14.45" customHeight="1">
      <c r="B49" s="45"/>
      <c r="C49" s="46"/>
      <c r="D49" s="47" t="s">
        <v>52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53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7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1:57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1:57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1:57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1:57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1:57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1:57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1: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1:57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1:57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54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55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54</v>
      </c>
      <c r="AI60" s="36"/>
      <c r="AJ60" s="36"/>
      <c r="AK60" s="36"/>
      <c r="AL60" s="36"/>
      <c r="AM60" s="50" t="s">
        <v>55</v>
      </c>
      <c r="AN60" s="36"/>
      <c r="AO60" s="36"/>
      <c r="AP60" s="34"/>
      <c r="AQ60" s="34"/>
      <c r="AR60" s="37"/>
      <c r="BE60" s="32"/>
    </row>
    <row r="61" spans="1:57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1:57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1:57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56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57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1:57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1:57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1:5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1:57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1:57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1:57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1:57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1:57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1:57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1:57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54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55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54</v>
      </c>
      <c r="AI75" s="36"/>
      <c r="AJ75" s="36"/>
      <c r="AK75" s="36"/>
      <c r="AL75" s="36"/>
      <c r="AM75" s="50" t="s">
        <v>55</v>
      </c>
      <c r="AN75" s="36"/>
      <c r="AO75" s="36"/>
      <c r="AP75" s="34"/>
      <c r="AQ75" s="34"/>
      <c r="AR75" s="37"/>
      <c r="BE75" s="32"/>
    </row>
    <row r="76" spans="1:57" s="2" customForma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91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91" s="2" customFormat="1" ht="24.95" customHeight="1">
      <c r="A82" s="32"/>
      <c r="B82" s="33"/>
      <c r="C82" s="21" t="s">
        <v>58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9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1:91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P242020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1" s="5" customFormat="1" ht="36.950000000000003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51" t="str">
        <f>K6</f>
        <v>Karlovy Vary, Tašovice - nový chodník v ulici Česká a úprava křižovatky</v>
      </c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61"/>
      <c r="AQ85" s="61"/>
      <c r="AR85" s="62"/>
    </row>
    <row r="86" spans="1:9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91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Karlovy Vary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53" t="str">
        <f>IF(AN8= "","",AN8)</f>
        <v>4. 2. 2022</v>
      </c>
      <c r="AN87" s="253"/>
      <c r="AO87" s="34"/>
      <c r="AP87" s="34"/>
      <c r="AQ87" s="34"/>
      <c r="AR87" s="37"/>
      <c r="BE87" s="32"/>
    </row>
    <row r="88" spans="1:9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91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 "","",E11)</f>
        <v>Statutární město Karlovy Vary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32</v>
      </c>
      <c r="AJ89" s="34"/>
      <c r="AK89" s="34"/>
      <c r="AL89" s="34"/>
      <c r="AM89" s="254" t="str">
        <f>IF(E17="","",E17)</f>
        <v>GEOprojectKV s.r.o.</v>
      </c>
      <c r="AN89" s="255"/>
      <c r="AO89" s="255"/>
      <c r="AP89" s="255"/>
      <c r="AQ89" s="34"/>
      <c r="AR89" s="37"/>
      <c r="AS89" s="256" t="s">
        <v>59</v>
      </c>
      <c r="AT89" s="257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91" s="2" customFormat="1" ht="15.2" customHeight="1">
      <c r="A90" s="32"/>
      <c r="B90" s="33"/>
      <c r="C90" s="27" t="s">
        <v>30</v>
      </c>
      <c r="D90" s="34"/>
      <c r="E90" s="34"/>
      <c r="F90" s="34"/>
      <c r="G90" s="34"/>
      <c r="H90" s="34"/>
      <c r="I90" s="34"/>
      <c r="J90" s="34"/>
      <c r="K90" s="34"/>
      <c r="L90" s="57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37</v>
      </c>
      <c r="AJ90" s="34"/>
      <c r="AK90" s="34"/>
      <c r="AL90" s="34"/>
      <c r="AM90" s="254" t="str">
        <f>IF(E20="","",E20)</f>
        <v>GEOprojectKV s.r.o.</v>
      </c>
      <c r="AN90" s="255"/>
      <c r="AO90" s="255"/>
      <c r="AP90" s="255"/>
      <c r="AQ90" s="34"/>
      <c r="AR90" s="37"/>
      <c r="AS90" s="258"/>
      <c r="AT90" s="259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91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0"/>
      <c r="AT91" s="261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91" s="2" customFormat="1" ht="29.25" customHeight="1">
      <c r="A92" s="32"/>
      <c r="B92" s="33"/>
      <c r="C92" s="241" t="s">
        <v>60</v>
      </c>
      <c r="D92" s="242"/>
      <c r="E92" s="242"/>
      <c r="F92" s="242"/>
      <c r="G92" s="242"/>
      <c r="H92" s="71"/>
      <c r="I92" s="243" t="s">
        <v>61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4" t="s">
        <v>62</v>
      </c>
      <c r="AH92" s="242"/>
      <c r="AI92" s="242"/>
      <c r="AJ92" s="242"/>
      <c r="AK92" s="242"/>
      <c r="AL92" s="242"/>
      <c r="AM92" s="242"/>
      <c r="AN92" s="243" t="s">
        <v>63</v>
      </c>
      <c r="AO92" s="242"/>
      <c r="AP92" s="245"/>
      <c r="AQ92" s="72" t="s">
        <v>64</v>
      </c>
      <c r="AR92" s="37"/>
      <c r="AS92" s="73" t="s">
        <v>65</v>
      </c>
      <c r="AT92" s="74" t="s">
        <v>66</v>
      </c>
      <c r="AU92" s="74" t="s">
        <v>67</v>
      </c>
      <c r="AV92" s="74" t="s">
        <v>68</v>
      </c>
      <c r="AW92" s="74" t="s">
        <v>69</v>
      </c>
      <c r="AX92" s="74" t="s">
        <v>70</v>
      </c>
      <c r="AY92" s="74" t="s">
        <v>71</v>
      </c>
      <c r="AZ92" s="74" t="s">
        <v>72</v>
      </c>
      <c r="BA92" s="74" t="s">
        <v>73</v>
      </c>
      <c r="BB92" s="74" t="s">
        <v>74</v>
      </c>
      <c r="BC92" s="74" t="s">
        <v>75</v>
      </c>
      <c r="BD92" s="75" t="s">
        <v>76</v>
      </c>
      <c r="BE92" s="32"/>
    </row>
    <row r="93" spans="1:91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1:91" s="6" customFormat="1" ht="32.450000000000003" customHeight="1">
      <c r="B94" s="79"/>
      <c r="C94" s="80" t="s">
        <v>77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49">
        <f>ROUND(AG95,2)</f>
        <v>0</v>
      </c>
      <c r="AH94" s="249"/>
      <c r="AI94" s="249"/>
      <c r="AJ94" s="249"/>
      <c r="AK94" s="249"/>
      <c r="AL94" s="249"/>
      <c r="AM94" s="249"/>
      <c r="AN94" s="250">
        <f>SUM(AG94,AT94)</f>
        <v>0</v>
      </c>
      <c r="AO94" s="250"/>
      <c r="AP94" s="250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78</v>
      </c>
      <c r="BT94" s="89" t="s">
        <v>79</v>
      </c>
      <c r="BU94" s="90" t="s">
        <v>80</v>
      </c>
      <c r="BV94" s="89" t="s">
        <v>81</v>
      </c>
      <c r="BW94" s="89" t="s">
        <v>5</v>
      </c>
      <c r="BX94" s="89" t="s">
        <v>82</v>
      </c>
      <c r="CL94" s="89" t="s">
        <v>1</v>
      </c>
    </row>
    <row r="95" spans="1:91" s="7" customFormat="1" ht="16.5" customHeight="1">
      <c r="A95" s="91" t="s">
        <v>83</v>
      </c>
      <c r="B95" s="92"/>
      <c r="C95" s="93"/>
      <c r="D95" s="248" t="s">
        <v>84</v>
      </c>
      <c r="E95" s="248"/>
      <c r="F95" s="248"/>
      <c r="G95" s="248"/>
      <c r="H95" s="248"/>
      <c r="I95" s="94"/>
      <c r="J95" s="248" t="s">
        <v>85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6">
        <f>'SO 101 - Komunikace a zpe...'!J32</f>
        <v>0</v>
      </c>
      <c r="AH95" s="247"/>
      <c r="AI95" s="247"/>
      <c r="AJ95" s="247"/>
      <c r="AK95" s="247"/>
      <c r="AL95" s="247"/>
      <c r="AM95" s="247"/>
      <c r="AN95" s="246">
        <f>SUM(AG95,AT95)</f>
        <v>0</v>
      </c>
      <c r="AO95" s="247"/>
      <c r="AP95" s="247"/>
      <c r="AQ95" s="95" t="s">
        <v>86</v>
      </c>
      <c r="AR95" s="96"/>
      <c r="AS95" s="97">
        <v>0</v>
      </c>
      <c r="AT95" s="98">
        <f>ROUND(SUM(AV95:AW95),2)</f>
        <v>0</v>
      </c>
      <c r="AU95" s="99">
        <f>'SO 101 - Komunikace a zpe...'!P133</f>
        <v>0</v>
      </c>
      <c r="AV95" s="98">
        <f>'SO 101 - Komunikace a zpe...'!J35</f>
        <v>0</v>
      </c>
      <c r="AW95" s="98">
        <f>'SO 101 - Komunikace a zpe...'!J36</f>
        <v>0</v>
      </c>
      <c r="AX95" s="98">
        <f>'SO 101 - Komunikace a zpe...'!J37</f>
        <v>0</v>
      </c>
      <c r="AY95" s="98">
        <f>'SO 101 - Komunikace a zpe...'!J38</f>
        <v>0</v>
      </c>
      <c r="AZ95" s="98">
        <f>'SO 101 - Komunikace a zpe...'!F35</f>
        <v>0</v>
      </c>
      <c r="BA95" s="98">
        <f>'SO 101 - Komunikace a zpe...'!F36</f>
        <v>0</v>
      </c>
      <c r="BB95" s="98">
        <f>'SO 101 - Komunikace a zpe...'!F37</f>
        <v>0</v>
      </c>
      <c r="BC95" s="98">
        <f>'SO 101 - Komunikace a zpe...'!F38</f>
        <v>0</v>
      </c>
      <c r="BD95" s="100">
        <f>'SO 101 - Komunikace a zpe...'!F39</f>
        <v>0</v>
      </c>
      <c r="BT95" s="101" t="s">
        <v>87</v>
      </c>
      <c r="BV95" s="101" t="s">
        <v>81</v>
      </c>
      <c r="BW95" s="101" t="s">
        <v>88</v>
      </c>
      <c r="BX95" s="101" t="s">
        <v>5</v>
      </c>
      <c r="CL95" s="101" t="s">
        <v>1</v>
      </c>
      <c r="CM95" s="101" t="s">
        <v>89</v>
      </c>
    </row>
    <row r="96" spans="1:91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3KoddznEgRHJPW7RwsvY4aekWJd0UK4bnAjZwEiU2Qhm7u2k8rtYf54IlINzATPX1xpSWOOzYG/Zd8WcRcQlgQ==" saltValue="p6w0S0NhlC2MxxnV6FkhSMJ+ZGZN4MKEvK8C4Bnmy2XZOFCKSt9icUW9SRHZwCCCnQikIehdvuGBdcftMMh3iA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101 - Komunikace a zpe...'!C2" display="/" xr:uid="{00000000-0004-0000-0000-000000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91"/>
  <sheetViews>
    <sheetView showGridLines="0" tabSelected="1" zoomScaleNormal="100" workbookViewId="0">
      <selection activeCell="A2" sqref="A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5" t="s">
        <v>88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8"/>
      <c r="AT3" s="15" t="s">
        <v>89</v>
      </c>
    </row>
    <row r="4" spans="1:46" s="1" customFormat="1" ht="24.95" customHeight="1">
      <c r="B4" s="18"/>
      <c r="D4" s="104" t="s">
        <v>90</v>
      </c>
      <c r="L4" s="18"/>
      <c r="M4" s="105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06" t="s">
        <v>16</v>
      </c>
      <c r="L6" s="18"/>
    </row>
    <row r="7" spans="1:46" s="1" customFormat="1" ht="26.25" customHeight="1">
      <c r="B7" s="18"/>
      <c r="E7" s="286" t="str">
        <f>'Rekapitulace stavby'!K6</f>
        <v>Karlovy Vary, Tašovice - nový chodník v ulici Česká a úprava křižovatky</v>
      </c>
      <c r="F7" s="287"/>
      <c r="G7" s="287"/>
      <c r="H7" s="287"/>
      <c r="L7" s="18"/>
    </row>
    <row r="8" spans="1:46" s="2" customFormat="1" ht="12" customHeight="1">
      <c r="A8" s="32"/>
      <c r="B8" s="37"/>
      <c r="C8" s="32"/>
      <c r="D8" s="106" t="s">
        <v>91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8" t="s">
        <v>92</v>
      </c>
      <c r="F9" s="289"/>
      <c r="G9" s="289"/>
      <c r="H9" s="289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06" t="s">
        <v>18</v>
      </c>
      <c r="E11" s="32"/>
      <c r="F11" s="107" t="s">
        <v>1</v>
      </c>
      <c r="G11" s="32"/>
      <c r="H11" s="32"/>
      <c r="I11" s="106" t="s">
        <v>19</v>
      </c>
      <c r="J11" s="107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06" t="s">
        <v>20</v>
      </c>
      <c r="E12" s="32"/>
      <c r="F12" s="107" t="s">
        <v>21</v>
      </c>
      <c r="G12" s="32"/>
      <c r="H12" s="32"/>
      <c r="I12" s="106" t="s">
        <v>22</v>
      </c>
      <c r="J12" s="108" t="str">
        <f>'Rekapitulace stavby'!AN8</f>
        <v>4. 2. 2022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06" t="s">
        <v>24</v>
      </c>
      <c r="E14" s="32"/>
      <c r="F14" s="32"/>
      <c r="G14" s="32"/>
      <c r="H14" s="32"/>
      <c r="I14" s="106" t="s">
        <v>25</v>
      </c>
      <c r="J14" s="107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7" t="s">
        <v>27</v>
      </c>
      <c r="F15" s="32"/>
      <c r="G15" s="32"/>
      <c r="H15" s="32"/>
      <c r="I15" s="106" t="s">
        <v>28</v>
      </c>
      <c r="J15" s="107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6" t="s">
        <v>30</v>
      </c>
      <c r="E17" s="32"/>
      <c r="F17" s="32"/>
      <c r="G17" s="32"/>
      <c r="H17" s="32"/>
      <c r="I17" s="106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0" t="str">
        <f>'Rekapitulace stavby'!E14</f>
        <v>Vyplň údaj</v>
      </c>
      <c r="F18" s="291"/>
      <c r="G18" s="291"/>
      <c r="H18" s="291"/>
      <c r="I18" s="106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6" t="s">
        <v>32</v>
      </c>
      <c r="E20" s="32"/>
      <c r="F20" s="32"/>
      <c r="G20" s="32"/>
      <c r="H20" s="32"/>
      <c r="I20" s="106" t="s">
        <v>25</v>
      </c>
      <c r="J20" s="107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7" t="s">
        <v>34</v>
      </c>
      <c r="F21" s="32"/>
      <c r="G21" s="32"/>
      <c r="H21" s="32"/>
      <c r="I21" s="106" t="s">
        <v>28</v>
      </c>
      <c r="J21" s="107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6" t="s">
        <v>37</v>
      </c>
      <c r="E23" s="32"/>
      <c r="F23" s="32"/>
      <c r="G23" s="32"/>
      <c r="H23" s="32"/>
      <c r="I23" s="106" t="s">
        <v>25</v>
      </c>
      <c r="J23" s="107" t="s">
        <v>33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7" t="s">
        <v>34</v>
      </c>
      <c r="F24" s="32"/>
      <c r="G24" s="32"/>
      <c r="H24" s="32"/>
      <c r="I24" s="106" t="s">
        <v>28</v>
      </c>
      <c r="J24" s="107" t="s">
        <v>35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6" t="s">
        <v>38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99.95" customHeight="1">
      <c r="A27" s="109"/>
      <c r="B27" s="110"/>
      <c r="C27" s="109"/>
      <c r="D27" s="109"/>
      <c r="E27" s="292" t="s">
        <v>93</v>
      </c>
      <c r="F27" s="292"/>
      <c r="G27" s="292"/>
      <c r="H27" s="292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2"/>
      <c r="E29" s="112"/>
      <c r="F29" s="112"/>
      <c r="G29" s="112"/>
      <c r="H29" s="112"/>
      <c r="I29" s="112"/>
      <c r="J29" s="112"/>
      <c r="K29" s="11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107" t="s">
        <v>94</v>
      </c>
      <c r="E30" s="32"/>
      <c r="F30" s="32"/>
      <c r="G30" s="32"/>
      <c r="H30" s="32"/>
      <c r="I30" s="32"/>
      <c r="J30" s="113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14" t="s">
        <v>95</v>
      </c>
      <c r="E31" s="32"/>
      <c r="F31" s="32"/>
      <c r="G31" s="32"/>
      <c r="H31" s="32"/>
      <c r="I31" s="32"/>
      <c r="J31" s="113">
        <f>J106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5" t="s">
        <v>39</v>
      </c>
      <c r="E32" s="32"/>
      <c r="F32" s="32"/>
      <c r="G32" s="32"/>
      <c r="H32" s="32"/>
      <c r="I32" s="32"/>
      <c r="J32" s="116">
        <f>ROUND(J30 + J31, 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2"/>
      <c r="E33" s="112"/>
      <c r="F33" s="112"/>
      <c r="G33" s="112"/>
      <c r="H33" s="112"/>
      <c r="I33" s="112"/>
      <c r="J33" s="112"/>
      <c r="K33" s="11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17" t="s">
        <v>41</v>
      </c>
      <c r="G34" s="32"/>
      <c r="H34" s="32"/>
      <c r="I34" s="117" t="s">
        <v>40</v>
      </c>
      <c r="J34" s="117" t="s">
        <v>42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18" t="s">
        <v>43</v>
      </c>
      <c r="E35" s="106" t="s">
        <v>44</v>
      </c>
      <c r="F35" s="119">
        <f>ROUND((SUM(BE106:BE113) + SUM(BE133:BE290)),  2)</f>
        <v>0</v>
      </c>
      <c r="G35" s="32"/>
      <c r="H35" s="32"/>
      <c r="I35" s="120">
        <v>0.21</v>
      </c>
      <c r="J35" s="119">
        <f>ROUND(((SUM(BE106:BE113) + SUM(BE133:BE290))*I35),  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06" t="s">
        <v>45</v>
      </c>
      <c r="F36" s="119">
        <f>ROUND((SUM(BF106:BF113) + SUM(BF133:BF290)),  2)</f>
        <v>0</v>
      </c>
      <c r="G36" s="32"/>
      <c r="H36" s="32"/>
      <c r="I36" s="120">
        <v>0.15</v>
      </c>
      <c r="J36" s="119">
        <f>ROUND(((SUM(BF106:BF113) + SUM(BF133:BF290))*I36),  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06" t="s">
        <v>46</v>
      </c>
      <c r="F37" s="119">
        <f>ROUND((SUM(BG106:BG113) + SUM(BG133:BG290)),  2)</f>
        <v>0</v>
      </c>
      <c r="G37" s="32"/>
      <c r="H37" s="32"/>
      <c r="I37" s="120">
        <v>0.21</v>
      </c>
      <c r="J37" s="119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06" t="s">
        <v>47</v>
      </c>
      <c r="F38" s="119">
        <f>ROUND((SUM(BH106:BH113) + SUM(BH133:BH290)),  2)</f>
        <v>0</v>
      </c>
      <c r="G38" s="32"/>
      <c r="H38" s="32"/>
      <c r="I38" s="120">
        <v>0.15</v>
      </c>
      <c r="J38" s="119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06" t="s">
        <v>48</v>
      </c>
      <c r="F39" s="119">
        <f>ROUND((SUM(BI106:BI113) + SUM(BI133:BI290)),  2)</f>
        <v>0</v>
      </c>
      <c r="G39" s="32"/>
      <c r="H39" s="32"/>
      <c r="I39" s="120">
        <v>0</v>
      </c>
      <c r="J39" s="119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1"/>
      <c r="D41" s="122" t="s">
        <v>49</v>
      </c>
      <c r="E41" s="123"/>
      <c r="F41" s="123"/>
      <c r="G41" s="124" t="s">
        <v>50</v>
      </c>
      <c r="H41" s="125" t="s">
        <v>51</v>
      </c>
      <c r="I41" s="123"/>
      <c r="J41" s="126">
        <f>SUM(J32:J39)</f>
        <v>0</v>
      </c>
      <c r="K41" s="127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28" t="s">
        <v>52</v>
      </c>
      <c r="E50" s="129"/>
      <c r="F50" s="129"/>
      <c r="G50" s="128" t="s">
        <v>53</v>
      </c>
      <c r="H50" s="129"/>
      <c r="I50" s="129"/>
      <c r="J50" s="129"/>
      <c r="K50" s="129"/>
      <c r="L50" s="49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2"/>
      <c r="B61" s="37"/>
      <c r="C61" s="32"/>
      <c r="D61" s="130" t="s">
        <v>54</v>
      </c>
      <c r="E61" s="131"/>
      <c r="F61" s="132" t="s">
        <v>55</v>
      </c>
      <c r="G61" s="130" t="s">
        <v>54</v>
      </c>
      <c r="H61" s="131"/>
      <c r="I61" s="131"/>
      <c r="J61" s="133" t="s">
        <v>55</v>
      </c>
      <c r="K61" s="131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2"/>
      <c r="B65" s="37"/>
      <c r="C65" s="32"/>
      <c r="D65" s="128" t="s">
        <v>56</v>
      </c>
      <c r="E65" s="134"/>
      <c r="F65" s="134"/>
      <c r="G65" s="128" t="s">
        <v>57</v>
      </c>
      <c r="H65" s="134"/>
      <c r="I65" s="134"/>
      <c r="J65" s="134"/>
      <c r="K65" s="134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2"/>
      <c r="B76" s="37"/>
      <c r="C76" s="32"/>
      <c r="D76" s="130" t="s">
        <v>54</v>
      </c>
      <c r="E76" s="131"/>
      <c r="F76" s="132" t="s">
        <v>55</v>
      </c>
      <c r="G76" s="130" t="s">
        <v>54</v>
      </c>
      <c r="H76" s="131"/>
      <c r="I76" s="131"/>
      <c r="J76" s="133" t="s">
        <v>55</v>
      </c>
      <c r="K76" s="131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26.25" customHeight="1">
      <c r="A85" s="32"/>
      <c r="B85" s="33"/>
      <c r="C85" s="34"/>
      <c r="D85" s="34"/>
      <c r="E85" s="283" t="str">
        <f>E7</f>
        <v>Karlovy Vary, Tašovice - nový chodník v ulici Česká a úprava křižovatky</v>
      </c>
      <c r="F85" s="284"/>
      <c r="G85" s="284"/>
      <c r="H85" s="284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91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51" t="str">
        <f>E9</f>
        <v>SO 101 - Komunikace a zpevněné plochy</v>
      </c>
      <c r="F87" s="285"/>
      <c r="G87" s="285"/>
      <c r="H87" s="285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Karlovy Vary</v>
      </c>
      <c r="G89" s="34"/>
      <c r="H89" s="34"/>
      <c r="I89" s="27" t="s">
        <v>22</v>
      </c>
      <c r="J89" s="64" t="str">
        <f>IF(J12="","",J12)</f>
        <v>4. 2. 2022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Statutární město Karlovy Vary</v>
      </c>
      <c r="G91" s="34"/>
      <c r="H91" s="34"/>
      <c r="I91" s="27" t="s">
        <v>32</v>
      </c>
      <c r="J91" s="30" t="str">
        <f>E21</f>
        <v>GEOprojectKV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>GEOprojectKV s.r.o.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39" t="s">
        <v>97</v>
      </c>
      <c r="D94" s="140"/>
      <c r="E94" s="140"/>
      <c r="F94" s="140"/>
      <c r="G94" s="140"/>
      <c r="H94" s="140"/>
      <c r="I94" s="140"/>
      <c r="J94" s="141" t="s">
        <v>98</v>
      </c>
      <c r="K94" s="140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2" t="s">
        <v>99</v>
      </c>
      <c r="D96" s="34"/>
      <c r="E96" s="34"/>
      <c r="F96" s="34"/>
      <c r="G96" s="34"/>
      <c r="H96" s="34"/>
      <c r="I96" s="34"/>
      <c r="J96" s="82">
        <f>J133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100</v>
      </c>
    </row>
    <row r="97" spans="1:65" s="9" customFormat="1" ht="24.95" customHeight="1">
      <c r="B97" s="143"/>
      <c r="C97" s="144"/>
      <c r="D97" s="145" t="s">
        <v>101</v>
      </c>
      <c r="E97" s="146"/>
      <c r="F97" s="146"/>
      <c r="G97" s="146"/>
      <c r="H97" s="146"/>
      <c r="I97" s="146"/>
      <c r="J97" s="147">
        <f>J134</f>
        <v>0</v>
      </c>
      <c r="K97" s="144"/>
      <c r="L97" s="148"/>
    </row>
    <row r="98" spans="1:65" s="10" customFormat="1" ht="19.899999999999999" customHeight="1">
      <c r="B98" s="149"/>
      <c r="C98" s="150"/>
      <c r="D98" s="151" t="s">
        <v>102</v>
      </c>
      <c r="E98" s="152"/>
      <c r="F98" s="152"/>
      <c r="G98" s="152"/>
      <c r="H98" s="152"/>
      <c r="I98" s="152"/>
      <c r="J98" s="153">
        <f>J135</f>
        <v>0</v>
      </c>
      <c r="K98" s="150"/>
      <c r="L98" s="154"/>
    </row>
    <row r="99" spans="1:65" s="10" customFormat="1" ht="19.899999999999999" customHeight="1">
      <c r="B99" s="149"/>
      <c r="C99" s="150"/>
      <c r="D99" s="151" t="s">
        <v>103</v>
      </c>
      <c r="E99" s="152"/>
      <c r="F99" s="152"/>
      <c r="G99" s="152"/>
      <c r="H99" s="152"/>
      <c r="I99" s="152"/>
      <c r="J99" s="153">
        <f>J174</f>
        <v>0</v>
      </c>
      <c r="K99" s="150"/>
      <c r="L99" s="154"/>
    </row>
    <row r="100" spans="1:65" s="10" customFormat="1" ht="19.899999999999999" customHeight="1">
      <c r="B100" s="149"/>
      <c r="C100" s="150"/>
      <c r="D100" s="151" t="s">
        <v>104</v>
      </c>
      <c r="E100" s="152"/>
      <c r="F100" s="152"/>
      <c r="G100" s="152"/>
      <c r="H100" s="152"/>
      <c r="I100" s="152"/>
      <c r="J100" s="153">
        <f>J219</f>
        <v>0</v>
      </c>
      <c r="K100" s="150"/>
      <c r="L100" s="154"/>
    </row>
    <row r="101" spans="1:65" s="10" customFormat="1" ht="19.899999999999999" customHeight="1">
      <c r="B101" s="149"/>
      <c r="C101" s="150"/>
      <c r="D101" s="151" t="s">
        <v>105</v>
      </c>
      <c r="E101" s="152"/>
      <c r="F101" s="152"/>
      <c r="G101" s="152"/>
      <c r="H101" s="152"/>
      <c r="I101" s="152"/>
      <c r="J101" s="153">
        <f>J237</f>
        <v>0</v>
      </c>
      <c r="K101" s="150"/>
      <c r="L101" s="154"/>
    </row>
    <row r="102" spans="1:65" s="10" customFormat="1" ht="19.899999999999999" customHeight="1">
      <c r="B102" s="149"/>
      <c r="C102" s="150"/>
      <c r="D102" s="151" t="s">
        <v>106</v>
      </c>
      <c r="E102" s="152"/>
      <c r="F102" s="152"/>
      <c r="G102" s="152"/>
      <c r="H102" s="152"/>
      <c r="I102" s="152"/>
      <c r="J102" s="153">
        <f>J280</f>
        <v>0</v>
      </c>
      <c r="K102" s="150"/>
      <c r="L102" s="154"/>
    </row>
    <row r="103" spans="1:65" s="10" customFormat="1" ht="19.899999999999999" customHeight="1">
      <c r="B103" s="149"/>
      <c r="C103" s="150"/>
      <c r="D103" s="151" t="s">
        <v>107</v>
      </c>
      <c r="E103" s="152"/>
      <c r="F103" s="152"/>
      <c r="G103" s="152"/>
      <c r="H103" s="152"/>
      <c r="I103" s="152"/>
      <c r="J103" s="153">
        <f>J289</f>
        <v>0</v>
      </c>
      <c r="K103" s="150"/>
      <c r="L103" s="154"/>
    </row>
    <row r="104" spans="1:65" s="2" customFormat="1" ht="21.75" customHeight="1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65" s="2" customFormat="1" ht="6.95" customHeight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65" s="2" customFormat="1" ht="29.25" customHeight="1">
      <c r="A106" s="32"/>
      <c r="B106" s="33"/>
      <c r="C106" s="142" t="s">
        <v>108</v>
      </c>
      <c r="D106" s="34"/>
      <c r="E106" s="34"/>
      <c r="F106" s="34"/>
      <c r="G106" s="34"/>
      <c r="H106" s="34"/>
      <c r="I106" s="34"/>
      <c r="J106" s="155">
        <f>ROUND(J107 + J108 + J109 + J110 + J111 + J112,2)</f>
        <v>0</v>
      </c>
      <c r="K106" s="34"/>
      <c r="L106" s="49"/>
      <c r="N106" s="156" t="s">
        <v>43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65" s="2" customFormat="1" ht="18" customHeight="1">
      <c r="A107" s="32"/>
      <c r="B107" s="33"/>
      <c r="C107" s="34"/>
      <c r="D107" s="281" t="s">
        <v>109</v>
      </c>
      <c r="E107" s="282"/>
      <c r="F107" s="282"/>
      <c r="G107" s="34"/>
      <c r="H107" s="34"/>
      <c r="I107" s="34"/>
      <c r="J107" s="158">
        <v>0</v>
      </c>
      <c r="K107" s="34"/>
      <c r="L107" s="159"/>
      <c r="M107" s="160"/>
      <c r="N107" s="161" t="s">
        <v>44</v>
      </c>
      <c r="O107" s="160"/>
      <c r="P107" s="160"/>
      <c r="Q107" s="160"/>
      <c r="R107" s="160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3" t="s">
        <v>110</v>
      </c>
      <c r="AZ107" s="160"/>
      <c r="BA107" s="160"/>
      <c r="BB107" s="160"/>
      <c r="BC107" s="160"/>
      <c r="BD107" s="160"/>
      <c r="BE107" s="164">
        <f t="shared" ref="BE107:BE112" si="0">IF(N107="základní",J107,0)</f>
        <v>0</v>
      </c>
      <c r="BF107" s="164">
        <f t="shared" ref="BF107:BF112" si="1">IF(N107="snížená",J107,0)</f>
        <v>0</v>
      </c>
      <c r="BG107" s="164">
        <f t="shared" ref="BG107:BG112" si="2">IF(N107="zákl. přenesená",J107,0)</f>
        <v>0</v>
      </c>
      <c r="BH107" s="164">
        <f t="shared" ref="BH107:BH112" si="3">IF(N107="sníž. přenesená",J107,0)</f>
        <v>0</v>
      </c>
      <c r="BI107" s="164">
        <f t="shared" ref="BI107:BI112" si="4">IF(N107="nulová",J107,0)</f>
        <v>0</v>
      </c>
      <c r="BJ107" s="163" t="s">
        <v>87</v>
      </c>
      <c r="BK107" s="160"/>
      <c r="BL107" s="160"/>
      <c r="BM107" s="160"/>
    </row>
    <row r="108" spans="1:65" s="2" customFormat="1" ht="18" customHeight="1">
      <c r="A108" s="32"/>
      <c r="B108" s="33"/>
      <c r="C108" s="34"/>
      <c r="D108" s="281" t="s">
        <v>111</v>
      </c>
      <c r="E108" s="282"/>
      <c r="F108" s="282"/>
      <c r="G108" s="34"/>
      <c r="H108" s="34"/>
      <c r="I108" s="34"/>
      <c r="J108" s="158">
        <v>0</v>
      </c>
      <c r="K108" s="34"/>
      <c r="L108" s="159"/>
      <c r="M108" s="160"/>
      <c r="N108" s="161" t="s">
        <v>44</v>
      </c>
      <c r="O108" s="160"/>
      <c r="P108" s="160"/>
      <c r="Q108" s="160"/>
      <c r="R108" s="160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3" t="s">
        <v>110</v>
      </c>
      <c r="AZ108" s="160"/>
      <c r="BA108" s="160"/>
      <c r="BB108" s="160"/>
      <c r="BC108" s="160"/>
      <c r="BD108" s="160"/>
      <c r="BE108" s="164">
        <f t="shared" si="0"/>
        <v>0</v>
      </c>
      <c r="BF108" s="164">
        <f t="shared" si="1"/>
        <v>0</v>
      </c>
      <c r="BG108" s="164">
        <f t="shared" si="2"/>
        <v>0</v>
      </c>
      <c r="BH108" s="164">
        <f t="shared" si="3"/>
        <v>0</v>
      </c>
      <c r="BI108" s="164">
        <f t="shared" si="4"/>
        <v>0</v>
      </c>
      <c r="BJ108" s="163" t="s">
        <v>87</v>
      </c>
      <c r="BK108" s="160"/>
      <c r="BL108" s="160"/>
      <c r="BM108" s="160"/>
    </row>
    <row r="109" spans="1:65" s="2" customFormat="1" ht="18" customHeight="1">
      <c r="A109" s="32"/>
      <c r="B109" s="33"/>
      <c r="C109" s="34"/>
      <c r="D109" s="281" t="s">
        <v>112</v>
      </c>
      <c r="E109" s="282"/>
      <c r="F109" s="282"/>
      <c r="G109" s="34"/>
      <c r="H109" s="34"/>
      <c r="I109" s="34"/>
      <c r="J109" s="158">
        <v>0</v>
      </c>
      <c r="K109" s="34"/>
      <c r="L109" s="159"/>
      <c r="M109" s="160"/>
      <c r="N109" s="161" t="s">
        <v>44</v>
      </c>
      <c r="O109" s="160"/>
      <c r="P109" s="160"/>
      <c r="Q109" s="160"/>
      <c r="R109" s="160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3" t="s">
        <v>110</v>
      </c>
      <c r="AZ109" s="160"/>
      <c r="BA109" s="160"/>
      <c r="BB109" s="160"/>
      <c r="BC109" s="160"/>
      <c r="BD109" s="160"/>
      <c r="BE109" s="164">
        <f t="shared" si="0"/>
        <v>0</v>
      </c>
      <c r="BF109" s="164">
        <f t="shared" si="1"/>
        <v>0</v>
      </c>
      <c r="BG109" s="164">
        <f t="shared" si="2"/>
        <v>0</v>
      </c>
      <c r="BH109" s="164">
        <f t="shared" si="3"/>
        <v>0</v>
      </c>
      <c r="BI109" s="164">
        <f t="shared" si="4"/>
        <v>0</v>
      </c>
      <c r="BJ109" s="163" t="s">
        <v>87</v>
      </c>
      <c r="BK109" s="160"/>
      <c r="BL109" s="160"/>
      <c r="BM109" s="160"/>
    </row>
    <row r="110" spans="1:65" s="2" customFormat="1" ht="18" customHeight="1">
      <c r="A110" s="32"/>
      <c r="B110" s="33"/>
      <c r="C110" s="34"/>
      <c r="D110" s="281" t="s">
        <v>113</v>
      </c>
      <c r="E110" s="282"/>
      <c r="F110" s="282"/>
      <c r="G110" s="34"/>
      <c r="H110" s="34"/>
      <c r="I110" s="34"/>
      <c r="J110" s="158">
        <v>0</v>
      </c>
      <c r="K110" s="34"/>
      <c r="L110" s="159"/>
      <c r="M110" s="160"/>
      <c r="N110" s="161" t="s">
        <v>44</v>
      </c>
      <c r="O110" s="160"/>
      <c r="P110" s="160"/>
      <c r="Q110" s="160"/>
      <c r="R110" s="160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3" t="s">
        <v>110</v>
      </c>
      <c r="AZ110" s="160"/>
      <c r="BA110" s="160"/>
      <c r="BB110" s="160"/>
      <c r="BC110" s="160"/>
      <c r="BD110" s="160"/>
      <c r="BE110" s="164">
        <f t="shared" si="0"/>
        <v>0</v>
      </c>
      <c r="BF110" s="164">
        <f t="shared" si="1"/>
        <v>0</v>
      </c>
      <c r="BG110" s="164">
        <f t="shared" si="2"/>
        <v>0</v>
      </c>
      <c r="BH110" s="164">
        <f t="shared" si="3"/>
        <v>0</v>
      </c>
      <c r="BI110" s="164">
        <f t="shared" si="4"/>
        <v>0</v>
      </c>
      <c r="BJ110" s="163" t="s">
        <v>87</v>
      </c>
      <c r="BK110" s="160"/>
      <c r="BL110" s="160"/>
      <c r="BM110" s="160"/>
    </row>
    <row r="111" spans="1:65" s="2" customFormat="1" ht="18" customHeight="1">
      <c r="A111" s="32"/>
      <c r="B111" s="33"/>
      <c r="C111" s="34"/>
      <c r="D111" s="281" t="s">
        <v>114</v>
      </c>
      <c r="E111" s="282"/>
      <c r="F111" s="282"/>
      <c r="G111" s="34"/>
      <c r="H111" s="34"/>
      <c r="I111" s="34"/>
      <c r="J111" s="158">
        <v>0</v>
      </c>
      <c r="K111" s="34"/>
      <c r="L111" s="159"/>
      <c r="M111" s="160"/>
      <c r="N111" s="161" t="s">
        <v>44</v>
      </c>
      <c r="O111" s="160"/>
      <c r="P111" s="160"/>
      <c r="Q111" s="160"/>
      <c r="R111" s="160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3" t="s">
        <v>110</v>
      </c>
      <c r="AZ111" s="160"/>
      <c r="BA111" s="160"/>
      <c r="BB111" s="160"/>
      <c r="BC111" s="160"/>
      <c r="BD111" s="160"/>
      <c r="BE111" s="164">
        <f t="shared" si="0"/>
        <v>0</v>
      </c>
      <c r="BF111" s="164">
        <f t="shared" si="1"/>
        <v>0</v>
      </c>
      <c r="BG111" s="164">
        <f t="shared" si="2"/>
        <v>0</v>
      </c>
      <c r="BH111" s="164">
        <f t="shared" si="3"/>
        <v>0</v>
      </c>
      <c r="BI111" s="164">
        <f t="shared" si="4"/>
        <v>0</v>
      </c>
      <c r="BJ111" s="163" t="s">
        <v>87</v>
      </c>
      <c r="BK111" s="160"/>
      <c r="BL111" s="160"/>
      <c r="BM111" s="160"/>
    </row>
    <row r="112" spans="1:65" s="2" customFormat="1" ht="18" customHeight="1">
      <c r="A112" s="32"/>
      <c r="B112" s="33"/>
      <c r="C112" s="34"/>
      <c r="D112" s="157" t="s">
        <v>115</v>
      </c>
      <c r="E112" s="34"/>
      <c r="F112" s="34"/>
      <c r="G112" s="34"/>
      <c r="H112" s="34"/>
      <c r="I112" s="34"/>
      <c r="J112" s="158">
        <f>ROUND(J30*T112,2)</f>
        <v>0</v>
      </c>
      <c r="K112" s="34"/>
      <c r="L112" s="159"/>
      <c r="M112" s="160"/>
      <c r="N112" s="161" t="s">
        <v>44</v>
      </c>
      <c r="O112" s="160"/>
      <c r="P112" s="160"/>
      <c r="Q112" s="160"/>
      <c r="R112" s="160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3" t="s">
        <v>116</v>
      </c>
      <c r="AZ112" s="160"/>
      <c r="BA112" s="160"/>
      <c r="BB112" s="160"/>
      <c r="BC112" s="160"/>
      <c r="BD112" s="160"/>
      <c r="BE112" s="164">
        <f t="shared" si="0"/>
        <v>0</v>
      </c>
      <c r="BF112" s="164">
        <f t="shared" si="1"/>
        <v>0</v>
      </c>
      <c r="BG112" s="164">
        <f t="shared" si="2"/>
        <v>0</v>
      </c>
      <c r="BH112" s="164">
        <f t="shared" si="3"/>
        <v>0</v>
      </c>
      <c r="BI112" s="164">
        <f t="shared" si="4"/>
        <v>0</v>
      </c>
      <c r="BJ112" s="163" t="s">
        <v>87</v>
      </c>
      <c r="BK112" s="160"/>
      <c r="BL112" s="160"/>
      <c r="BM112" s="160"/>
    </row>
    <row r="113" spans="1:31" s="2" customForma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9.25" customHeight="1">
      <c r="A114" s="32"/>
      <c r="B114" s="33"/>
      <c r="C114" s="165" t="s">
        <v>117</v>
      </c>
      <c r="D114" s="140"/>
      <c r="E114" s="140"/>
      <c r="F114" s="140"/>
      <c r="G114" s="140"/>
      <c r="H114" s="140"/>
      <c r="I114" s="140"/>
      <c r="J114" s="166">
        <f>ROUND(J96+J106,2)</f>
        <v>0</v>
      </c>
      <c r="K114" s="140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5" customHeight="1">
      <c r="A119" s="32"/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5" customHeight="1">
      <c r="A120" s="32"/>
      <c r="B120" s="33"/>
      <c r="C120" s="21" t="s">
        <v>118</v>
      </c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16</v>
      </c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6.25" customHeight="1">
      <c r="A123" s="32"/>
      <c r="B123" s="33"/>
      <c r="C123" s="34"/>
      <c r="D123" s="34"/>
      <c r="E123" s="283" t="str">
        <f>E7</f>
        <v>Karlovy Vary, Tašovice - nový chodník v ulici Česká a úprava křižovatky</v>
      </c>
      <c r="F123" s="284"/>
      <c r="G123" s="284"/>
      <c r="H123" s="28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91</v>
      </c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251" t="str">
        <f>E9</f>
        <v>SO 101 - Komunikace a zpevněné plochy</v>
      </c>
      <c r="F125" s="285"/>
      <c r="G125" s="285"/>
      <c r="H125" s="285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4"/>
      <c r="E127" s="34"/>
      <c r="F127" s="25" t="str">
        <f>F12</f>
        <v>Karlovy Vary</v>
      </c>
      <c r="G127" s="34"/>
      <c r="H127" s="34"/>
      <c r="I127" s="27" t="s">
        <v>22</v>
      </c>
      <c r="J127" s="64" t="str">
        <f>IF(J12="","",J12)</f>
        <v>4. 2. 2022</v>
      </c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24</v>
      </c>
      <c r="D129" s="34"/>
      <c r="E129" s="34"/>
      <c r="F129" s="25" t="str">
        <f>E15</f>
        <v>Statutární město Karlovy Vary</v>
      </c>
      <c r="G129" s="34"/>
      <c r="H129" s="34"/>
      <c r="I129" s="27" t="s">
        <v>32</v>
      </c>
      <c r="J129" s="30" t="str">
        <f>E21</f>
        <v>GEOprojectKV s.r.o.</v>
      </c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5.2" customHeight="1">
      <c r="A130" s="32"/>
      <c r="B130" s="33"/>
      <c r="C130" s="27" t="s">
        <v>30</v>
      </c>
      <c r="D130" s="34"/>
      <c r="E130" s="34"/>
      <c r="F130" s="25" t="str">
        <f>IF(E18="","",E18)</f>
        <v>Vyplň údaj</v>
      </c>
      <c r="G130" s="34"/>
      <c r="H130" s="34"/>
      <c r="I130" s="27" t="s">
        <v>37</v>
      </c>
      <c r="J130" s="30" t="str">
        <f>E24</f>
        <v>GEOprojectKV s.r.o.</v>
      </c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0.35" customHeight="1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11" customFormat="1" ht="29.25" customHeight="1">
      <c r="A132" s="167"/>
      <c r="B132" s="168"/>
      <c r="C132" s="169" t="s">
        <v>119</v>
      </c>
      <c r="D132" s="170" t="s">
        <v>64</v>
      </c>
      <c r="E132" s="170" t="s">
        <v>60</v>
      </c>
      <c r="F132" s="170" t="s">
        <v>61</v>
      </c>
      <c r="G132" s="170" t="s">
        <v>120</v>
      </c>
      <c r="H132" s="170" t="s">
        <v>121</v>
      </c>
      <c r="I132" s="170" t="s">
        <v>122</v>
      </c>
      <c r="J132" s="171" t="s">
        <v>98</v>
      </c>
      <c r="K132" s="172" t="s">
        <v>123</v>
      </c>
      <c r="L132" s="173"/>
      <c r="M132" s="73" t="s">
        <v>1</v>
      </c>
      <c r="N132" s="74" t="s">
        <v>43</v>
      </c>
      <c r="O132" s="74" t="s">
        <v>124</v>
      </c>
      <c r="P132" s="74" t="s">
        <v>125</v>
      </c>
      <c r="Q132" s="74" t="s">
        <v>126</v>
      </c>
      <c r="R132" s="74" t="s">
        <v>127</v>
      </c>
      <c r="S132" s="74" t="s">
        <v>128</v>
      </c>
      <c r="T132" s="75" t="s">
        <v>129</v>
      </c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</row>
    <row r="133" spans="1:65" s="2" customFormat="1" ht="22.9" customHeight="1">
      <c r="A133" s="32"/>
      <c r="B133" s="33"/>
      <c r="C133" s="80" t="s">
        <v>130</v>
      </c>
      <c r="D133" s="34"/>
      <c r="E133" s="34"/>
      <c r="F133" s="34"/>
      <c r="G133" s="34"/>
      <c r="H133" s="34"/>
      <c r="I133" s="34"/>
      <c r="J133" s="174">
        <f>BK133</f>
        <v>0</v>
      </c>
      <c r="K133" s="34"/>
      <c r="L133" s="37"/>
      <c r="M133" s="76"/>
      <c r="N133" s="175"/>
      <c r="O133" s="77"/>
      <c r="P133" s="176">
        <f>P134</f>
        <v>0</v>
      </c>
      <c r="Q133" s="77"/>
      <c r="R133" s="176">
        <f>R134</f>
        <v>1369.2437969500002</v>
      </c>
      <c r="S133" s="77"/>
      <c r="T133" s="177">
        <f>T134</f>
        <v>1063.46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78</v>
      </c>
      <c r="AU133" s="15" t="s">
        <v>100</v>
      </c>
      <c r="BK133" s="178">
        <f>BK134</f>
        <v>0</v>
      </c>
    </row>
    <row r="134" spans="1:65" s="12" customFormat="1" ht="25.9" customHeight="1">
      <c r="B134" s="179"/>
      <c r="C134" s="180"/>
      <c r="D134" s="181" t="s">
        <v>78</v>
      </c>
      <c r="E134" s="182" t="s">
        <v>131</v>
      </c>
      <c r="F134" s="182" t="s">
        <v>132</v>
      </c>
      <c r="G134" s="180"/>
      <c r="H134" s="180"/>
      <c r="I134" s="183"/>
      <c r="J134" s="184">
        <f>BK134</f>
        <v>0</v>
      </c>
      <c r="K134" s="180"/>
      <c r="L134" s="185"/>
      <c r="M134" s="186"/>
      <c r="N134" s="187"/>
      <c r="O134" s="187"/>
      <c r="P134" s="188">
        <f>P135+P174+P219+P237+P280+P289</f>
        <v>0</v>
      </c>
      <c r="Q134" s="187"/>
      <c r="R134" s="188">
        <f>R135+R174+R219+R237+R280+R289</f>
        <v>1369.2437969500002</v>
      </c>
      <c r="S134" s="187"/>
      <c r="T134" s="189">
        <f>T135+T174+T219+T237+T280+T289</f>
        <v>1063.46</v>
      </c>
      <c r="AR134" s="190" t="s">
        <v>87</v>
      </c>
      <c r="AT134" s="191" t="s">
        <v>78</v>
      </c>
      <c r="AU134" s="191" t="s">
        <v>79</v>
      </c>
      <c r="AY134" s="190" t="s">
        <v>133</v>
      </c>
      <c r="BK134" s="192">
        <f>BK135+BK174+BK219+BK237+BK280+BK289</f>
        <v>0</v>
      </c>
    </row>
    <row r="135" spans="1:65" s="12" customFormat="1" ht="22.9" customHeight="1">
      <c r="B135" s="179"/>
      <c r="C135" s="180"/>
      <c r="D135" s="181" t="s">
        <v>78</v>
      </c>
      <c r="E135" s="193" t="s">
        <v>87</v>
      </c>
      <c r="F135" s="193" t="s">
        <v>134</v>
      </c>
      <c r="G135" s="180"/>
      <c r="H135" s="180"/>
      <c r="I135" s="183"/>
      <c r="J135" s="194">
        <f>BK135</f>
        <v>0</v>
      </c>
      <c r="K135" s="180"/>
      <c r="L135" s="185"/>
      <c r="M135" s="186"/>
      <c r="N135" s="187"/>
      <c r="O135" s="187"/>
      <c r="P135" s="188">
        <f>SUM(P136:P173)</f>
        <v>0</v>
      </c>
      <c r="Q135" s="187"/>
      <c r="R135" s="188">
        <f>SUM(R136:R173)</f>
        <v>6.3043499999999995</v>
      </c>
      <c r="S135" s="187"/>
      <c r="T135" s="189">
        <f>SUM(T136:T173)</f>
        <v>1059.24</v>
      </c>
      <c r="AR135" s="190" t="s">
        <v>87</v>
      </c>
      <c r="AT135" s="191" t="s">
        <v>78</v>
      </c>
      <c r="AU135" s="191" t="s">
        <v>87</v>
      </c>
      <c r="AY135" s="190" t="s">
        <v>133</v>
      </c>
      <c r="BK135" s="192">
        <f>SUM(BK136:BK173)</f>
        <v>0</v>
      </c>
    </row>
    <row r="136" spans="1:65" s="2" customFormat="1" ht="33" customHeight="1">
      <c r="A136" s="32"/>
      <c r="B136" s="33"/>
      <c r="C136" s="195" t="s">
        <v>87</v>
      </c>
      <c r="D136" s="195" t="s">
        <v>135</v>
      </c>
      <c r="E136" s="196" t="s">
        <v>136</v>
      </c>
      <c r="F136" s="197" t="s">
        <v>137</v>
      </c>
      <c r="G136" s="198" t="s">
        <v>138</v>
      </c>
      <c r="H136" s="199">
        <v>15</v>
      </c>
      <c r="I136" s="200"/>
      <c r="J136" s="201">
        <f t="shared" ref="J136:J148" si="5">ROUND(I136*H136,2)</f>
        <v>0</v>
      </c>
      <c r="K136" s="202"/>
      <c r="L136" s="37"/>
      <c r="M136" s="203" t="s">
        <v>1</v>
      </c>
      <c r="N136" s="204" t="s">
        <v>44</v>
      </c>
      <c r="O136" s="69"/>
      <c r="P136" s="205">
        <f t="shared" ref="P136:P148" si="6">O136*H136</f>
        <v>0</v>
      </c>
      <c r="Q136" s="205">
        <v>0</v>
      </c>
      <c r="R136" s="205">
        <f t="shared" ref="R136:R148" si="7">Q136*H136</f>
        <v>0</v>
      </c>
      <c r="S136" s="205">
        <v>0</v>
      </c>
      <c r="T136" s="206">
        <f t="shared" ref="T136:T148" si="8"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7" t="s">
        <v>139</v>
      </c>
      <c r="AT136" s="207" t="s">
        <v>135</v>
      </c>
      <c r="AU136" s="207" t="s">
        <v>89</v>
      </c>
      <c r="AY136" s="15" t="s">
        <v>133</v>
      </c>
      <c r="BE136" s="208">
        <f t="shared" ref="BE136:BE148" si="9">IF(N136="základní",J136,0)</f>
        <v>0</v>
      </c>
      <c r="BF136" s="208">
        <f t="shared" ref="BF136:BF148" si="10">IF(N136="snížená",J136,0)</f>
        <v>0</v>
      </c>
      <c r="BG136" s="208">
        <f t="shared" ref="BG136:BG148" si="11">IF(N136="zákl. přenesená",J136,0)</f>
        <v>0</v>
      </c>
      <c r="BH136" s="208">
        <f t="shared" ref="BH136:BH148" si="12">IF(N136="sníž. přenesená",J136,0)</f>
        <v>0</v>
      </c>
      <c r="BI136" s="208">
        <f t="shared" ref="BI136:BI148" si="13">IF(N136="nulová",J136,0)</f>
        <v>0</v>
      </c>
      <c r="BJ136" s="15" t="s">
        <v>87</v>
      </c>
      <c r="BK136" s="208">
        <f t="shared" ref="BK136:BK148" si="14">ROUND(I136*H136,2)</f>
        <v>0</v>
      </c>
      <c r="BL136" s="15" t="s">
        <v>139</v>
      </c>
      <c r="BM136" s="207" t="s">
        <v>140</v>
      </c>
    </row>
    <row r="137" spans="1:65" s="2" customFormat="1" ht="16.5" customHeight="1">
      <c r="A137" s="32"/>
      <c r="B137" s="33"/>
      <c r="C137" s="195" t="s">
        <v>89</v>
      </c>
      <c r="D137" s="195" t="s">
        <v>135</v>
      </c>
      <c r="E137" s="196" t="s">
        <v>141</v>
      </c>
      <c r="F137" s="197" t="s">
        <v>142</v>
      </c>
      <c r="G137" s="198" t="s">
        <v>143</v>
      </c>
      <c r="H137" s="199">
        <v>1</v>
      </c>
      <c r="I137" s="200"/>
      <c r="J137" s="201">
        <f t="shared" si="5"/>
        <v>0</v>
      </c>
      <c r="K137" s="202"/>
      <c r="L137" s="37"/>
      <c r="M137" s="203" t="s">
        <v>1</v>
      </c>
      <c r="N137" s="204" t="s">
        <v>44</v>
      </c>
      <c r="O137" s="69"/>
      <c r="P137" s="205">
        <f t="shared" si="6"/>
        <v>0</v>
      </c>
      <c r="Q137" s="205">
        <v>0</v>
      </c>
      <c r="R137" s="205">
        <f t="shared" si="7"/>
        <v>0</v>
      </c>
      <c r="S137" s="205">
        <v>0</v>
      </c>
      <c r="T137" s="206">
        <f t="shared" si="8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7" t="s">
        <v>139</v>
      </c>
      <c r="AT137" s="207" t="s">
        <v>135</v>
      </c>
      <c r="AU137" s="207" t="s">
        <v>89</v>
      </c>
      <c r="AY137" s="15" t="s">
        <v>133</v>
      </c>
      <c r="BE137" s="208">
        <f t="shared" si="9"/>
        <v>0</v>
      </c>
      <c r="BF137" s="208">
        <f t="shared" si="10"/>
        <v>0</v>
      </c>
      <c r="BG137" s="208">
        <f t="shared" si="11"/>
        <v>0</v>
      </c>
      <c r="BH137" s="208">
        <f t="shared" si="12"/>
        <v>0</v>
      </c>
      <c r="BI137" s="208">
        <f t="shared" si="13"/>
        <v>0</v>
      </c>
      <c r="BJ137" s="15" t="s">
        <v>87</v>
      </c>
      <c r="BK137" s="208">
        <f t="shared" si="14"/>
        <v>0</v>
      </c>
      <c r="BL137" s="15" t="s">
        <v>139</v>
      </c>
      <c r="BM137" s="207" t="s">
        <v>144</v>
      </c>
    </row>
    <row r="138" spans="1:65" s="2" customFormat="1" ht="24.2" customHeight="1">
      <c r="A138" s="32"/>
      <c r="B138" s="33"/>
      <c r="C138" s="195" t="s">
        <v>145</v>
      </c>
      <c r="D138" s="195" t="s">
        <v>135</v>
      </c>
      <c r="E138" s="196" t="s">
        <v>146</v>
      </c>
      <c r="F138" s="197" t="s">
        <v>147</v>
      </c>
      <c r="G138" s="198" t="s">
        <v>143</v>
      </c>
      <c r="H138" s="199">
        <v>1</v>
      </c>
      <c r="I138" s="200"/>
      <c r="J138" s="201">
        <f t="shared" si="5"/>
        <v>0</v>
      </c>
      <c r="K138" s="202"/>
      <c r="L138" s="37"/>
      <c r="M138" s="203" t="s">
        <v>1</v>
      </c>
      <c r="N138" s="204" t="s">
        <v>44</v>
      </c>
      <c r="O138" s="69"/>
      <c r="P138" s="205">
        <f t="shared" si="6"/>
        <v>0</v>
      </c>
      <c r="Q138" s="205">
        <v>0</v>
      </c>
      <c r="R138" s="205">
        <f t="shared" si="7"/>
        <v>0</v>
      </c>
      <c r="S138" s="205">
        <v>0</v>
      </c>
      <c r="T138" s="206">
        <f t="shared" si="8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7" t="s">
        <v>139</v>
      </c>
      <c r="AT138" s="207" t="s">
        <v>135</v>
      </c>
      <c r="AU138" s="207" t="s">
        <v>89</v>
      </c>
      <c r="AY138" s="15" t="s">
        <v>133</v>
      </c>
      <c r="BE138" s="208">
        <f t="shared" si="9"/>
        <v>0</v>
      </c>
      <c r="BF138" s="208">
        <f t="shared" si="10"/>
        <v>0</v>
      </c>
      <c r="BG138" s="208">
        <f t="shared" si="11"/>
        <v>0</v>
      </c>
      <c r="BH138" s="208">
        <f t="shared" si="12"/>
        <v>0</v>
      </c>
      <c r="BI138" s="208">
        <f t="shared" si="13"/>
        <v>0</v>
      </c>
      <c r="BJ138" s="15" t="s">
        <v>87</v>
      </c>
      <c r="BK138" s="208">
        <f t="shared" si="14"/>
        <v>0</v>
      </c>
      <c r="BL138" s="15" t="s">
        <v>139</v>
      </c>
      <c r="BM138" s="207" t="s">
        <v>148</v>
      </c>
    </row>
    <row r="139" spans="1:65" s="2" customFormat="1" ht="24.2" customHeight="1">
      <c r="A139" s="32"/>
      <c r="B139" s="33"/>
      <c r="C139" s="195" t="s">
        <v>139</v>
      </c>
      <c r="D139" s="195" t="s">
        <v>135</v>
      </c>
      <c r="E139" s="196" t="s">
        <v>149</v>
      </c>
      <c r="F139" s="197" t="s">
        <v>150</v>
      </c>
      <c r="G139" s="198" t="s">
        <v>143</v>
      </c>
      <c r="H139" s="199">
        <v>1</v>
      </c>
      <c r="I139" s="200"/>
      <c r="J139" s="201">
        <f t="shared" si="5"/>
        <v>0</v>
      </c>
      <c r="K139" s="202"/>
      <c r="L139" s="37"/>
      <c r="M139" s="203" t="s">
        <v>1</v>
      </c>
      <c r="N139" s="204" t="s">
        <v>44</v>
      </c>
      <c r="O139" s="69"/>
      <c r="P139" s="205">
        <f t="shared" si="6"/>
        <v>0</v>
      </c>
      <c r="Q139" s="205">
        <v>0</v>
      </c>
      <c r="R139" s="205">
        <f t="shared" si="7"/>
        <v>0</v>
      </c>
      <c r="S139" s="205">
        <v>0</v>
      </c>
      <c r="T139" s="206">
        <f t="shared" si="8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7" t="s">
        <v>139</v>
      </c>
      <c r="AT139" s="207" t="s">
        <v>135</v>
      </c>
      <c r="AU139" s="207" t="s">
        <v>89</v>
      </c>
      <c r="AY139" s="15" t="s">
        <v>133</v>
      </c>
      <c r="BE139" s="208">
        <f t="shared" si="9"/>
        <v>0</v>
      </c>
      <c r="BF139" s="208">
        <f t="shared" si="10"/>
        <v>0</v>
      </c>
      <c r="BG139" s="208">
        <f t="shared" si="11"/>
        <v>0</v>
      </c>
      <c r="BH139" s="208">
        <f t="shared" si="12"/>
        <v>0</v>
      </c>
      <c r="BI139" s="208">
        <f t="shared" si="13"/>
        <v>0</v>
      </c>
      <c r="BJ139" s="15" t="s">
        <v>87</v>
      </c>
      <c r="BK139" s="208">
        <f t="shared" si="14"/>
        <v>0</v>
      </c>
      <c r="BL139" s="15" t="s">
        <v>139</v>
      </c>
      <c r="BM139" s="207" t="s">
        <v>151</v>
      </c>
    </row>
    <row r="140" spans="1:65" s="2" customFormat="1" ht="24.2" customHeight="1">
      <c r="A140" s="32"/>
      <c r="B140" s="33"/>
      <c r="C140" s="195" t="s">
        <v>152</v>
      </c>
      <c r="D140" s="195" t="s">
        <v>135</v>
      </c>
      <c r="E140" s="196" t="s">
        <v>153</v>
      </c>
      <c r="F140" s="197" t="s">
        <v>154</v>
      </c>
      <c r="G140" s="198" t="s">
        <v>138</v>
      </c>
      <c r="H140" s="199">
        <v>1700</v>
      </c>
      <c r="I140" s="200"/>
      <c r="J140" s="201">
        <f t="shared" si="5"/>
        <v>0</v>
      </c>
      <c r="K140" s="202"/>
      <c r="L140" s="37"/>
      <c r="M140" s="203" t="s">
        <v>1</v>
      </c>
      <c r="N140" s="204" t="s">
        <v>44</v>
      </c>
      <c r="O140" s="69"/>
      <c r="P140" s="205">
        <f t="shared" si="6"/>
        <v>0</v>
      </c>
      <c r="Q140" s="205">
        <v>0</v>
      </c>
      <c r="R140" s="205">
        <f t="shared" si="7"/>
        <v>0</v>
      </c>
      <c r="S140" s="205">
        <v>0.28999999999999998</v>
      </c>
      <c r="T140" s="206">
        <f t="shared" si="8"/>
        <v>492.99999999999994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7" t="s">
        <v>139</v>
      </c>
      <c r="AT140" s="207" t="s">
        <v>135</v>
      </c>
      <c r="AU140" s="207" t="s">
        <v>89</v>
      </c>
      <c r="AY140" s="15" t="s">
        <v>133</v>
      </c>
      <c r="BE140" s="208">
        <f t="shared" si="9"/>
        <v>0</v>
      </c>
      <c r="BF140" s="208">
        <f t="shared" si="10"/>
        <v>0</v>
      </c>
      <c r="BG140" s="208">
        <f t="shared" si="11"/>
        <v>0</v>
      </c>
      <c r="BH140" s="208">
        <f t="shared" si="12"/>
        <v>0</v>
      </c>
      <c r="BI140" s="208">
        <f t="shared" si="13"/>
        <v>0</v>
      </c>
      <c r="BJ140" s="15" t="s">
        <v>87</v>
      </c>
      <c r="BK140" s="208">
        <f t="shared" si="14"/>
        <v>0</v>
      </c>
      <c r="BL140" s="15" t="s">
        <v>139</v>
      </c>
      <c r="BM140" s="207" t="s">
        <v>155</v>
      </c>
    </row>
    <row r="141" spans="1:65" s="2" customFormat="1" ht="24.2" customHeight="1">
      <c r="A141" s="32"/>
      <c r="B141" s="33"/>
      <c r="C141" s="195" t="s">
        <v>156</v>
      </c>
      <c r="D141" s="195" t="s">
        <v>135</v>
      </c>
      <c r="E141" s="196" t="s">
        <v>157</v>
      </c>
      <c r="F141" s="197" t="s">
        <v>158</v>
      </c>
      <c r="G141" s="198" t="s">
        <v>138</v>
      </c>
      <c r="H141" s="199">
        <v>35</v>
      </c>
      <c r="I141" s="200"/>
      <c r="J141" s="201">
        <f t="shared" si="5"/>
        <v>0</v>
      </c>
      <c r="K141" s="202"/>
      <c r="L141" s="37"/>
      <c r="M141" s="203" t="s">
        <v>1</v>
      </c>
      <c r="N141" s="204" t="s">
        <v>44</v>
      </c>
      <c r="O141" s="69"/>
      <c r="P141" s="205">
        <f t="shared" si="6"/>
        <v>0</v>
      </c>
      <c r="Q141" s="205">
        <v>0</v>
      </c>
      <c r="R141" s="205">
        <f t="shared" si="7"/>
        <v>0</v>
      </c>
      <c r="S141" s="205">
        <v>0.26</v>
      </c>
      <c r="T141" s="206">
        <f t="shared" si="8"/>
        <v>9.1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7" t="s">
        <v>139</v>
      </c>
      <c r="AT141" s="207" t="s">
        <v>135</v>
      </c>
      <c r="AU141" s="207" t="s">
        <v>89</v>
      </c>
      <c r="AY141" s="15" t="s">
        <v>133</v>
      </c>
      <c r="BE141" s="208">
        <f t="shared" si="9"/>
        <v>0</v>
      </c>
      <c r="BF141" s="208">
        <f t="shared" si="10"/>
        <v>0</v>
      </c>
      <c r="BG141" s="208">
        <f t="shared" si="11"/>
        <v>0</v>
      </c>
      <c r="BH141" s="208">
        <f t="shared" si="12"/>
        <v>0</v>
      </c>
      <c r="BI141" s="208">
        <f t="shared" si="13"/>
        <v>0</v>
      </c>
      <c r="BJ141" s="15" t="s">
        <v>87</v>
      </c>
      <c r="BK141" s="208">
        <f t="shared" si="14"/>
        <v>0</v>
      </c>
      <c r="BL141" s="15" t="s">
        <v>139</v>
      </c>
      <c r="BM141" s="207" t="s">
        <v>159</v>
      </c>
    </row>
    <row r="142" spans="1:65" s="2" customFormat="1" ht="24.2" customHeight="1">
      <c r="A142" s="32"/>
      <c r="B142" s="33"/>
      <c r="C142" s="195" t="s">
        <v>160</v>
      </c>
      <c r="D142" s="195" t="s">
        <v>135</v>
      </c>
      <c r="E142" s="196" t="s">
        <v>161</v>
      </c>
      <c r="F142" s="197" t="s">
        <v>162</v>
      </c>
      <c r="G142" s="198" t="s">
        <v>138</v>
      </c>
      <c r="H142" s="199">
        <v>320</v>
      </c>
      <c r="I142" s="200"/>
      <c r="J142" s="201">
        <f t="shared" si="5"/>
        <v>0</v>
      </c>
      <c r="K142" s="202"/>
      <c r="L142" s="37"/>
      <c r="M142" s="203" t="s">
        <v>1</v>
      </c>
      <c r="N142" s="204" t="s">
        <v>44</v>
      </c>
      <c r="O142" s="69"/>
      <c r="P142" s="205">
        <f t="shared" si="6"/>
        <v>0</v>
      </c>
      <c r="Q142" s="205">
        <v>0</v>
      </c>
      <c r="R142" s="205">
        <f t="shared" si="7"/>
        <v>0</v>
      </c>
      <c r="S142" s="205">
        <v>0.22</v>
      </c>
      <c r="T142" s="206">
        <f t="shared" si="8"/>
        <v>70.400000000000006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7" t="s">
        <v>139</v>
      </c>
      <c r="AT142" s="207" t="s">
        <v>135</v>
      </c>
      <c r="AU142" s="207" t="s">
        <v>89</v>
      </c>
      <c r="AY142" s="15" t="s">
        <v>133</v>
      </c>
      <c r="BE142" s="208">
        <f t="shared" si="9"/>
        <v>0</v>
      </c>
      <c r="BF142" s="208">
        <f t="shared" si="10"/>
        <v>0</v>
      </c>
      <c r="BG142" s="208">
        <f t="shared" si="11"/>
        <v>0</v>
      </c>
      <c r="BH142" s="208">
        <f t="shared" si="12"/>
        <v>0</v>
      </c>
      <c r="BI142" s="208">
        <f t="shared" si="13"/>
        <v>0</v>
      </c>
      <c r="BJ142" s="15" t="s">
        <v>87</v>
      </c>
      <c r="BK142" s="208">
        <f t="shared" si="14"/>
        <v>0</v>
      </c>
      <c r="BL142" s="15" t="s">
        <v>139</v>
      </c>
      <c r="BM142" s="207" t="s">
        <v>163</v>
      </c>
    </row>
    <row r="143" spans="1:65" s="2" customFormat="1" ht="24.2" customHeight="1">
      <c r="A143" s="32"/>
      <c r="B143" s="33"/>
      <c r="C143" s="195" t="s">
        <v>164</v>
      </c>
      <c r="D143" s="195" t="s">
        <v>135</v>
      </c>
      <c r="E143" s="196" t="s">
        <v>165</v>
      </c>
      <c r="F143" s="197" t="s">
        <v>166</v>
      </c>
      <c r="G143" s="198" t="s">
        <v>138</v>
      </c>
      <c r="H143" s="199">
        <v>1340</v>
      </c>
      <c r="I143" s="200"/>
      <c r="J143" s="201">
        <f t="shared" si="5"/>
        <v>0</v>
      </c>
      <c r="K143" s="202"/>
      <c r="L143" s="37"/>
      <c r="M143" s="203" t="s">
        <v>1</v>
      </c>
      <c r="N143" s="204" t="s">
        <v>44</v>
      </c>
      <c r="O143" s="69"/>
      <c r="P143" s="205">
        <f t="shared" si="6"/>
        <v>0</v>
      </c>
      <c r="Q143" s="205">
        <v>0</v>
      </c>
      <c r="R143" s="205">
        <f t="shared" si="7"/>
        <v>0</v>
      </c>
      <c r="S143" s="205">
        <v>0.316</v>
      </c>
      <c r="T143" s="206">
        <f t="shared" si="8"/>
        <v>423.44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7" t="s">
        <v>139</v>
      </c>
      <c r="AT143" s="207" t="s">
        <v>135</v>
      </c>
      <c r="AU143" s="207" t="s">
        <v>89</v>
      </c>
      <c r="AY143" s="15" t="s">
        <v>133</v>
      </c>
      <c r="BE143" s="208">
        <f t="shared" si="9"/>
        <v>0</v>
      </c>
      <c r="BF143" s="208">
        <f t="shared" si="10"/>
        <v>0</v>
      </c>
      <c r="BG143" s="208">
        <f t="shared" si="11"/>
        <v>0</v>
      </c>
      <c r="BH143" s="208">
        <f t="shared" si="12"/>
        <v>0</v>
      </c>
      <c r="BI143" s="208">
        <f t="shared" si="13"/>
        <v>0</v>
      </c>
      <c r="BJ143" s="15" t="s">
        <v>87</v>
      </c>
      <c r="BK143" s="208">
        <f t="shared" si="14"/>
        <v>0</v>
      </c>
      <c r="BL143" s="15" t="s">
        <v>139</v>
      </c>
      <c r="BM143" s="207" t="s">
        <v>167</v>
      </c>
    </row>
    <row r="144" spans="1:65" s="2" customFormat="1" ht="16.5" customHeight="1">
      <c r="A144" s="32"/>
      <c r="B144" s="33"/>
      <c r="C144" s="195" t="s">
        <v>168</v>
      </c>
      <c r="D144" s="195" t="s">
        <v>135</v>
      </c>
      <c r="E144" s="196" t="s">
        <v>169</v>
      </c>
      <c r="F144" s="197" t="s">
        <v>170</v>
      </c>
      <c r="G144" s="198" t="s">
        <v>171</v>
      </c>
      <c r="H144" s="199">
        <v>300</v>
      </c>
      <c r="I144" s="200"/>
      <c r="J144" s="201">
        <f t="shared" si="5"/>
        <v>0</v>
      </c>
      <c r="K144" s="202"/>
      <c r="L144" s="37"/>
      <c r="M144" s="203" t="s">
        <v>1</v>
      </c>
      <c r="N144" s="204" t="s">
        <v>44</v>
      </c>
      <c r="O144" s="69"/>
      <c r="P144" s="205">
        <f t="shared" si="6"/>
        <v>0</v>
      </c>
      <c r="Q144" s="205">
        <v>0</v>
      </c>
      <c r="R144" s="205">
        <f t="shared" si="7"/>
        <v>0</v>
      </c>
      <c r="S144" s="205">
        <v>0.20499999999999999</v>
      </c>
      <c r="T144" s="206">
        <f t="shared" si="8"/>
        <v>61.499999999999993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7" t="s">
        <v>139</v>
      </c>
      <c r="AT144" s="207" t="s">
        <v>135</v>
      </c>
      <c r="AU144" s="207" t="s">
        <v>89</v>
      </c>
      <c r="AY144" s="15" t="s">
        <v>133</v>
      </c>
      <c r="BE144" s="208">
        <f t="shared" si="9"/>
        <v>0</v>
      </c>
      <c r="BF144" s="208">
        <f t="shared" si="10"/>
        <v>0</v>
      </c>
      <c r="BG144" s="208">
        <f t="shared" si="11"/>
        <v>0</v>
      </c>
      <c r="BH144" s="208">
        <f t="shared" si="12"/>
        <v>0</v>
      </c>
      <c r="BI144" s="208">
        <f t="shared" si="13"/>
        <v>0</v>
      </c>
      <c r="BJ144" s="15" t="s">
        <v>87</v>
      </c>
      <c r="BK144" s="208">
        <f t="shared" si="14"/>
        <v>0</v>
      </c>
      <c r="BL144" s="15" t="s">
        <v>139</v>
      </c>
      <c r="BM144" s="207" t="s">
        <v>172</v>
      </c>
    </row>
    <row r="145" spans="1:65" s="2" customFormat="1" ht="16.5" customHeight="1">
      <c r="A145" s="32"/>
      <c r="B145" s="33"/>
      <c r="C145" s="195" t="s">
        <v>173</v>
      </c>
      <c r="D145" s="195" t="s">
        <v>135</v>
      </c>
      <c r="E145" s="196" t="s">
        <v>174</v>
      </c>
      <c r="F145" s="197" t="s">
        <v>175</v>
      </c>
      <c r="G145" s="198" t="s">
        <v>171</v>
      </c>
      <c r="H145" s="199">
        <v>45</v>
      </c>
      <c r="I145" s="200"/>
      <c r="J145" s="201">
        <f t="shared" si="5"/>
        <v>0</v>
      </c>
      <c r="K145" s="202"/>
      <c r="L145" s="37"/>
      <c r="M145" s="203" t="s">
        <v>1</v>
      </c>
      <c r="N145" s="204" t="s">
        <v>44</v>
      </c>
      <c r="O145" s="69"/>
      <c r="P145" s="205">
        <f t="shared" si="6"/>
        <v>0</v>
      </c>
      <c r="Q145" s="205">
        <v>0</v>
      </c>
      <c r="R145" s="205">
        <f t="shared" si="7"/>
        <v>0</v>
      </c>
      <c r="S145" s="205">
        <v>0.04</v>
      </c>
      <c r="T145" s="206">
        <f t="shared" si="8"/>
        <v>1.8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7" t="s">
        <v>139</v>
      </c>
      <c r="AT145" s="207" t="s">
        <v>135</v>
      </c>
      <c r="AU145" s="207" t="s">
        <v>89</v>
      </c>
      <c r="AY145" s="15" t="s">
        <v>133</v>
      </c>
      <c r="BE145" s="208">
        <f t="shared" si="9"/>
        <v>0</v>
      </c>
      <c r="BF145" s="208">
        <f t="shared" si="10"/>
        <v>0</v>
      </c>
      <c r="BG145" s="208">
        <f t="shared" si="11"/>
        <v>0</v>
      </c>
      <c r="BH145" s="208">
        <f t="shared" si="12"/>
        <v>0</v>
      </c>
      <c r="BI145" s="208">
        <f t="shared" si="13"/>
        <v>0</v>
      </c>
      <c r="BJ145" s="15" t="s">
        <v>87</v>
      </c>
      <c r="BK145" s="208">
        <f t="shared" si="14"/>
        <v>0</v>
      </c>
      <c r="BL145" s="15" t="s">
        <v>139</v>
      </c>
      <c r="BM145" s="207" t="s">
        <v>176</v>
      </c>
    </row>
    <row r="146" spans="1:65" s="2" customFormat="1" ht="24.2" customHeight="1">
      <c r="A146" s="32"/>
      <c r="B146" s="33"/>
      <c r="C146" s="195" t="s">
        <v>177</v>
      </c>
      <c r="D146" s="195" t="s">
        <v>135</v>
      </c>
      <c r="E146" s="196" t="s">
        <v>178</v>
      </c>
      <c r="F146" s="197" t="s">
        <v>179</v>
      </c>
      <c r="G146" s="198" t="s">
        <v>138</v>
      </c>
      <c r="H146" s="199">
        <v>375</v>
      </c>
      <c r="I146" s="200"/>
      <c r="J146" s="201">
        <f t="shared" si="5"/>
        <v>0</v>
      </c>
      <c r="K146" s="202"/>
      <c r="L146" s="37"/>
      <c r="M146" s="203" t="s">
        <v>1</v>
      </c>
      <c r="N146" s="204" t="s">
        <v>44</v>
      </c>
      <c r="O146" s="69"/>
      <c r="P146" s="205">
        <f t="shared" si="6"/>
        <v>0</v>
      </c>
      <c r="Q146" s="205">
        <v>0</v>
      </c>
      <c r="R146" s="205">
        <f t="shared" si="7"/>
        <v>0</v>
      </c>
      <c r="S146" s="205">
        <v>0</v>
      </c>
      <c r="T146" s="206">
        <f t="shared" si="8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7" t="s">
        <v>139</v>
      </c>
      <c r="AT146" s="207" t="s">
        <v>135</v>
      </c>
      <c r="AU146" s="207" t="s">
        <v>89</v>
      </c>
      <c r="AY146" s="15" t="s">
        <v>133</v>
      </c>
      <c r="BE146" s="208">
        <f t="shared" si="9"/>
        <v>0</v>
      </c>
      <c r="BF146" s="208">
        <f t="shared" si="10"/>
        <v>0</v>
      </c>
      <c r="BG146" s="208">
        <f t="shared" si="11"/>
        <v>0</v>
      </c>
      <c r="BH146" s="208">
        <f t="shared" si="12"/>
        <v>0</v>
      </c>
      <c r="BI146" s="208">
        <f t="shared" si="13"/>
        <v>0</v>
      </c>
      <c r="BJ146" s="15" t="s">
        <v>87</v>
      </c>
      <c r="BK146" s="208">
        <f t="shared" si="14"/>
        <v>0</v>
      </c>
      <c r="BL146" s="15" t="s">
        <v>139</v>
      </c>
      <c r="BM146" s="207" t="s">
        <v>180</v>
      </c>
    </row>
    <row r="147" spans="1:65" s="2" customFormat="1" ht="37.9" customHeight="1">
      <c r="A147" s="32"/>
      <c r="B147" s="33"/>
      <c r="C147" s="195" t="s">
        <v>181</v>
      </c>
      <c r="D147" s="195" t="s">
        <v>135</v>
      </c>
      <c r="E147" s="196" t="s">
        <v>182</v>
      </c>
      <c r="F147" s="197" t="s">
        <v>183</v>
      </c>
      <c r="G147" s="198" t="s">
        <v>184</v>
      </c>
      <c r="H147" s="199">
        <v>160</v>
      </c>
      <c r="I147" s="200"/>
      <c r="J147" s="201">
        <f t="shared" si="5"/>
        <v>0</v>
      </c>
      <c r="K147" s="202"/>
      <c r="L147" s="37"/>
      <c r="M147" s="203" t="s">
        <v>1</v>
      </c>
      <c r="N147" s="204" t="s">
        <v>44</v>
      </c>
      <c r="O147" s="69"/>
      <c r="P147" s="205">
        <f t="shared" si="6"/>
        <v>0</v>
      </c>
      <c r="Q147" s="205">
        <v>0</v>
      </c>
      <c r="R147" s="205">
        <f t="shared" si="7"/>
        <v>0</v>
      </c>
      <c r="S147" s="205">
        <v>0</v>
      </c>
      <c r="T147" s="206">
        <f t="shared" si="8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7" t="s">
        <v>139</v>
      </c>
      <c r="AT147" s="207" t="s">
        <v>135</v>
      </c>
      <c r="AU147" s="207" t="s">
        <v>89</v>
      </c>
      <c r="AY147" s="15" t="s">
        <v>133</v>
      </c>
      <c r="BE147" s="208">
        <f t="shared" si="9"/>
        <v>0</v>
      </c>
      <c r="BF147" s="208">
        <f t="shared" si="10"/>
        <v>0</v>
      </c>
      <c r="BG147" s="208">
        <f t="shared" si="11"/>
        <v>0</v>
      </c>
      <c r="BH147" s="208">
        <f t="shared" si="12"/>
        <v>0</v>
      </c>
      <c r="BI147" s="208">
        <f t="shared" si="13"/>
        <v>0</v>
      </c>
      <c r="BJ147" s="15" t="s">
        <v>87</v>
      </c>
      <c r="BK147" s="208">
        <f t="shared" si="14"/>
        <v>0</v>
      </c>
      <c r="BL147" s="15" t="s">
        <v>139</v>
      </c>
      <c r="BM147" s="207" t="s">
        <v>185</v>
      </c>
    </row>
    <row r="148" spans="1:65" s="2" customFormat="1" ht="33" customHeight="1">
      <c r="A148" s="32"/>
      <c r="B148" s="33"/>
      <c r="C148" s="195" t="s">
        <v>186</v>
      </c>
      <c r="D148" s="195" t="s">
        <v>135</v>
      </c>
      <c r="E148" s="196" t="s">
        <v>187</v>
      </c>
      <c r="F148" s="197" t="s">
        <v>188</v>
      </c>
      <c r="G148" s="198" t="s">
        <v>184</v>
      </c>
      <c r="H148" s="199">
        <v>7.5</v>
      </c>
      <c r="I148" s="200"/>
      <c r="J148" s="201">
        <f t="shared" si="5"/>
        <v>0</v>
      </c>
      <c r="K148" s="202"/>
      <c r="L148" s="37"/>
      <c r="M148" s="203" t="s">
        <v>1</v>
      </c>
      <c r="N148" s="204" t="s">
        <v>44</v>
      </c>
      <c r="O148" s="69"/>
      <c r="P148" s="205">
        <f t="shared" si="6"/>
        <v>0</v>
      </c>
      <c r="Q148" s="205">
        <v>0</v>
      </c>
      <c r="R148" s="205">
        <f t="shared" si="7"/>
        <v>0</v>
      </c>
      <c r="S148" s="205">
        <v>0</v>
      </c>
      <c r="T148" s="206">
        <f t="shared" si="8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7" t="s">
        <v>139</v>
      </c>
      <c r="AT148" s="207" t="s">
        <v>135</v>
      </c>
      <c r="AU148" s="207" t="s">
        <v>89</v>
      </c>
      <c r="AY148" s="15" t="s">
        <v>133</v>
      </c>
      <c r="BE148" s="208">
        <f t="shared" si="9"/>
        <v>0</v>
      </c>
      <c r="BF148" s="208">
        <f t="shared" si="10"/>
        <v>0</v>
      </c>
      <c r="BG148" s="208">
        <f t="shared" si="11"/>
        <v>0</v>
      </c>
      <c r="BH148" s="208">
        <f t="shared" si="12"/>
        <v>0</v>
      </c>
      <c r="BI148" s="208">
        <f t="shared" si="13"/>
        <v>0</v>
      </c>
      <c r="BJ148" s="15" t="s">
        <v>87</v>
      </c>
      <c r="BK148" s="208">
        <f t="shared" si="14"/>
        <v>0</v>
      </c>
      <c r="BL148" s="15" t="s">
        <v>139</v>
      </c>
      <c r="BM148" s="207" t="s">
        <v>189</v>
      </c>
    </row>
    <row r="149" spans="1:65" s="13" customFormat="1">
      <c r="B149" s="209"/>
      <c r="C149" s="210"/>
      <c r="D149" s="211" t="s">
        <v>190</v>
      </c>
      <c r="E149" s="212" t="s">
        <v>1</v>
      </c>
      <c r="F149" s="213" t="s">
        <v>191</v>
      </c>
      <c r="G149" s="210"/>
      <c r="H149" s="214">
        <v>7.5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190</v>
      </c>
      <c r="AU149" s="220" t="s">
        <v>89</v>
      </c>
      <c r="AV149" s="13" t="s">
        <v>89</v>
      </c>
      <c r="AW149" s="13" t="s">
        <v>36</v>
      </c>
      <c r="AX149" s="13" t="s">
        <v>87</v>
      </c>
      <c r="AY149" s="220" t="s">
        <v>133</v>
      </c>
    </row>
    <row r="150" spans="1:65" s="2" customFormat="1" ht="33" customHeight="1">
      <c r="A150" s="32"/>
      <c r="B150" s="33"/>
      <c r="C150" s="195" t="s">
        <v>192</v>
      </c>
      <c r="D150" s="195" t="s">
        <v>135</v>
      </c>
      <c r="E150" s="196" t="s">
        <v>193</v>
      </c>
      <c r="F150" s="197" t="s">
        <v>194</v>
      </c>
      <c r="G150" s="198" t="s">
        <v>184</v>
      </c>
      <c r="H150" s="199">
        <v>48</v>
      </c>
      <c r="I150" s="200"/>
      <c r="J150" s="201">
        <f>ROUND(I150*H150,2)</f>
        <v>0</v>
      </c>
      <c r="K150" s="202"/>
      <c r="L150" s="37"/>
      <c r="M150" s="203" t="s">
        <v>1</v>
      </c>
      <c r="N150" s="204" t="s">
        <v>44</v>
      </c>
      <c r="O150" s="69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07" t="s">
        <v>139</v>
      </c>
      <c r="AT150" s="207" t="s">
        <v>135</v>
      </c>
      <c r="AU150" s="207" t="s">
        <v>89</v>
      </c>
      <c r="AY150" s="15" t="s">
        <v>133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5" t="s">
        <v>87</v>
      </c>
      <c r="BK150" s="208">
        <f>ROUND(I150*H150,2)</f>
        <v>0</v>
      </c>
      <c r="BL150" s="15" t="s">
        <v>139</v>
      </c>
      <c r="BM150" s="207" t="s">
        <v>195</v>
      </c>
    </row>
    <row r="151" spans="1:65" s="2" customFormat="1" ht="24.2" customHeight="1">
      <c r="A151" s="32"/>
      <c r="B151" s="33"/>
      <c r="C151" s="195" t="s">
        <v>8</v>
      </c>
      <c r="D151" s="195" t="s">
        <v>135</v>
      </c>
      <c r="E151" s="196" t="s">
        <v>196</v>
      </c>
      <c r="F151" s="197" t="s">
        <v>197</v>
      </c>
      <c r="G151" s="198" t="s">
        <v>184</v>
      </c>
      <c r="H151" s="199">
        <v>115</v>
      </c>
      <c r="I151" s="200"/>
      <c r="J151" s="201">
        <f>ROUND(I151*H151,2)</f>
        <v>0</v>
      </c>
      <c r="K151" s="202"/>
      <c r="L151" s="37"/>
      <c r="M151" s="203" t="s">
        <v>1</v>
      </c>
      <c r="N151" s="204" t="s">
        <v>44</v>
      </c>
      <c r="O151" s="69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7" t="s">
        <v>139</v>
      </c>
      <c r="AT151" s="207" t="s">
        <v>135</v>
      </c>
      <c r="AU151" s="207" t="s">
        <v>89</v>
      </c>
      <c r="AY151" s="15" t="s">
        <v>133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5" t="s">
        <v>87</v>
      </c>
      <c r="BK151" s="208">
        <f>ROUND(I151*H151,2)</f>
        <v>0</v>
      </c>
      <c r="BL151" s="15" t="s">
        <v>139</v>
      </c>
      <c r="BM151" s="207" t="s">
        <v>198</v>
      </c>
    </row>
    <row r="152" spans="1:65" s="2" customFormat="1" ht="24.2" customHeight="1">
      <c r="A152" s="32"/>
      <c r="B152" s="33"/>
      <c r="C152" s="195" t="s">
        <v>199</v>
      </c>
      <c r="D152" s="195" t="s">
        <v>135</v>
      </c>
      <c r="E152" s="196" t="s">
        <v>200</v>
      </c>
      <c r="F152" s="197" t="s">
        <v>201</v>
      </c>
      <c r="G152" s="198" t="s">
        <v>184</v>
      </c>
      <c r="H152" s="199">
        <v>34</v>
      </c>
      <c r="I152" s="200"/>
      <c r="J152" s="201">
        <f>ROUND(I152*H152,2)</f>
        <v>0</v>
      </c>
      <c r="K152" s="202"/>
      <c r="L152" s="37"/>
      <c r="M152" s="203" t="s">
        <v>1</v>
      </c>
      <c r="N152" s="204" t="s">
        <v>44</v>
      </c>
      <c r="O152" s="69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7" t="s">
        <v>139</v>
      </c>
      <c r="AT152" s="207" t="s">
        <v>135</v>
      </c>
      <c r="AU152" s="207" t="s">
        <v>89</v>
      </c>
      <c r="AY152" s="15" t="s">
        <v>133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5" t="s">
        <v>87</v>
      </c>
      <c r="BK152" s="208">
        <f>ROUND(I152*H152,2)</f>
        <v>0</v>
      </c>
      <c r="BL152" s="15" t="s">
        <v>139</v>
      </c>
      <c r="BM152" s="207" t="s">
        <v>202</v>
      </c>
    </row>
    <row r="153" spans="1:65" s="2" customFormat="1" ht="37.9" customHeight="1">
      <c r="A153" s="32"/>
      <c r="B153" s="33"/>
      <c r="C153" s="195" t="s">
        <v>203</v>
      </c>
      <c r="D153" s="195" t="s">
        <v>135</v>
      </c>
      <c r="E153" s="196" t="s">
        <v>204</v>
      </c>
      <c r="F153" s="197" t="s">
        <v>205</v>
      </c>
      <c r="G153" s="198" t="s">
        <v>184</v>
      </c>
      <c r="H153" s="199">
        <v>178</v>
      </c>
      <c r="I153" s="200"/>
      <c r="J153" s="201">
        <f>ROUND(I153*H153,2)</f>
        <v>0</v>
      </c>
      <c r="K153" s="202"/>
      <c r="L153" s="37"/>
      <c r="M153" s="203" t="s">
        <v>1</v>
      </c>
      <c r="N153" s="204" t="s">
        <v>44</v>
      </c>
      <c r="O153" s="69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7" t="s">
        <v>139</v>
      </c>
      <c r="AT153" s="207" t="s">
        <v>135</v>
      </c>
      <c r="AU153" s="207" t="s">
        <v>89</v>
      </c>
      <c r="AY153" s="15" t="s">
        <v>133</v>
      </c>
      <c r="BE153" s="208">
        <f>IF(N153="základní",J153,0)</f>
        <v>0</v>
      </c>
      <c r="BF153" s="208">
        <f>IF(N153="snížená",J153,0)</f>
        <v>0</v>
      </c>
      <c r="BG153" s="208">
        <f>IF(N153="zákl. přenesená",J153,0)</f>
        <v>0</v>
      </c>
      <c r="BH153" s="208">
        <f>IF(N153="sníž. přenesená",J153,0)</f>
        <v>0</v>
      </c>
      <c r="BI153" s="208">
        <f>IF(N153="nulová",J153,0)</f>
        <v>0</v>
      </c>
      <c r="BJ153" s="15" t="s">
        <v>87</v>
      </c>
      <c r="BK153" s="208">
        <f>ROUND(I153*H153,2)</f>
        <v>0</v>
      </c>
      <c r="BL153" s="15" t="s">
        <v>139</v>
      </c>
      <c r="BM153" s="207" t="s">
        <v>206</v>
      </c>
    </row>
    <row r="154" spans="1:65" s="13" customFormat="1">
      <c r="B154" s="209"/>
      <c r="C154" s="210"/>
      <c r="D154" s="211" t="s">
        <v>190</v>
      </c>
      <c r="E154" s="212" t="s">
        <v>1</v>
      </c>
      <c r="F154" s="213" t="s">
        <v>207</v>
      </c>
      <c r="G154" s="210"/>
      <c r="H154" s="214">
        <v>178</v>
      </c>
      <c r="I154" s="215"/>
      <c r="J154" s="210"/>
      <c r="K154" s="210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190</v>
      </c>
      <c r="AU154" s="220" t="s">
        <v>89</v>
      </c>
      <c r="AV154" s="13" t="s">
        <v>89</v>
      </c>
      <c r="AW154" s="13" t="s">
        <v>36</v>
      </c>
      <c r="AX154" s="13" t="s">
        <v>87</v>
      </c>
      <c r="AY154" s="220" t="s">
        <v>133</v>
      </c>
    </row>
    <row r="155" spans="1:65" s="2" customFormat="1" ht="24.2" customHeight="1">
      <c r="A155" s="32"/>
      <c r="B155" s="33"/>
      <c r="C155" s="195" t="s">
        <v>208</v>
      </c>
      <c r="D155" s="195" t="s">
        <v>135</v>
      </c>
      <c r="E155" s="196" t="s">
        <v>209</v>
      </c>
      <c r="F155" s="197" t="s">
        <v>210</v>
      </c>
      <c r="G155" s="198" t="s">
        <v>184</v>
      </c>
      <c r="H155" s="199">
        <v>253</v>
      </c>
      <c r="I155" s="200"/>
      <c r="J155" s="201">
        <f>ROUND(I155*H155,2)</f>
        <v>0</v>
      </c>
      <c r="K155" s="202"/>
      <c r="L155" s="37"/>
      <c r="M155" s="203" t="s">
        <v>1</v>
      </c>
      <c r="N155" s="204" t="s">
        <v>44</v>
      </c>
      <c r="O155" s="69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7" t="s">
        <v>139</v>
      </c>
      <c r="AT155" s="207" t="s">
        <v>135</v>
      </c>
      <c r="AU155" s="207" t="s">
        <v>89</v>
      </c>
      <c r="AY155" s="15" t="s">
        <v>133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5" t="s">
        <v>87</v>
      </c>
      <c r="BK155" s="208">
        <f>ROUND(I155*H155,2)</f>
        <v>0</v>
      </c>
      <c r="BL155" s="15" t="s">
        <v>139</v>
      </c>
      <c r="BM155" s="207" t="s">
        <v>211</v>
      </c>
    </row>
    <row r="156" spans="1:65" s="13" customFormat="1">
      <c r="B156" s="209"/>
      <c r="C156" s="210"/>
      <c r="D156" s="211" t="s">
        <v>190</v>
      </c>
      <c r="E156" s="212" t="s">
        <v>1</v>
      </c>
      <c r="F156" s="213" t="s">
        <v>212</v>
      </c>
      <c r="G156" s="210"/>
      <c r="H156" s="214">
        <v>253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190</v>
      </c>
      <c r="AU156" s="220" t="s">
        <v>89</v>
      </c>
      <c r="AV156" s="13" t="s">
        <v>89</v>
      </c>
      <c r="AW156" s="13" t="s">
        <v>36</v>
      </c>
      <c r="AX156" s="13" t="s">
        <v>87</v>
      </c>
      <c r="AY156" s="220" t="s">
        <v>133</v>
      </c>
    </row>
    <row r="157" spans="1:65" s="2" customFormat="1" ht="37.9" customHeight="1">
      <c r="A157" s="32"/>
      <c r="B157" s="33"/>
      <c r="C157" s="195" t="s">
        <v>213</v>
      </c>
      <c r="D157" s="195" t="s">
        <v>135</v>
      </c>
      <c r="E157" s="196" t="s">
        <v>214</v>
      </c>
      <c r="F157" s="197" t="s">
        <v>215</v>
      </c>
      <c r="G157" s="198" t="s">
        <v>184</v>
      </c>
      <c r="H157" s="199">
        <v>75</v>
      </c>
      <c r="I157" s="200"/>
      <c r="J157" s="201">
        <f>ROUND(I157*H157,2)</f>
        <v>0</v>
      </c>
      <c r="K157" s="202"/>
      <c r="L157" s="37"/>
      <c r="M157" s="203" t="s">
        <v>1</v>
      </c>
      <c r="N157" s="204" t="s">
        <v>44</v>
      </c>
      <c r="O157" s="69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7" t="s">
        <v>139</v>
      </c>
      <c r="AT157" s="207" t="s">
        <v>135</v>
      </c>
      <c r="AU157" s="207" t="s">
        <v>89</v>
      </c>
      <c r="AY157" s="15" t="s">
        <v>133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5" t="s">
        <v>87</v>
      </c>
      <c r="BK157" s="208">
        <f>ROUND(I157*H157,2)</f>
        <v>0</v>
      </c>
      <c r="BL157" s="15" t="s">
        <v>139</v>
      </c>
      <c r="BM157" s="207" t="s">
        <v>216</v>
      </c>
    </row>
    <row r="158" spans="1:65" s="13" customFormat="1">
      <c r="B158" s="209"/>
      <c r="C158" s="210"/>
      <c r="D158" s="211" t="s">
        <v>190</v>
      </c>
      <c r="E158" s="212" t="s">
        <v>1</v>
      </c>
      <c r="F158" s="213" t="s">
        <v>217</v>
      </c>
      <c r="G158" s="210"/>
      <c r="H158" s="214">
        <v>75</v>
      </c>
      <c r="I158" s="215"/>
      <c r="J158" s="210"/>
      <c r="K158" s="210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190</v>
      </c>
      <c r="AU158" s="220" t="s">
        <v>89</v>
      </c>
      <c r="AV158" s="13" t="s">
        <v>89</v>
      </c>
      <c r="AW158" s="13" t="s">
        <v>36</v>
      </c>
      <c r="AX158" s="13" t="s">
        <v>87</v>
      </c>
      <c r="AY158" s="220" t="s">
        <v>133</v>
      </c>
    </row>
    <row r="159" spans="1:65" s="2" customFormat="1" ht="37.9" customHeight="1">
      <c r="A159" s="32"/>
      <c r="B159" s="33"/>
      <c r="C159" s="195" t="s">
        <v>218</v>
      </c>
      <c r="D159" s="195" t="s">
        <v>135</v>
      </c>
      <c r="E159" s="196" t="s">
        <v>219</v>
      </c>
      <c r="F159" s="197" t="s">
        <v>220</v>
      </c>
      <c r="G159" s="198" t="s">
        <v>184</v>
      </c>
      <c r="H159" s="199">
        <v>300</v>
      </c>
      <c r="I159" s="200"/>
      <c r="J159" s="201">
        <f>ROUND(I159*H159,2)</f>
        <v>0</v>
      </c>
      <c r="K159" s="202"/>
      <c r="L159" s="37"/>
      <c r="M159" s="203" t="s">
        <v>1</v>
      </c>
      <c r="N159" s="204" t="s">
        <v>44</v>
      </c>
      <c r="O159" s="69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07" t="s">
        <v>139</v>
      </c>
      <c r="AT159" s="207" t="s">
        <v>135</v>
      </c>
      <c r="AU159" s="207" t="s">
        <v>89</v>
      </c>
      <c r="AY159" s="15" t="s">
        <v>133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5" t="s">
        <v>87</v>
      </c>
      <c r="BK159" s="208">
        <f>ROUND(I159*H159,2)</f>
        <v>0</v>
      </c>
      <c r="BL159" s="15" t="s">
        <v>139</v>
      </c>
      <c r="BM159" s="207" t="s">
        <v>221</v>
      </c>
    </row>
    <row r="160" spans="1:65" s="13" customFormat="1">
      <c r="B160" s="209"/>
      <c r="C160" s="210"/>
      <c r="D160" s="211" t="s">
        <v>190</v>
      </c>
      <c r="E160" s="212" t="s">
        <v>1</v>
      </c>
      <c r="F160" s="213" t="s">
        <v>222</v>
      </c>
      <c r="G160" s="210"/>
      <c r="H160" s="214">
        <v>300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190</v>
      </c>
      <c r="AU160" s="220" t="s">
        <v>89</v>
      </c>
      <c r="AV160" s="13" t="s">
        <v>89</v>
      </c>
      <c r="AW160" s="13" t="s">
        <v>36</v>
      </c>
      <c r="AX160" s="13" t="s">
        <v>87</v>
      </c>
      <c r="AY160" s="220" t="s">
        <v>133</v>
      </c>
    </row>
    <row r="161" spans="1:65" s="2" customFormat="1" ht="16.5" customHeight="1">
      <c r="A161" s="32"/>
      <c r="B161" s="33"/>
      <c r="C161" s="195" t="s">
        <v>7</v>
      </c>
      <c r="D161" s="195" t="s">
        <v>135</v>
      </c>
      <c r="E161" s="196" t="s">
        <v>223</v>
      </c>
      <c r="F161" s="197" t="s">
        <v>224</v>
      </c>
      <c r="G161" s="198" t="s">
        <v>184</v>
      </c>
      <c r="H161" s="199">
        <v>178</v>
      </c>
      <c r="I161" s="200"/>
      <c r="J161" s="201">
        <f>ROUND(I161*H161,2)</f>
        <v>0</v>
      </c>
      <c r="K161" s="202"/>
      <c r="L161" s="37"/>
      <c r="M161" s="203" t="s">
        <v>1</v>
      </c>
      <c r="N161" s="204" t="s">
        <v>44</v>
      </c>
      <c r="O161" s="69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07" t="s">
        <v>139</v>
      </c>
      <c r="AT161" s="207" t="s">
        <v>135</v>
      </c>
      <c r="AU161" s="207" t="s">
        <v>89</v>
      </c>
      <c r="AY161" s="15" t="s">
        <v>133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5" t="s">
        <v>87</v>
      </c>
      <c r="BK161" s="208">
        <f>ROUND(I161*H161,2)</f>
        <v>0</v>
      </c>
      <c r="BL161" s="15" t="s">
        <v>139</v>
      </c>
      <c r="BM161" s="207" t="s">
        <v>225</v>
      </c>
    </row>
    <row r="162" spans="1:65" s="13" customFormat="1">
      <c r="B162" s="209"/>
      <c r="C162" s="210"/>
      <c r="D162" s="211" t="s">
        <v>190</v>
      </c>
      <c r="E162" s="212" t="s">
        <v>1</v>
      </c>
      <c r="F162" s="213" t="s">
        <v>207</v>
      </c>
      <c r="G162" s="210"/>
      <c r="H162" s="214">
        <v>178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190</v>
      </c>
      <c r="AU162" s="220" t="s">
        <v>89</v>
      </c>
      <c r="AV162" s="13" t="s">
        <v>89</v>
      </c>
      <c r="AW162" s="13" t="s">
        <v>36</v>
      </c>
      <c r="AX162" s="13" t="s">
        <v>87</v>
      </c>
      <c r="AY162" s="220" t="s">
        <v>133</v>
      </c>
    </row>
    <row r="163" spans="1:65" s="2" customFormat="1" ht="24.2" customHeight="1">
      <c r="A163" s="32"/>
      <c r="B163" s="33"/>
      <c r="C163" s="195" t="s">
        <v>226</v>
      </c>
      <c r="D163" s="195" t="s">
        <v>135</v>
      </c>
      <c r="E163" s="196" t="s">
        <v>227</v>
      </c>
      <c r="F163" s="197" t="s">
        <v>228</v>
      </c>
      <c r="G163" s="198" t="s">
        <v>229</v>
      </c>
      <c r="H163" s="199">
        <v>120</v>
      </c>
      <c r="I163" s="200"/>
      <c r="J163" s="201">
        <f>ROUND(I163*H163,2)</f>
        <v>0</v>
      </c>
      <c r="K163" s="202"/>
      <c r="L163" s="37"/>
      <c r="M163" s="203" t="s">
        <v>1</v>
      </c>
      <c r="N163" s="204" t="s">
        <v>44</v>
      </c>
      <c r="O163" s="69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7" t="s">
        <v>139</v>
      </c>
      <c r="AT163" s="207" t="s">
        <v>135</v>
      </c>
      <c r="AU163" s="207" t="s">
        <v>89</v>
      </c>
      <c r="AY163" s="15" t="s">
        <v>133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5" t="s">
        <v>87</v>
      </c>
      <c r="BK163" s="208">
        <f>ROUND(I163*H163,2)</f>
        <v>0</v>
      </c>
      <c r="BL163" s="15" t="s">
        <v>139</v>
      </c>
      <c r="BM163" s="207" t="s">
        <v>230</v>
      </c>
    </row>
    <row r="164" spans="1:65" s="13" customFormat="1">
      <c r="B164" s="209"/>
      <c r="C164" s="210"/>
      <c r="D164" s="211" t="s">
        <v>190</v>
      </c>
      <c r="E164" s="212" t="s">
        <v>1</v>
      </c>
      <c r="F164" s="213" t="s">
        <v>231</v>
      </c>
      <c r="G164" s="210"/>
      <c r="H164" s="214">
        <v>120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190</v>
      </c>
      <c r="AU164" s="220" t="s">
        <v>89</v>
      </c>
      <c r="AV164" s="13" t="s">
        <v>89</v>
      </c>
      <c r="AW164" s="13" t="s">
        <v>36</v>
      </c>
      <c r="AX164" s="13" t="s">
        <v>87</v>
      </c>
      <c r="AY164" s="220" t="s">
        <v>133</v>
      </c>
    </row>
    <row r="165" spans="1:65" s="2" customFormat="1" ht="24.2" customHeight="1">
      <c r="A165" s="32"/>
      <c r="B165" s="33"/>
      <c r="C165" s="195" t="s">
        <v>232</v>
      </c>
      <c r="D165" s="195" t="s">
        <v>135</v>
      </c>
      <c r="E165" s="196" t="s">
        <v>233</v>
      </c>
      <c r="F165" s="197" t="s">
        <v>234</v>
      </c>
      <c r="G165" s="198" t="s">
        <v>138</v>
      </c>
      <c r="H165" s="199">
        <v>290</v>
      </c>
      <c r="I165" s="200"/>
      <c r="J165" s="201">
        <f>ROUND(I165*H165,2)</f>
        <v>0</v>
      </c>
      <c r="K165" s="202"/>
      <c r="L165" s="37"/>
      <c r="M165" s="203" t="s">
        <v>1</v>
      </c>
      <c r="N165" s="204" t="s">
        <v>44</v>
      </c>
      <c r="O165" s="69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7" t="s">
        <v>139</v>
      </c>
      <c r="AT165" s="207" t="s">
        <v>135</v>
      </c>
      <c r="AU165" s="207" t="s">
        <v>89</v>
      </c>
      <c r="AY165" s="15" t="s">
        <v>133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5" t="s">
        <v>87</v>
      </c>
      <c r="BK165" s="208">
        <f>ROUND(I165*H165,2)</f>
        <v>0</v>
      </c>
      <c r="BL165" s="15" t="s">
        <v>139</v>
      </c>
      <c r="BM165" s="207" t="s">
        <v>235</v>
      </c>
    </row>
    <row r="166" spans="1:65" s="2" customFormat="1" ht="24.2" customHeight="1">
      <c r="A166" s="32"/>
      <c r="B166" s="33"/>
      <c r="C166" s="195" t="s">
        <v>236</v>
      </c>
      <c r="D166" s="195" t="s">
        <v>135</v>
      </c>
      <c r="E166" s="196" t="s">
        <v>237</v>
      </c>
      <c r="F166" s="197" t="s">
        <v>238</v>
      </c>
      <c r="G166" s="198" t="s">
        <v>138</v>
      </c>
      <c r="H166" s="199">
        <v>290</v>
      </c>
      <c r="I166" s="200"/>
      <c r="J166" s="201">
        <f>ROUND(I166*H166,2)</f>
        <v>0</v>
      </c>
      <c r="K166" s="202"/>
      <c r="L166" s="37"/>
      <c r="M166" s="203" t="s">
        <v>1</v>
      </c>
      <c r="N166" s="204" t="s">
        <v>44</v>
      </c>
      <c r="O166" s="69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7" t="s">
        <v>139</v>
      </c>
      <c r="AT166" s="207" t="s">
        <v>135</v>
      </c>
      <c r="AU166" s="207" t="s">
        <v>89</v>
      </c>
      <c r="AY166" s="15" t="s">
        <v>133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5" t="s">
        <v>87</v>
      </c>
      <c r="BK166" s="208">
        <f>ROUND(I166*H166,2)</f>
        <v>0</v>
      </c>
      <c r="BL166" s="15" t="s">
        <v>139</v>
      </c>
      <c r="BM166" s="207" t="s">
        <v>239</v>
      </c>
    </row>
    <row r="167" spans="1:65" s="2" customFormat="1" ht="16.5" customHeight="1">
      <c r="A167" s="32"/>
      <c r="B167" s="33"/>
      <c r="C167" s="221" t="s">
        <v>240</v>
      </c>
      <c r="D167" s="221" t="s">
        <v>241</v>
      </c>
      <c r="E167" s="222" t="s">
        <v>242</v>
      </c>
      <c r="F167" s="223" t="s">
        <v>243</v>
      </c>
      <c r="G167" s="224" t="s">
        <v>244</v>
      </c>
      <c r="H167" s="225">
        <v>4.3499999999999996</v>
      </c>
      <c r="I167" s="226"/>
      <c r="J167" s="227">
        <f>ROUND(I167*H167,2)</f>
        <v>0</v>
      </c>
      <c r="K167" s="228"/>
      <c r="L167" s="229"/>
      <c r="M167" s="230" t="s">
        <v>1</v>
      </c>
      <c r="N167" s="231" t="s">
        <v>44</v>
      </c>
      <c r="O167" s="69"/>
      <c r="P167" s="205">
        <f>O167*H167</f>
        <v>0</v>
      </c>
      <c r="Q167" s="205">
        <v>1E-3</v>
      </c>
      <c r="R167" s="205">
        <f>Q167*H167</f>
        <v>4.3499999999999997E-3</v>
      </c>
      <c r="S167" s="205">
        <v>0</v>
      </c>
      <c r="T167" s="20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7" t="s">
        <v>164</v>
      </c>
      <c r="AT167" s="207" t="s">
        <v>241</v>
      </c>
      <c r="AU167" s="207" t="s">
        <v>89</v>
      </c>
      <c r="AY167" s="15" t="s">
        <v>133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5" t="s">
        <v>87</v>
      </c>
      <c r="BK167" s="208">
        <f>ROUND(I167*H167,2)</f>
        <v>0</v>
      </c>
      <c r="BL167" s="15" t="s">
        <v>139</v>
      </c>
      <c r="BM167" s="207" t="s">
        <v>245</v>
      </c>
    </row>
    <row r="168" spans="1:65" s="13" customFormat="1">
      <c r="B168" s="209"/>
      <c r="C168" s="210"/>
      <c r="D168" s="211" t="s">
        <v>190</v>
      </c>
      <c r="E168" s="210"/>
      <c r="F168" s="213" t="s">
        <v>246</v>
      </c>
      <c r="G168" s="210"/>
      <c r="H168" s="214">
        <v>4.3499999999999996</v>
      </c>
      <c r="I168" s="215"/>
      <c r="J168" s="210"/>
      <c r="K168" s="210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190</v>
      </c>
      <c r="AU168" s="220" t="s">
        <v>89</v>
      </c>
      <c r="AV168" s="13" t="s">
        <v>89</v>
      </c>
      <c r="AW168" s="13" t="s">
        <v>4</v>
      </c>
      <c r="AX168" s="13" t="s">
        <v>87</v>
      </c>
      <c r="AY168" s="220" t="s">
        <v>133</v>
      </c>
    </row>
    <row r="169" spans="1:65" s="2" customFormat="1" ht="24.2" customHeight="1">
      <c r="A169" s="32"/>
      <c r="B169" s="33"/>
      <c r="C169" s="195" t="s">
        <v>247</v>
      </c>
      <c r="D169" s="195" t="s">
        <v>135</v>
      </c>
      <c r="E169" s="196" t="s">
        <v>248</v>
      </c>
      <c r="F169" s="197" t="s">
        <v>249</v>
      </c>
      <c r="G169" s="198" t="s">
        <v>184</v>
      </c>
      <c r="H169" s="199">
        <v>4.5</v>
      </c>
      <c r="I169" s="200"/>
      <c r="J169" s="201">
        <f>ROUND(I169*H169,2)</f>
        <v>0</v>
      </c>
      <c r="K169" s="202"/>
      <c r="L169" s="37"/>
      <c r="M169" s="203" t="s">
        <v>1</v>
      </c>
      <c r="N169" s="204" t="s">
        <v>44</v>
      </c>
      <c r="O169" s="69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7" t="s">
        <v>139</v>
      </c>
      <c r="AT169" s="207" t="s">
        <v>135</v>
      </c>
      <c r="AU169" s="207" t="s">
        <v>89</v>
      </c>
      <c r="AY169" s="15" t="s">
        <v>133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5" t="s">
        <v>87</v>
      </c>
      <c r="BK169" s="208">
        <f>ROUND(I169*H169,2)</f>
        <v>0</v>
      </c>
      <c r="BL169" s="15" t="s">
        <v>139</v>
      </c>
      <c r="BM169" s="207" t="s">
        <v>250</v>
      </c>
    </row>
    <row r="170" spans="1:65" s="2" customFormat="1" ht="24.2" customHeight="1">
      <c r="A170" s="32"/>
      <c r="B170" s="33"/>
      <c r="C170" s="195" t="s">
        <v>251</v>
      </c>
      <c r="D170" s="195" t="s">
        <v>135</v>
      </c>
      <c r="E170" s="196" t="s">
        <v>252</v>
      </c>
      <c r="F170" s="197" t="s">
        <v>253</v>
      </c>
      <c r="G170" s="198" t="s">
        <v>138</v>
      </c>
      <c r="H170" s="199">
        <v>1765</v>
      </c>
      <c r="I170" s="200"/>
      <c r="J170" s="201">
        <f>ROUND(I170*H170,2)</f>
        <v>0</v>
      </c>
      <c r="K170" s="202"/>
      <c r="L170" s="37"/>
      <c r="M170" s="203" t="s">
        <v>1</v>
      </c>
      <c r="N170" s="204" t="s">
        <v>44</v>
      </c>
      <c r="O170" s="69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7" t="s">
        <v>139</v>
      </c>
      <c r="AT170" s="207" t="s">
        <v>135</v>
      </c>
      <c r="AU170" s="207" t="s">
        <v>89</v>
      </c>
      <c r="AY170" s="15" t="s">
        <v>133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5" t="s">
        <v>87</v>
      </c>
      <c r="BK170" s="208">
        <f>ROUND(I170*H170,2)</f>
        <v>0</v>
      </c>
      <c r="BL170" s="15" t="s">
        <v>139</v>
      </c>
      <c r="BM170" s="207" t="s">
        <v>254</v>
      </c>
    </row>
    <row r="171" spans="1:65" s="13" customFormat="1">
      <c r="B171" s="209"/>
      <c r="C171" s="210"/>
      <c r="D171" s="211" t="s">
        <v>190</v>
      </c>
      <c r="E171" s="212" t="s">
        <v>1</v>
      </c>
      <c r="F171" s="213" t="s">
        <v>255</v>
      </c>
      <c r="G171" s="210"/>
      <c r="H171" s="214">
        <v>1765</v>
      </c>
      <c r="I171" s="215"/>
      <c r="J171" s="210"/>
      <c r="K171" s="210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190</v>
      </c>
      <c r="AU171" s="220" t="s">
        <v>89</v>
      </c>
      <c r="AV171" s="13" t="s">
        <v>89</v>
      </c>
      <c r="AW171" s="13" t="s">
        <v>36</v>
      </c>
      <c r="AX171" s="13" t="s">
        <v>87</v>
      </c>
      <c r="AY171" s="220" t="s">
        <v>133</v>
      </c>
    </row>
    <row r="172" spans="1:65" s="2" customFormat="1" ht="16.5" customHeight="1">
      <c r="A172" s="32"/>
      <c r="B172" s="33"/>
      <c r="C172" s="221" t="s">
        <v>256</v>
      </c>
      <c r="D172" s="221" t="s">
        <v>241</v>
      </c>
      <c r="E172" s="222" t="s">
        <v>257</v>
      </c>
      <c r="F172" s="223" t="s">
        <v>258</v>
      </c>
      <c r="G172" s="224" t="s">
        <v>229</v>
      </c>
      <c r="H172" s="225">
        <v>6.3</v>
      </c>
      <c r="I172" s="226"/>
      <c r="J172" s="227">
        <f>ROUND(I172*H172,2)</f>
        <v>0</v>
      </c>
      <c r="K172" s="228"/>
      <c r="L172" s="229"/>
      <c r="M172" s="230" t="s">
        <v>1</v>
      </c>
      <c r="N172" s="231" t="s">
        <v>44</v>
      </c>
      <c r="O172" s="69"/>
      <c r="P172" s="205">
        <f>O172*H172</f>
        <v>0</v>
      </c>
      <c r="Q172" s="205">
        <v>1</v>
      </c>
      <c r="R172" s="205">
        <f>Q172*H172</f>
        <v>6.3</v>
      </c>
      <c r="S172" s="205">
        <v>0</v>
      </c>
      <c r="T172" s="20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7" t="s">
        <v>164</v>
      </c>
      <c r="AT172" s="207" t="s">
        <v>241</v>
      </c>
      <c r="AU172" s="207" t="s">
        <v>89</v>
      </c>
      <c r="AY172" s="15" t="s">
        <v>133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5" t="s">
        <v>87</v>
      </c>
      <c r="BK172" s="208">
        <f>ROUND(I172*H172,2)</f>
        <v>0</v>
      </c>
      <c r="BL172" s="15" t="s">
        <v>139</v>
      </c>
      <c r="BM172" s="207" t="s">
        <v>259</v>
      </c>
    </row>
    <row r="173" spans="1:65" s="13" customFormat="1">
      <c r="B173" s="209"/>
      <c r="C173" s="210"/>
      <c r="D173" s="211" t="s">
        <v>190</v>
      </c>
      <c r="E173" s="212" t="s">
        <v>1</v>
      </c>
      <c r="F173" s="213" t="s">
        <v>260</v>
      </c>
      <c r="G173" s="210"/>
      <c r="H173" s="214">
        <v>6.3</v>
      </c>
      <c r="I173" s="215"/>
      <c r="J173" s="210"/>
      <c r="K173" s="210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190</v>
      </c>
      <c r="AU173" s="220" t="s">
        <v>89</v>
      </c>
      <c r="AV173" s="13" t="s">
        <v>89</v>
      </c>
      <c r="AW173" s="13" t="s">
        <v>36</v>
      </c>
      <c r="AX173" s="13" t="s">
        <v>87</v>
      </c>
      <c r="AY173" s="220" t="s">
        <v>133</v>
      </c>
    </row>
    <row r="174" spans="1:65" s="12" customFormat="1" ht="22.9" customHeight="1">
      <c r="B174" s="179"/>
      <c r="C174" s="180"/>
      <c r="D174" s="181" t="s">
        <v>78</v>
      </c>
      <c r="E174" s="193" t="s">
        <v>152</v>
      </c>
      <c r="F174" s="193" t="s">
        <v>261</v>
      </c>
      <c r="G174" s="180"/>
      <c r="H174" s="180"/>
      <c r="I174" s="183"/>
      <c r="J174" s="194">
        <f>BK174</f>
        <v>0</v>
      </c>
      <c r="K174" s="180"/>
      <c r="L174" s="185"/>
      <c r="M174" s="186"/>
      <c r="N174" s="187"/>
      <c r="O174" s="187"/>
      <c r="P174" s="188">
        <f>SUM(P175:P218)</f>
        <v>0</v>
      </c>
      <c r="Q174" s="187"/>
      <c r="R174" s="188">
        <f>SUM(R175:R218)</f>
        <v>1199.7803200000001</v>
      </c>
      <c r="S174" s="187"/>
      <c r="T174" s="189">
        <f>SUM(T175:T218)</f>
        <v>0</v>
      </c>
      <c r="AR174" s="190" t="s">
        <v>87</v>
      </c>
      <c r="AT174" s="191" t="s">
        <v>78</v>
      </c>
      <c r="AU174" s="191" t="s">
        <v>87</v>
      </c>
      <c r="AY174" s="190" t="s">
        <v>133</v>
      </c>
      <c r="BK174" s="192">
        <f>SUM(BK175:BK218)</f>
        <v>0</v>
      </c>
    </row>
    <row r="175" spans="1:65" s="2" customFormat="1" ht="24.2" customHeight="1">
      <c r="A175" s="32"/>
      <c r="B175" s="33"/>
      <c r="C175" s="195" t="s">
        <v>262</v>
      </c>
      <c r="D175" s="195" t="s">
        <v>135</v>
      </c>
      <c r="E175" s="196" t="s">
        <v>263</v>
      </c>
      <c r="F175" s="197" t="s">
        <v>264</v>
      </c>
      <c r="G175" s="198" t="s">
        <v>138</v>
      </c>
      <c r="H175" s="199">
        <v>175</v>
      </c>
      <c r="I175" s="200"/>
      <c r="J175" s="201">
        <f>ROUND(I175*H175,2)</f>
        <v>0</v>
      </c>
      <c r="K175" s="202"/>
      <c r="L175" s="37"/>
      <c r="M175" s="203" t="s">
        <v>1</v>
      </c>
      <c r="N175" s="204" t="s">
        <v>44</v>
      </c>
      <c r="O175" s="69"/>
      <c r="P175" s="205">
        <f>O175*H175</f>
        <v>0</v>
      </c>
      <c r="Q175" s="205">
        <v>0.19800000000000001</v>
      </c>
      <c r="R175" s="205">
        <f>Q175*H175</f>
        <v>34.65</v>
      </c>
      <c r="S175" s="205">
        <v>0</v>
      </c>
      <c r="T175" s="20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7" t="s">
        <v>139</v>
      </c>
      <c r="AT175" s="207" t="s">
        <v>135</v>
      </c>
      <c r="AU175" s="207" t="s">
        <v>89</v>
      </c>
      <c r="AY175" s="15" t="s">
        <v>133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15" t="s">
        <v>87</v>
      </c>
      <c r="BK175" s="208">
        <f>ROUND(I175*H175,2)</f>
        <v>0</v>
      </c>
      <c r="BL175" s="15" t="s">
        <v>139</v>
      </c>
      <c r="BM175" s="207" t="s">
        <v>265</v>
      </c>
    </row>
    <row r="176" spans="1:65" s="2" customFormat="1" ht="19.5">
      <c r="A176" s="32"/>
      <c r="B176" s="33"/>
      <c r="C176" s="34"/>
      <c r="D176" s="211" t="s">
        <v>266</v>
      </c>
      <c r="E176" s="34"/>
      <c r="F176" s="232" t="s">
        <v>267</v>
      </c>
      <c r="G176" s="34"/>
      <c r="H176" s="34"/>
      <c r="I176" s="162"/>
      <c r="J176" s="34"/>
      <c r="K176" s="34"/>
      <c r="L176" s="37"/>
      <c r="M176" s="233"/>
      <c r="N176" s="234"/>
      <c r="O176" s="69"/>
      <c r="P176" s="69"/>
      <c r="Q176" s="69"/>
      <c r="R176" s="69"/>
      <c r="S176" s="69"/>
      <c r="T176" s="7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5" t="s">
        <v>266</v>
      </c>
      <c r="AU176" s="15" t="s">
        <v>89</v>
      </c>
    </row>
    <row r="177" spans="1:65" s="2" customFormat="1" ht="24.2" customHeight="1">
      <c r="A177" s="32"/>
      <c r="B177" s="33"/>
      <c r="C177" s="195" t="s">
        <v>268</v>
      </c>
      <c r="D177" s="195" t="s">
        <v>135</v>
      </c>
      <c r="E177" s="196" t="s">
        <v>269</v>
      </c>
      <c r="F177" s="197" t="s">
        <v>270</v>
      </c>
      <c r="G177" s="198" t="s">
        <v>138</v>
      </c>
      <c r="H177" s="199">
        <v>2040</v>
      </c>
      <c r="I177" s="200"/>
      <c r="J177" s="201">
        <f>ROUND(I177*H177,2)</f>
        <v>0</v>
      </c>
      <c r="K177" s="202"/>
      <c r="L177" s="37"/>
      <c r="M177" s="203" t="s">
        <v>1</v>
      </c>
      <c r="N177" s="204" t="s">
        <v>44</v>
      </c>
      <c r="O177" s="69"/>
      <c r="P177" s="205">
        <f>O177*H177</f>
        <v>0</v>
      </c>
      <c r="Q177" s="205">
        <v>0.34499999999999997</v>
      </c>
      <c r="R177" s="205">
        <f>Q177*H177</f>
        <v>703.8</v>
      </c>
      <c r="S177" s="205">
        <v>0</v>
      </c>
      <c r="T177" s="20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7" t="s">
        <v>139</v>
      </c>
      <c r="AT177" s="207" t="s">
        <v>135</v>
      </c>
      <c r="AU177" s="207" t="s">
        <v>89</v>
      </c>
      <c r="AY177" s="15" t="s">
        <v>133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5" t="s">
        <v>87</v>
      </c>
      <c r="BK177" s="208">
        <f>ROUND(I177*H177,2)</f>
        <v>0</v>
      </c>
      <c r="BL177" s="15" t="s">
        <v>139</v>
      </c>
      <c r="BM177" s="207" t="s">
        <v>271</v>
      </c>
    </row>
    <row r="178" spans="1:65" s="2" customFormat="1" ht="29.25">
      <c r="A178" s="32"/>
      <c r="B178" s="33"/>
      <c r="C178" s="34"/>
      <c r="D178" s="211" t="s">
        <v>266</v>
      </c>
      <c r="E178" s="34"/>
      <c r="F178" s="232" t="s">
        <v>272</v>
      </c>
      <c r="G178" s="34"/>
      <c r="H178" s="34"/>
      <c r="I178" s="162"/>
      <c r="J178" s="34"/>
      <c r="K178" s="34"/>
      <c r="L178" s="37"/>
      <c r="M178" s="233"/>
      <c r="N178" s="234"/>
      <c r="O178" s="69"/>
      <c r="P178" s="69"/>
      <c r="Q178" s="69"/>
      <c r="R178" s="69"/>
      <c r="S178" s="69"/>
      <c r="T178" s="7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5" t="s">
        <v>266</v>
      </c>
      <c r="AU178" s="15" t="s">
        <v>89</v>
      </c>
    </row>
    <row r="179" spans="1:65" s="13" customFormat="1">
      <c r="B179" s="209"/>
      <c r="C179" s="210"/>
      <c r="D179" s="211" t="s">
        <v>190</v>
      </c>
      <c r="E179" s="212" t="s">
        <v>1</v>
      </c>
      <c r="F179" s="213" t="s">
        <v>273</v>
      </c>
      <c r="G179" s="210"/>
      <c r="H179" s="214">
        <v>2040</v>
      </c>
      <c r="I179" s="215"/>
      <c r="J179" s="210"/>
      <c r="K179" s="210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190</v>
      </c>
      <c r="AU179" s="220" t="s">
        <v>89</v>
      </c>
      <c r="AV179" s="13" t="s">
        <v>89</v>
      </c>
      <c r="AW179" s="13" t="s">
        <v>36</v>
      </c>
      <c r="AX179" s="13" t="s">
        <v>87</v>
      </c>
      <c r="AY179" s="220" t="s">
        <v>133</v>
      </c>
    </row>
    <row r="180" spans="1:65" s="2" customFormat="1" ht="24.2" customHeight="1">
      <c r="A180" s="32"/>
      <c r="B180" s="33"/>
      <c r="C180" s="195" t="s">
        <v>274</v>
      </c>
      <c r="D180" s="195" t="s">
        <v>135</v>
      </c>
      <c r="E180" s="196" t="s">
        <v>275</v>
      </c>
      <c r="F180" s="197" t="s">
        <v>276</v>
      </c>
      <c r="G180" s="198" t="s">
        <v>138</v>
      </c>
      <c r="H180" s="199">
        <v>170</v>
      </c>
      <c r="I180" s="200"/>
      <c r="J180" s="201">
        <f>ROUND(I180*H180,2)</f>
        <v>0</v>
      </c>
      <c r="K180" s="202"/>
      <c r="L180" s="37"/>
      <c r="M180" s="203" t="s">
        <v>1</v>
      </c>
      <c r="N180" s="204" t="s">
        <v>44</v>
      </c>
      <c r="O180" s="69"/>
      <c r="P180" s="205">
        <f>O180*H180</f>
        <v>0</v>
      </c>
      <c r="Q180" s="205">
        <v>0.46</v>
      </c>
      <c r="R180" s="205">
        <f>Q180*H180</f>
        <v>78.2</v>
      </c>
      <c r="S180" s="205">
        <v>0</v>
      </c>
      <c r="T180" s="20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7" t="s">
        <v>139</v>
      </c>
      <c r="AT180" s="207" t="s">
        <v>135</v>
      </c>
      <c r="AU180" s="207" t="s">
        <v>89</v>
      </c>
      <c r="AY180" s="15" t="s">
        <v>133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5" t="s">
        <v>87</v>
      </c>
      <c r="BK180" s="208">
        <f>ROUND(I180*H180,2)</f>
        <v>0</v>
      </c>
      <c r="BL180" s="15" t="s">
        <v>139</v>
      </c>
      <c r="BM180" s="207" t="s">
        <v>277</v>
      </c>
    </row>
    <row r="181" spans="1:65" s="2" customFormat="1" ht="19.5">
      <c r="A181" s="32"/>
      <c r="B181" s="33"/>
      <c r="C181" s="34"/>
      <c r="D181" s="211" t="s">
        <v>266</v>
      </c>
      <c r="E181" s="34"/>
      <c r="F181" s="232" t="s">
        <v>278</v>
      </c>
      <c r="G181" s="34"/>
      <c r="H181" s="34"/>
      <c r="I181" s="162"/>
      <c r="J181" s="34"/>
      <c r="K181" s="34"/>
      <c r="L181" s="37"/>
      <c r="M181" s="233"/>
      <c r="N181" s="234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266</v>
      </c>
      <c r="AU181" s="15" t="s">
        <v>89</v>
      </c>
    </row>
    <row r="182" spans="1:65" s="2" customFormat="1" ht="24.2" customHeight="1">
      <c r="A182" s="32"/>
      <c r="B182" s="33"/>
      <c r="C182" s="195" t="s">
        <v>279</v>
      </c>
      <c r="D182" s="195" t="s">
        <v>135</v>
      </c>
      <c r="E182" s="196" t="s">
        <v>280</v>
      </c>
      <c r="F182" s="197" t="s">
        <v>281</v>
      </c>
      <c r="G182" s="198" t="s">
        <v>138</v>
      </c>
      <c r="H182" s="199">
        <v>287</v>
      </c>
      <c r="I182" s="200"/>
      <c r="J182" s="201">
        <f>ROUND(I182*H182,2)</f>
        <v>0</v>
      </c>
      <c r="K182" s="202"/>
      <c r="L182" s="37"/>
      <c r="M182" s="203" t="s">
        <v>1</v>
      </c>
      <c r="N182" s="204" t="s">
        <v>44</v>
      </c>
      <c r="O182" s="69"/>
      <c r="P182" s="205">
        <f>O182*H182</f>
        <v>0</v>
      </c>
      <c r="Q182" s="205">
        <v>0.57499999999999996</v>
      </c>
      <c r="R182" s="205">
        <f>Q182*H182</f>
        <v>165.02499999999998</v>
      </c>
      <c r="S182" s="205">
        <v>0</v>
      </c>
      <c r="T182" s="206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7" t="s">
        <v>139</v>
      </c>
      <c r="AT182" s="207" t="s">
        <v>135</v>
      </c>
      <c r="AU182" s="207" t="s">
        <v>89</v>
      </c>
      <c r="AY182" s="15" t="s">
        <v>133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5" t="s">
        <v>87</v>
      </c>
      <c r="BK182" s="208">
        <f>ROUND(I182*H182,2)</f>
        <v>0</v>
      </c>
      <c r="BL182" s="15" t="s">
        <v>139</v>
      </c>
      <c r="BM182" s="207" t="s">
        <v>282</v>
      </c>
    </row>
    <row r="183" spans="1:65" s="2" customFormat="1" ht="29.25">
      <c r="A183" s="32"/>
      <c r="B183" s="33"/>
      <c r="C183" s="34"/>
      <c r="D183" s="211" t="s">
        <v>266</v>
      </c>
      <c r="E183" s="34"/>
      <c r="F183" s="232" t="s">
        <v>283</v>
      </c>
      <c r="G183" s="34"/>
      <c r="H183" s="34"/>
      <c r="I183" s="162"/>
      <c r="J183" s="34"/>
      <c r="K183" s="34"/>
      <c r="L183" s="37"/>
      <c r="M183" s="233"/>
      <c r="N183" s="234"/>
      <c r="O183" s="69"/>
      <c r="P183" s="69"/>
      <c r="Q183" s="69"/>
      <c r="R183" s="69"/>
      <c r="S183" s="69"/>
      <c r="T183" s="7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266</v>
      </c>
      <c r="AU183" s="15" t="s">
        <v>89</v>
      </c>
    </row>
    <row r="184" spans="1:65" s="13" customFormat="1">
      <c r="B184" s="209"/>
      <c r="C184" s="210"/>
      <c r="D184" s="211" t="s">
        <v>190</v>
      </c>
      <c r="E184" s="212" t="s">
        <v>1</v>
      </c>
      <c r="F184" s="213" t="s">
        <v>284</v>
      </c>
      <c r="G184" s="210"/>
      <c r="H184" s="214">
        <v>287</v>
      </c>
      <c r="I184" s="215"/>
      <c r="J184" s="210"/>
      <c r="K184" s="210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190</v>
      </c>
      <c r="AU184" s="220" t="s">
        <v>89</v>
      </c>
      <c r="AV184" s="13" t="s">
        <v>89</v>
      </c>
      <c r="AW184" s="13" t="s">
        <v>36</v>
      </c>
      <c r="AX184" s="13" t="s">
        <v>87</v>
      </c>
      <c r="AY184" s="220" t="s">
        <v>133</v>
      </c>
    </row>
    <row r="185" spans="1:65" s="2" customFormat="1" ht="33" customHeight="1">
      <c r="A185" s="32"/>
      <c r="B185" s="33"/>
      <c r="C185" s="195" t="s">
        <v>285</v>
      </c>
      <c r="D185" s="195" t="s">
        <v>135</v>
      </c>
      <c r="E185" s="196" t="s">
        <v>286</v>
      </c>
      <c r="F185" s="197" t="s">
        <v>287</v>
      </c>
      <c r="G185" s="198" t="s">
        <v>138</v>
      </c>
      <c r="H185" s="199">
        <v>870</v>
      </c>
      <c r="I185" s="200"/>
      <c r="J185" s="201">
        <f>ROUND(I185*H185,2)</f>
        <v>0</v>
      </c>
      <c r="K185" s="202"/>
      <c r="L185" s="37"/>
      <c r="M185" s="203" t="s">
        <v>1</v>
      </c>
      <c r="N185" s="204" t="s">
        <v>44</v>
      </c>
      <c r="O185" s="69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7" t="s">
        <v>139</v>
      </c>
      <c r="AT185" s="207" t="s">
        <v>135</v>
      </c>
      <c r="AU185" s="207" t="s">
        <v>89</v>
      </c>
      <c r="AY185" s="15" t="s">
        <v>133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5" t="s">
        <v>87</v>
      </c>
      <c r="BK185" s="208">
        <f>ROUND(I185*H185,2)</f>
        <v>0</v>
      </c>
      <c r="BL185" s="15" t="s">
        <v>139</v>
      </c>
      <c r="BM185" s="207" t="s">
        <v>288</v>
      </c>
    </row>
    <row r="186" spans="1:65" s="2" customFormat="1" ht="19.5">
      <c r="A186" s="32"/>
      <c r="B186" s="33"/>
      <c r="C186" s="34"/>
      <c r="D186" s="211" t="s">
        <v>266</v>
      </c>
      <c r="E186" s="34"/>
      <c r="F186" s="232" t="s">
        <v>289</v>
      </c>
      <c r="G186" s="34"/>
      <c r="H186" s="34"/>
      <c r="I186" s="162"/>
      <c r="J186" s="34"/>
      <c r="K186" s="34"/>
      <c r="L186" s="37"/>
      <c r="M186" s="233"/>
      <c r="N186" s="234"/>
      <c r="O186" s="69"/>
      <c r="P186" s="69"/>
      <c r="Q186" s="69"/>
      <c r="R186" s="69"/>
      <c r="S186" s="69"/>
      <c r="T186" s="7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266</v>
      </c>
      <c r="AU186" s="15" t="s">
        <v>89</v>
      </c>
    </row>
    <row r="187" spans="1:65" s="2" customFormat="1" ht="21.75" customHeight="1">
      <c r="A187" s="32"/>
      <c r="B187" s="33"/>
      <c r="C187" s="195" t="s">
        <v>290</v>
      </c>
      <c r="D187" s="195" t="s">
        <v>135</v>
      </c>
      <c r="E187" s="196" t="s">
        <v>291</v>
      </c>
      <c r="F187" s="197" t="s">
        <v>292</v>
      </c>
      <c r="G187" s="198" t="s">
        <v>138</v>
      </c>
      <c r="H187" s="199">
        <v>870</v>
      </c>
      <c r="I187" s="200"/>
      <c r="J187" s="201">
        <f>ROUND(I187*H187,2)</f>
        <v>0</v>
      </c>
      <c r="K187" s="202"/>
      <c r="L187" s="37"/>
      <c r="M187" s="203" t="s">
        <v>1</v>
      </c>
      <c r="N187" s="204" t="s">
        <v>44</v>
      </c>
      <c r="O187" s="69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7" t="s">
        <v>139</v>
      </c>
      <c r="AT187" s="207" t="s">
        <v>135</v>
      </c>
      <c r="AU187" s="207" t="s">
        <v>89</v>
      </c>
      <c r="AY187" s="15" t="s">
        <v>133</v>
      </c>
      <c r="BE187" s="208">
        <f>IF(N187="základní",J187,0)</f>
        <v>0</v>
      </c>
      <c r="BF187" s="208">
        <f>IF(N187="snížená",J187,0)</f>
        <v>0</v>
      </c>
      <c r="BG187" s="208">
        <f>IF(N187="zákl. přenesená",J187,0)</f>
        <v>0</v>
      </c>
      <c r="BH187" s="208">
        <f>IF(N187="sníž. přenesená",J187,0)</f>
        <v>0</v>
      </c>
      <c r="BI187" s="208">
        <f>IF(N187="nulová",J187,0)</f>
        <v>0</v>
      </c>
      <c r="BJ187" s="15" t="s">
        <v>87</v>
      </c>
      <c r="BK187" s="208">
        <f>ROUND(I187*H187,2)</f>
        <v>0</v>
      </c>
      <c r="BL187" s="15" t="s">
        <v>139</v>
      </c>
      <c r="BM187" s="207" t="s">
        <v>293</v>
      </c>
    </row>
    <row r="188" spans="1:65" s="2" customFormat="1" ht="19.5">
      <c r="A188" s="32"/>
      <c r="B188" s="33"/>
      <c r="C188" s="34"/>
      <c r="D188" s="211" t="s">
        <v>266</v>
      </c>
      <c r="E188" s="34"/>
      <c r="F188" s="232" t="s">
        <v>289</v>
      </c>
      <c r="G188" s="34"/>
      <c r="H188" s="34"/>
      <c r="I188" s="162"/>
      <c r="J188" s="34"/>
      <c r="K188" s="34"/>
      <c r="L188" s="37"/>
      <c r="M188" s="233"/>
      <c r="N188" s="234"/>
      <c r="O188" s="69"/>
      <c r="P188" s="69"/>
      <c r="Q188" s="69"/>
      <c r="R188" s="69"/>
      <c r="S188" s="69"/>
      <c r="T188" s="7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266</v>
      </c>
      <c r="AU188" s="15" t="s">
        <v>89</v>
      </c>
    </row>
    <row r="189" spans="1:65" s="2" customFormat="1" ht="33" customHeight="1">
      <c r="A189" s="32"/>
      <c r="B189" s="33"/>
      <c r="C189" s="195" t="s">
        <v>294</v>
      </c>
      <c r="D189" s="195" t="s">
        <v>135</v>
      </c>
      <c r="E189" s="196" t="s">
        <v>295</v>
      </c>
      <c r="F189" s="197" t="s">
        <v>296</v>
      </c>
      <c r="G189" s="198" t="s">
        <v>138</v>
      </c>
      <c r="H189" s="199">
        <v>870</v>
      </c>
      <c r="I189" s="200"/>
      <c r="J189" s="201">
        <f>ROUND(I189*H189,2)</f>
        <v>0</v>
      </c>
      <c r="K189" s="202"/>
      <c r="L189" s="37"/>
      <c r="M189" s="203" t="s">
        <v>1</v>
      </c>
      <c r="N189" s="204" t="s">
        <v>44</v>
      </c>
      <c r="O189" s="69"/>
      <c r="P189" s="205">
        <f>O189*H189</f>
        <v>0</v>
      </c>
      <c r="Q189" s="205">
        <v>0</v>
      </c>
      <c r="R189" s="205">
        <f>Q189*H189</f>
        <v>0</v>
      </c>
      <c r="S189" s="205">
        <v>0</v>
      </c>
      <c r="T189" s="206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7" t="s">
        <v>139</v>
      </c>
      <c r="AT189" s="207" t="s">
        <v>135</v>
      </c>
      <c r="AU189" s="207" t="s">
        <v>89</v>
      </c>
      <c r="AY189" s="15" t="s">
        <v>133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15" t="s">
        <v>87</v>
      </c>
      <c r="BK189" s="208">
        <f>ROUND(I189*H189,2)</f>
        <v>0</v>
      </c>
      <c r="BL189" s="15" t="s">
        <v>139</v>
      </c>
      <c r="BM189" s="207" t="s">
        <v>297</v>
      </c>
    </row>
    <row r="190" spans="1:65" s="2" customFormat="1" ht="19.5">
      <c r="A190" s="32"/>
      <c r="B190" s="33"/>
      <c r="C190" s="34"/>
      <c r="D190" s="211" t="s">
        <v>266</v>
      </c>
      <c r="E190" s="34"/>
      <c r="F190" s="232" t="s">
        <v>289</v>
      </c>
      <c r="G190" s="34"/>
      <c r="H190" s="34"/>
      <c r="I190" s="162"/>
      <c r="J190" s="34"/>
      <c r="K190" s="34"/>
      <c r="L190" s="37"/>
      <c r="M190" s="233"/>
      <c r="N190" s="234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266</v>
      </c>
      <c r="AU190" s="15" t="s">
        <v>89</v>
      </c>
    </row>
    <row r="191" spans="1:65" s="2" customFormat="1" ht="24.2" customHeight="1">
      <c r="A191" s="32"/>
      <c r="B191" s="33"/>
      <c r="C191" s="195" t="s">
        <v>298</v>
      </c>
      <c r="D191" s="195" t="s">
        <v>135</v>
      </c>
      <c r="E191" s="196" t="s">
        <v>299</v>
      </c>
      <c r="F191" s="197" t="s">
        <v>300</v>
      </c>
      <c r="G191" s="198" t="s">
        <v>138</v>
      </c>
      <c r="H191" s="199">
        <v>292</v>
      </c>
      <c r="I191" s="200"/>
      <c r="J191" s="201">
        <f>ROUND(I191*H191,2)</f>
        <v>0</v>
      </c>
      <c r="K191" s="202"/>
      <c r="L191" s="37"/>
      <c r="M191" s="203" t="s">
        <v>1</v>
      </c>
      <c r="N191" s="204" t="s">
        <v>44</v>
      </c>
      <c r="O191" s="69"/>
      <c r="P191" s="205">
        <f>O191*H191</f>
        <v>0</v>
      </c>
      <c r="Q191" s="205">
        <v>0.1837</v>
      </c>
      <c r="R191" s="205">
        <f>Q191*H191</f>
        <v>53.6404</v>
      </c>
      <c r="S191" s="205">
        <v>0</v>
      </c>
      <c r="T191" s="206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7" t="s">
        <v>139</v>
      </c>
      <c r="AT191" s="207" t="s">
        <v>135</v>
      </c>
      <c r="AU191" s="207" t="s">
        <v>89</v>
      </c>
      <c r="AY191" s="15" t="s">
        <v>133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5" t="s">
        <v>87</v>
      </c>
      <c r="BK191" s="208">
        <f>ROUND(I191*H191,2)</f>
        <v>0</v>
      </c>
      <c r="BL191" s="15" t="s">
        <v>139</v>
      </c>
      <c r="BM191" s="207" t="s">
        <v>301</v>
      </c>
    </row>
    <row r="192" spans="1:65" s="2" customFormat="1" ht="16.5" customHeight="1">
      <c r="A192" s="32"/>
      <c r="B192" s="33"/>
      <c r="C192" s="221" t="s">
        <v>302</v>
      </c>
      <c r="D192" s="221" t="s">
        <v>241</v>
      </c>
      <c r="E192" s="222" t="s">
        <v>303</v>
      </c>
      <c r="F192" s="223" t="s">
        <v>304</v>
      </c>
      <c r="G192" s="224" t="s">
        <v>138</v>
      </c>
      <c r="H192" s="225">
        <v>110</v>
      </c>
      <c r="I192" s="226"/>
      <c r="J192" s="227">
        <f>ROUND(I192*H192,2)</f>
        <v>0</v>
      </c>
      <c r="K192" s="228"/>
      <c r="L192" s="229"/>
      <c r="M192" s="230" t="s">
        <v>1</v>
      </c>
      <c r="N192" s="231" t="s">
        <v>44</v>
      </c>
      <c r="O192" s="69"/>
      <c r="P192" s="205">
        <f>O192*H192</f>
        <v>0</v>
      </c>
      <c r="Q192" s="205">
        <v>0.222</v>
      </c>
      <c r="R192" s="205">
        <f>Q192*H192</f>
        <v>24.42</v>
      </c>
      <c r="S192" s="205">
        <v>0</v>
      </c>
      <c r="T192" s="20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7" t="s">
        <v>164</v>
      </c>
      <c r="AT192" s="207" t="s">
        <v>241</v>
      </c>
      <c r="AU192" s="207" t="s">
        <v>89</v>
      </c>
      <c r="AY192" s="15" t="s">
        <v>133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5" t="s">
        <v>87</v>
      </c>
      <c r="BK192" s="208">
        <f>ROUND(I192*H192,2)</f>
        <v>0</v>
      </c>
      <c r="BL192" s="15" t="s">
        <v>139</v>
      </c>
      <c r="BM192" s="207" t="s">
        <v>305</v>
      </c>
    </row>
    <row r="193" spans="1:65" s="2" customFormat="1" ht="19.5">
      <c r="A193" s="32"/>
      <c r="B193" s="33"/>
      <c r="C193" s="34"/>
      <c r="D193" s="211" t="s">
        <v>266</v>
      </c>
      <c r="E193" s="34"/>
      <c r="F193" s="232" t="s">
        <v>306</v>
      </c>
      <c r="G193" s="34"/>
      <c r="H193" s="34"/>
      <c r="I193" s="162"/>
      <c r="J193" s="34"/>
      <c r="K193" s="34"/>
      <c r="L193" s="37"/>
      <c r="M193" s="233"/>
      <c r="N193" s="234"/>
      <c r="O193" s="69"/>
      <c r="P193" s="69"/>
      <c r="Q193" s="69"/>
      <c r="R193" s="69"/>
      <c r="S193" s="69"/>
      <c r="T193" s="7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266</v>
      </c>
      <c r="AU193" s="15" t="s">
        <v>89</v>
      </c>
    </row>
    <row r="194" spans="1:65" s="2" customFormat="1" ht="16.5" customHeight="1">
      <c r="A194" s="32"/>
      <c r="B194" s="33"/>
      <c r="C194" s="221" t="s">
        <v>307</v>
      </c>
      <c r="D194" s="221" t="s">
        <v>241</v>
      </c>
      <c r="E194" s="222" t="s">
        <v>308</v>
      </c>
      <c r="F194" s="223" t="s">
        <v>309</v>
      </c>
      <c r="G194" s="224" t="s">
        <v>138</v>
      </c>
      <c r="H194" s="225">
        <v>5</v>
      </c>
      <c r="I194" s="226"/>
      <c r="J194" s="227">
        <f>ROUND(I194*H194,2)</f>
        <v>0</v>
      </c>
      <c r="K194" s="228"/>
      <c r="L194" s="229"/>
      <c r="M194" s="230" t="s">
        <v>1</v>
      </c>
      <c r="N194" s="231" t="s">
        <v>44</v>
      </c>
      <c r="O194" s="69"/>
      <c r="P194" s="205">
        <f>O194*H194</f>
        <v>0</v>
      </c>
      <c r="Q194" s="205">
        <v>0.222</v>
      </c>
      <c r="R194" s="205">
        <f>Q194*H194</f>
        <v>1.1100000000000001</v>
      </c>
      <c r="S194" s="205">
        <v>0</v>
      </c>
      <c r="T194" s="20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7" t="s">
        <v>164</v>
      </c>
      <c r="AT194" s="207" t="s">
        <v>241</v>
      </c>
      <c r="AU194" s="207" t="s">
        <v>89</v>
      </c>
      <c r="AY194" s="15" t="s">
        <v>133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5" t="s">
        <v>87</v>
      </c>
      <c r="BK194" s="208">
        <f>ROUND(I194*H194,2)</f>
        <v>0</v>
      </c>
      <c r="BL194" s="15" t="s">
        <v>139</v>
      </c>
      <c r="BM194" s="207" t="s">
        <v>310</v>
      </c>
    </row>
    <row r="195" spans="1:65" s="2" customFormat="1" ht="29.25">
      <c r="A195" s="32"/>
      <c r="B195" s="33"/>
      <c r="C195" s="34"/>
      <c r="D195" s="211" t="s">
        <v>266</v>
      </c>
      <c r="E195" s="34"/>
      <c r="F195" s="232" t="s">
        <v>311</v>
      </c>
      <c r="G195" s="34"/>
      <c r="H195" s="34"/>
      <c r="I195" s="162"/>
      <c r="J195" s="34"/>
      <c r="K195" s="34"/>
      <c r="L195" s="37"/>
      <c r="M195" s="233"/>
      <c r="N195" s="234"/>
      <c r="O195" s="69"/>
      <c r="P195" s="69"/>
      <c r="Q195" s="69"/>
      <c r="R195" s="69"/>
      <c r="S195" s="69"/>
      <c r="T195" s="7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266</v>
      </c>
      <c r="AU195" s="15" t="s">
        <v>89</v>
      </c>
    </row>
    <row r="196" spans="1:65" s="2" customFormat="1" ht="16.5" customHeight="1">
      <c r="A196" s="32"/>
      <c r="B196" s="33"/>
      <c r="C196" s="221" t="s">
        <v>312</v>
      </c>
      <c r="D196" s="221" t="s">
        <v>241</v>
      </c>
      <c r="E196" s="222" t="s">
        <v>313</v>
      </c>
      <c r="F196" s="223" t="s">
        <v>314</v>
      </c>
      <c r="G196" s="224" t="s">
        <v>138</v>
      </c>
      <c r="H196" s="225">
        <v>160</v>
      </c>
      <c r="I196" s="226"/>
      <c r="J196" s="227">
        <f>ROUND(I196*H196,2)</f>
        <v>0</v>
      </c>
      <c r="K196" s="228"/>
      <c r="L196" s="229"/>
      <c r="M196" s="230" t="s">
        <v>1</v>
      </c>
      <c r="N196" s="231" t="s">
        <v>44</v>
      </c>
      <c r="O196" s="69"/>
      <c r="P196" s="205">
        <f>O196*H196</f>
        <v>0</v>
      </c>
      <c r="Q196" s="205">
        <v>0.11799999999999999</v>
      </c>
      <c r="R196" s="205">
        <f>Q196*H196</f>
        <v>18.88</v>
      </c>
      <c r="S196" s="205">
        <v>0</v>
      </c>
      <c r="T196" s="20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7" t="s">
        <v>164</v>
      </c>
      <c r="AT196" s="207" t="s">
        <v>241</v>
      </c>
      <c r="AU196" s="207" t="s">
        <v>89</v>
      </c>
      <c r="AY196" s="15" t="s">
        <v>133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5" t="s">
        <v>87</v>
      </c>
      <c r="BK196" s="208">
        <f>ROUND(I196*H196,2)</f>
        <v>0</v>
      </c>
      <c r="BL196" s="15" t="s">
        <v>139</v>
      </c>
      <c r="BM196" s="207" t="s">
        <v>315</v>
      </c>
    </row>
    <row r="197" spans="1:65" s="2" customFormat="1" ht="19.5">
      <c r="A197" s="32"/>
      <c r="B197" s="33"/>
      <c r="C197" s="34"/>
      <c r="D197" s="211" t="s">
        <v>266</v>
      </c>
      <c r="E197" s="34"/>
      <c r="F197" s="232" t="s">
        <v>278</v>
      </c>
      <c r="G197" s="34"/>
      <c r="H197" s="34"/>
      <c r="I197" s="162"/>
      <c r="J197" s="34"/>
      <c r="K197" s="34"/>
      <c r="L197" s="37"/>
      <c r="M197" s="233"/>
      <c r="N197" s="234"/>
      <c r="O197" s="69"/>
      <c r="P197" s="69"/>
      <c r="Q197" s="69"/>
      <c r="R197" s="69"/>
      <c r="S197" s="69"/>
      <c r="T197" s="7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266</v>
      </c>
      <c r="AU197" s="15" t="s">
        <v>89</v>
      </c>
    </row>
    <row r="198" spans="1:65" s="2" customFormat="1" ht="21.75" customHeight="1">
      <c r="A198" s="32"/>
      <c r="B198" s="33"/>
      <c r="C198" s="221" t="s">
        <v>316</v>
      </c>
      <c r="D198" s="221" t="s">
        <v>241</v>
      </c>
      <c r="E198" s="222" t="s">
        <v>317</v>
      </c>
      <c r="F198" s="223" t="s">
        <v>318</v>
      </c>
      <c r="G198" s="224" t="s">
        <v>138</v>
      </c>
      <c r="H198" s="225">
        <v>7</v>
      </c>
      <c r="I198" s="226"/>
      <c r="J198" s="227">
        <f>ROUND(I198*H198,2)</f>
        <v>0</v>
      </c>
      <c r="K198" s="228"/>
      <c r="L198" s="229"/>
      <c r="M198" s="230" t="s">
        <v>1</v>
      </c>
      <c r="N198" s="231" t="s">
        <v>44</v>
      </c>
      <c r="O198" s="69"/>
      <c r="P198" s="205">
        <f>O198*H198</f>
        <v>0</v>
      </c>
      <c r="Q198" s="205">
        <v>0.13500000000000001</v>
      </c>
      <c r="R198" s="205">
        <f>Q198*H198</f>
        <v>0.94500000000000006</v>
      </c>
      <c r="S198" s="205">
        <v>0</v>
      </c>
      <c r="T198" s="20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07" t="s">
        <v>164</v>
      </c>
      <c r="AT198" s="207" t="s">
        <v>241</v>
      </c>
      <c r="AU198" s="207" t="s">
        <v>89</v>
      </c>
      <c r="AY198" s="15" t="s">
        <v>133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5" t="s">
        <v>87</v>
      </c>
      <c r="BK198" s="208">
        <f>ROUND(I198*H198,2)</f>
        <v>0</v>
      </c>
      <c r="BL198" s="15" t="s">
        <v>139</v>
      </c>
      <c r="BM198" s="207" t="s">
        <v>319</v>
      </c>
    </row>
    <row r="199" spans="1:65" s="2" customFormat="1" ht="29.25">
      <c r="A199" s="32"/>
      <c r="B199" s="33"/>
      <c r="C199" s="34"/>
      <c r="D199" s="211" t="s">
        <v>266</v>
      </c>
      <c r="E199" s="34"/>
      <c r="F199" s="232" t="s">
        <v>320</v>
      </c>
      <c r="G199" s="34"/>
      <c r="H199" s="34"/>
      <c r="I199" s="162"/>
      <c r="J199" s="34"/>
      <c r="K199" s="34"/>
      <c r="L199" s="37"/>
      <c r="M199" s="233"/>
      <c r="N199" s="234"/>
      <c r="O199" s="69"/>
      <c r="P199" s="69"/>
      <c r="Q199" s="69"/>
      <c r="R199" s="69"/>
      <c r="S199" s="69"/>
      <c r="T199" s="7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5" t="s">
        <v>266</v>
      </c>
      <c r="AU199" s="15" t="s">
        <v>89</v>
      </c>
    </row>
    <row r="200" spans="1:65" s="2" customFormat="1" ht="24.2" customHeight="1">
      <c r="A200" s="32"/>
      <c r="B200" s="33"/>
      <c r="C200" s="221" t="s">
        <v>321</v>
      </c>
      <c r="D200" s="221" t="s">
        <v>241</v>
      </c>
      <c r="E200" s="222" t="s">
        <v>322</v>
      </c>
      <c r="F200" s="223" t="s">
        <v>323</v>
      </c>
      <c r="G200" s="224" t="s">
        <v>138</v>
      </c>
      <c r="H200" s="225">
        <v>10</v>
      </c>
      <c r="I200" s="226"/>
      <c r="J200" s="227">
        <f>ROUND(I200*H200,2)</f>
        <v>0</v>
      </c>
      <c r="K200" s="228"/>
      <c r="L200" s="229"/>
      <c r="M200" s="230" t="s">
        <v>1</v>
      </c>
      <c r="N200" s="231" t="s">
        <v>44</v>
      </c>
      <c r="O200" s="69"/>
      <c r="P200" s="205">
        <f>O200*H200</f>
        <v>0</v>
      </c>
      <c r="Q200" s="205">
        <v>0.111</v>
      </c>
      <c r="R200" s="205">
        <f>Q200*H200</f>
        <v>1.1100000000000001</v>
      </c>
      <c r="S200" s="205">
        <v>0</v>
      </c>
      <c r="T200" s="206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7" t="s">
        <v>164</v>
      </c>
      <c r="AT200" s="207" t="s">
        <v>241</v>
      </c>
      <c r="AU200" s="207" t="s">
        <v>89</v>
      </c>
      <c r="AY200" s="15" t="s">
        <v>133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5" t="s">
        <v>87</v>
      </c>
      <c r="BK200" s="208">
        <f>ROUND(I200*H200,2)</f>
        <v>0</v>
      </c>
      <c r="BL200" s="15" t="s">
        <v>139</v>
      </c>
      <c r="BM200" s="207" t="s">
        <v>324</v>
      </c>
    </row>
    <row r="201" spans="1:65" s="2" customFormat="1" ht="29.25">
      <c r="A201" s="32"/>
      <c r="B201" s="33"/>
      <c r="C201" s="34"/>
      <c r="D201" s="211" t="s">
        <v>266</v>
      </c>
      <c r="E201" s="34"/>
      <c r="F201" s="232" t="s">
        <v>325</v>
      </c>
      <c r="G201" s="34"/>
      <c r="H201" s="34"/>
      <c r="I201" s="162"/>
      <c r="J201" s="34"/>
      <c r="K201" s="34"/>
      <c r="L201" s="37"/>
      <c r="M201" s="233"/>
      <c r="N201" s="234"/>
      <c r="O201" s="69"/>
      <c r="P201" s="69"/>
      <c r="Q201" s="69"/>
      <c r="R201" s="69"/>
      <c r="S201" s="69"/>
      <c r="T201" s="7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266</v>
      </c>
      <c r="AU201" s="15" t="s">
        <v>89</v>
      </c>
    </row>
    <row r="202" spans="1:65" s="2" customFormat="1" ht="33" customHeight="1">
      <c r="A202" s="32"/>
      <c r="B202" s="33"/>
      <c r="C202" s="195" t="s">
        <v>326</v>
      </c>
      <c r="D202" s="195" t="s">
        <v>135</v>
      </c>
      <c r="E202" s="196" t="s">
        <v>327</v>
      </c>
      <c r="F202" s="197" t="s">
        <v>328</v>
      </c>
      <c r="G202" s="198" t="s">
        <v>138</v>
      </c>
      <c r="H202" s="199">
        <v>300</v>
      </c>
      <c r="I202" s="200"/>
      <c r="J202" s="201">
        <f>ROUND(I202*H202,2)</f>
        <v>0</v>
      </c>
      <c r="K202" s="202"/>
      <c r="L202" s="37"/>
      <c r="M202" s="203" t="s">
        <v>1</v>
      </c>
      <c r="N202" s="204" t="s">
        <v>44</v>
      </c>
      <c r="O202" s="69"/>
      <c r="P202" s="205">
        <f>O202*H202</f>
        <v>0</v>
      </c>
      <c r="Q202" s="205">
        <v>8.9219999999999994E-2</v>
      </c>
      <c r="R202" s="205">
        <f>Q202*H202</f>
        <v>26.765999999999998</v>
      </c>
      <c r="S202" s="205">
        <v>0</v>
      </c>
      <c r="T202" s="206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7" t="s">
        <v>139</v>
      </c>
      <c r="AT202" s="207" t="s">
        <v>135</v>
      </c>
      <c r="AU202" s="207" t="s">
        <v>89</v>
      </c>
      <c r="AY202" s="15" t="s">
        <v>133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5" t="s">
        <v>87</v>
      </c>
      <c r="BK202" s="208">
        <f>ROUND(I202*H202,2)</f>
        <v>0</v>
      </c>
      <c r="BL202" s="15" t="s">
        <v>139</v>
      </c>
      <c r="BM202" s="207" t="s">
        <v>329</v>
      </c>
    </row>
    <row r="203" spans="1:65" s="2" customFormat="1" ht="19.5">
      <c r="A203" s="32"/>
      <c r="B203" s="33"/>
      <c r="C203" s="34"/>
      <c r="D203" s="211" t="s">
        <v>266</v>
      </c>
      <c r="E203" s="34"/>
      <c r="F203" s="232" t="s">
        <v>330</v>
      </c>
      <c r="G203" s="34"/>
      <c r="H203" s="34"/>
      <c r="I203" s="162"/>
      <c r="J203" s="34"/>
      <c r="K203" s="34"/>
      <c r="L203" s="37"/>
      <c r="M203" s="233"/>
      <c r="N203" s="234"/>
      <c r="O203" s="69"/>
      <c r="P203" s="69"/>
      <c r="Q203" s="69"/>
      <c r="R203" s="69"/>
      <c r="S203" s="69"/>
      <c r="T203" s="7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5" t="s">
        <v>266</v>
      </c>
      <c r="AU203" s="15" t="s">
        <v>89</v>
      </c>
    </row>
    <row r="204" spans="1:65" s="2" customFormat="1" ht="21.75" customHeight="1">
      <c r="A204" s="32"/>
      <c r="B204" s="33"/>
      <c r="C204" s="221" t="s">
        <v>331</v>
      </c>
      <c r="D204" s="221" t="s">
        <v>241</v>
      </c>
      <c r="E204" s="222" t="s">
        <v>332</v>
      </c>
      <c r="F204" s="223" t="s">
        <v>333</v>
      </c>
      <c r="G204" s="224" t="s">
        <v>138</v>
      </c>
      <c r="H204" s="225">
        <v>275</v>
      </c>
      <c r="I204" s="226"/>
      <c r="J204" s="227">
        <f>ROUND(I204*H204,2)</f>
        <v>0</v>
      </c>
      <c r="K204" s="228"/>
      <c r="L204" s="229"/>
      <c r="M204" s="230" t="s">
        <v>1</v>
      </c>
      <c r="N204" s="231" t="s">
        <v>44</v>
      </c>
      <c r="O204" s="69"/>
      <c r="P204" s="205">
        <f>O204*H204</f>
        <v>0</v>
      </c>
      <c r="Q204" s="205">
        <v>0.13100000000000001</v>
      </c>
      <c r="R204" s="205">
        <f>Q204*H204</f>
        <v>36.024999999999999</v>
      </c>
      <c r="S204" s="205">
        <v>0</v>
      </c>
      <c r="T204" s="20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7" t="s">
        <v>164</v>
      </c>
      <c r="AT204" s="207" t="s">
        <v>241</v>
      </c>
      <c r="AU204" s="207" t="s">
        <v>89</v>
      </c>
      <c r="AY204" s="15" t="s">
        <v>133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5" t="s">
        <v>87</v>
      </c>
      <c r="BK204" s="208">
        <f>ROUND(I204*H204,2)</f>
        <v>0</v>
      </c>
      <c r="BL204" s="15" t="s">
        <v>139</v>
      </c>
      <c r="BM204" s="207" t="s">
        <v>334</v>
      </c>
    </row>
    <row r="205" spans="1:65" s="2" customFormat="1" ht="19.5">
      <c r="A205" s="32"/>
      <c r="B205" s="33"/>
      <c r="C205" s="34"/>
      <c r="D205" s="211" t="s">
        <v>266</v>
      </c>
      <c r="E205" s="34"/>
      <c r="F205" s="232" t="s">
        <v>335</v>
      </c>
      <c r="G205" s="34"/>
      <c r="H205" s="34"/>
      <c r="I205" s="162"/>
      <c r="J205" s="34"/>
      <c r="K205" s="34"/>
      <c r="L205" s="37"/>
      <c r="M205" s="233"/>
      <c r="N205" s="234"/>
      <c r="O205" s="69"/>
      <c r="P205" s="69"/>
      <c r="Q205" s="69"/>
      <c r="R205" s="69"/>
      <c r="S205" s="69"/>
      <c r="T205" s="7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5" t="s">
        <v>266</v>
      </c>
      <c r="AU205" s="15" t="s">
        <v>89</v>
      </c>
    </row>
    <row r="206" spans="1:65" s="2" customFormat="1" ht="21.75" customHeight="1">
      <c r="A206" s="32"/>
      <c r="B206" s="33"/>
      <c r="C206" s="221" t="s">
        <v>336</v>
      </c>
      <c r="D206" s="221" t="s">
        <v>241</v>
      </c>
      <c r="E206" s="222" t="s">
        <v>337</v>
      </c>
      <c r="F206" s="223" t="s">
        <v>338</v>
      </c>
      <c r="G206" s="224" t="s">
        <v>138</v>
      </c>
      <c r="H206" s="225">
        <v>12</v>
      </c>
      <c r="I206" s="226"/>
      <c r="J206" s="227">
        <f>ROUND(I206*H206,2)</f>
        <v>0</v>
      </c>
      <c r="K206" s="228"/>
      <c r="L206" s="229"/>
      <c r="M206" s="230" t="s">
        <v>1</v>
      </c>
      <c r="N206" s="231" t="s">
        <v>44</v>
      </c>
      <c r="O206" s="69"/>
      <c r="P206" s="205">
        <f>O206*H206</f>
        <v>0</v>
      </c>
      <c r="Q206" s="205">
        <v>0.13100000000000001</v>
      </c>
      <c r="R206" s="205">
        <f>Q206*H206</f>
        <v>1.5720000000000001</v>
      </c>
      <c r="S206" s="205">
        <v>0</v>
      </c>
      <c r="T206" s="20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7" t="s">
        <v>164</v>
      </c>
      <c r="AT206" s="207" t="s">
        <v>241</v>
      </c>
      <c r="AU206" s="207" t="s">
        <v>89</v>
      </c>
      <c r="AY206" s="15" t="s">
        <v>133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5" t="s">
        <v>87</v>
      </c>
      <c r="BK206" s="208">
        <f>ROUND(I206*H206,2)</f>
        <v>0</v>
      </c>
      <c r="BL206" s="15" t="s">
        <v>139</v>
      </c>
      <c r="BM206" s="207" t="s">
        <v>339</v>
      </c>
    </row>
    <row r="207" spans="1:65" s="2" customFormat="1" ht="29.25">
      <c r="A207" s="32"/>
      <c r="B207" s="33"/>
      <c r="C207" s="34"/>
      <c r="D207" s="211" t="s">
        <v>266</v>
      </c>
      <c r="E207" s="34"/>
      <c r="F207" s="232" t="s">
        <v>340</v>
      </c>
      <c r="G207" s="34"/>
      <c r="H207" s="34"/>
      <c r="I207" s="162"/>
      <c r="J207" s="34"/>
      <c r="K207" s="34"/>
      <c r="L207" s="37"/>
      <c r="M207" s="233"/>
      <c r="N207" s="234"/>
      <c r="O207" s="69"/>
      <c r="P207" s="69"/>
      <c r="Q207" s="69"/>
      <c r="R207" s="69"/>
      <c r="S207" s="69"/>
      <c r="T207" s="7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5" t="s">
        <v>266</v>
      </c>
      <c r="AU207" s="15" t="s">
        <v>89</v>
      </c>
    </row>
    <row r="208" spans="1:65" s="2" customFormat="1" ht="24.2" customHeight="1">
      <c r="A208" s="32"/>
      <c r="B208" s="33"/>
      <c r="C208" s="221" t="s">
        <v>341</v>
      </c>
      <c r="D208" s="221" t="s">
        <v>241</v>
      </c>
      <c r="E208" s="222" t="s">
        <v>342</v>
      </c>
      <c r="F208" s="223" t="s">
        <v>343</v>
      </c>
      <c r="G208" s="224" t="s">
        <v>138</v>
      </c>
      <c r="H208" s="225">
        <v>13</v>
      </c>
      <c r="I208" s="226"/>
      <c r="J208" s="227">
        <f>ROUND(I208*H208,2)</f>
        <v>0</v>
      </c>
      <c r="K208" s="228"/>
      <c r="L208" s="229"/>
      <c r="M208" s="230" t="s">
        <v>1</v>
      </c>
      <c r="N208" s="231" t="s">
        <v>44</v>
      </c>
      <c r="O208" s="69"/>
      <c r="P208" s="205">
        <f>O208*H208</f>
        <v>0</v>
      </c>
      <c r="Q208" s="205">
        <v>0.13100000000000001</v>
      </c>
      <c r="R208" s="205">
        <f>Q208*H208</f>
        <v>1.7030000000000001</v>
      </c>
      <c r="S208" s="205">
        <v>0</v>
      </c>
      <c r="T208" s="206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07" t="s">
        <v>164</v>
      </c>
      <c r="AT208" s="207" t="s">
        <v>241</v>
      </c>
      <c r="AU208" s="207" t="s">
        <v>89</v>
      </c>
      <c r="AY208" s="15" t="s">
        <v>133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5" t="s">
        <v>87</v>
      </c>
      <c r="BK208" s="208">
        <f>ROUND(I208*H208,2)</f>
        <v>0</v>
      </c>
      <c r="BL208" s="15" t="s">
        <v>139</v>
      </c>
      <c r="BM208" s="207" t="s">
        <v>344</v>
      </c>
    </row>
    <row r="209" spans="1:65" s="2" customFormat="1" ht="19.5">
      <c r="A209" s="32"/>
      <c r="B209" s="33"/>
      <c r="C209" s="34"/>
      <c r="D209" s="211" t="s">
        <v>266</v>
      </c>
      <c r="E209" s="34"/>
      <c r="F209" s="232" t="s">
        <v>335</v>
      </c>
      <c r="G209" s="34"/>
      <c r="H209" s="34"/>
      <c r="I209" s="162"/>
      <c r="J209" s="34"/>
      <c r="K209" s="34"/>
      <c r="L209" s="37"/>
      <c r="M209" s="233"/>
      <c r="N209" s="234"/>
      <c r="O209" s="69"/>
      <c r="P209" s="69"/>
      <c r="Q209" s="69"/>
      <c r="R209" s="69"/>
      <c r="S209" s="69"/>
      <c r="T209" s="7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266</v>
      </c>
      <c r="AU209" s="15" t="s">
        <v>89</v>
      </c>
    </row>
    <row r="210" spans="1:65" s="2" customFormat="1" ht="33" customHeight="1">
      <c r="A210" s="32"/>
      <c r="B210" s="33"/>
      <c r="C210" s="195" t="s">
        <v>345</v>
      </c>
      <c r="D210" s="195" t="s">
        <v>135</v>
      </c>
      <c r="E210" s="196" t="s">
        <v>346</v>
      </c>
      <c r="F210" s="197" t="s">
        <v>347</v>
      </c>
      <c r="G210" s="198" t="s">
        <v>138</v>
      </c>
      <c r="H210" s="199">
        <v>172</v>
      </c>
      <c r="I210" s="200"/>
      <c r="J210" s="201">
        <f>ROUND(I210*H210,2)</f>
        <v>0</v>
      </c>
      <c r="K210" s="202"/>
      <c r="L210" s="37"/>
      <c r="M210" s="203" t="s">
        <v>1</v>
      </c>
      <c r="N210" s="204" t="s">
        <v>44</v>
      </c>
      <c r="O210" s="69"/>
      <c r="P210" s="205">
        <f>O210*H210</f>
        <v>0</v>
      </c>
      <c r="Q210" s="205">
        <v>0.11162</v>
      </c>
      <c r="R210" s="205">
        <f>Q210*H210</f>
        <v>19.198640000000001</v>
      </c>
      <c r="S210" s="205">
        <v>0</v>
      </c>
      <c r="T210" s="20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7" t="s">
        <v>139</v>
      </c>
      <c r="AT210" s="207" t="s">
        <v>135</v>
      </c>
      <c r="AU210" s="207" t="s">
        <v>89</v>
      </c>
      <c r="AY210" s="15" t="s">
        <v>133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5" t="s">
        <v>87</v>
      </c>
      <c r="BK210" s="208">
        <f>ROUND(I210*H210,2)</f>
        <v>0</v>
      </c>
      <c r="BL210" s="15" t="s">
        <v>139</v>
      </c>
      <c r="BM210" s="207" t="s">
        <v>348</v>
      </c>
    </row>
    <row r="211" spans="1:65" s="2" customFormat="1" ht="19.5">
      <c r="A211" s="32"/>
      <c r="B211" s="33"/>
      <c r="C211" s="34"/>
      <c r="D211" s="211" t="s">
        <v>266</v>
      </c>
      <c r="E211" s="34"/>
      <c r="F211" s="232" t="s">
        <v>349</v>
      </c>
      <c r="G211" s="34"/>
      <c r="H211" s="34"/>
      <c r="I211" s="162"/>
      <c r="J211" s="34"/>
      <c r="K211" s="34"/>
      <c r="L211" s="37"/>
      <c r="M211" s="233"/>
      <c r="N211" s="234"/>
      <c r="O211" s="69"/>
      <c r="P211" s="69"/>
      <c r="Q211" s="69"/>
      <c r="R211" s="69"/>
      <c r="S211" s="69"/>
      <c r="T211" s="7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5" t="s">
        <v>266</v>
      </c>
      <c r="AU211" s="15" t="s">
        <v>89</v>
      </c>
    </row>
    <row r="212" spans="1:65" s="2" customFormat="1" ht="21.75" customHeight="1">
      <c r="A212" s="32"/>
      <c r="B212" s="33"/>
      <c r="C212" s="221" t="s">
        <v>350</v>
      </c>
      <c r="D212" s="221" t="s">
        <v>241</v>
      </c>
      <c r="E212" s="222" t="s">
        <v>351</v>
      </c>
      <c r="F212" s="223" t="s">
        <v>352</v>
      </c>
      <c r="G212" s="224" t="s">
        <v>138</v>
      </c>
      <c r="H212" s="225">
        <v>150</v>
      </c>
      <c r="I212" s="226"/>
      <c r="J212" s="227">
        <f>ROUND(I212*H212,2)</f>
        <v>0</v>
      </c>
      <c r="K212" s="228"/>
      <c r="L212" s="229"/>
      <c r="M212" s="230" t="s">
        <v>1</v>
      </c>
      <c r="N212" s="231" t="s">
        <v>44</v>
      </c>
      <c r="O212" s="69"/>
      <c r="P212" s="205">
        <f>O212*H212</f>
        <v>0</v>
      </c>
      <c r="Q212" s="205">
        <v>0.17599999999999999</v>
      </c>
      <c r="R212" s="205">
        <f>Q212*H212</f>
        <v>26.4</v>
      </c>
      <c r="S212" s="205">
        <v>0</v>
      </c>
      <c r="T212" s="20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07" t="s">
        <v>164</v>
      </c>
      <c r="AT212" s="207" t="s">
        <v>241</v>
      </c>
      <c r="AU212" s="207" t="s">
        <v>89</v>
      </c>
      <c r="AY212" s="15" t="s">
        <v>133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5" t="s">
        <v>87</v>
      </c>
      <c r="BK212" s="208">
        <f>ROUND(I212*H212,2)</f>
        <v>0</v>
      </c>
      <c r="BL212" s="15" t="s">
        <v>139</v>
      </c>
      <c r="BM212" s="207" t="s">
        <v>353</v>
      </c>
    </row>
    <row r="213" spans="1:65" s="2" customFormat="1" ht="19.5">
      <c r="A213" s="32"/>
      <c r="B213" s="33"/>
      <c r="C213" s="34"/>
      <c r="D213" s="211" t="s">
        <v>266</v>
      </c>
      <c r="E213" s="34"/>
      <c r="F213" s="232" t="s">
        <v>354</v>
      </c>
      <c r="G213" s="34"/>
      <c r="H213" s="34"/>
      <c r="I213" s="162"/>
      <c r="J213" s="34"/>
      <c r="K213" s="34"/>
      <c r="L213" s="37"/>
      <c r="M213" s="233"/>
      <c r="N213" s="234"/>
      <c r="O213" s="69"/>
      <c r="P213" s="69"/>
      <c r="Q213" s="69"/>
      <c r="R213" s="69"/>
      <c r="S213" s="69"/>
      <c r="T213" s="7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5" t="s">
        <v>266</v>
      </c>
      <c r="AU213" s="15" t="s">
        <v>89</v>
      </c>
    </row>
    <row r="214" spans="1:65" s="2" customFormat="1" ht="24.2" customHeight="1">
      <c r="A214" s="32"/>
      <c r="B214" s="33"/>
      <c r="C214" s="221" t="s">
        <v>355</v>
      </c>
      <c r="D214" s="221" t="s">
        <v>241</v>
      </c>
      <c r="E214" s="222" t="s">
        <v>356</v>
      </c>
      <c r="F214" s="223" t="s">
        <v>357</v>
      </c>
      <c r="G214" s="224" t="s">
        <v>138</v>
      </c>
      <c r="H214" s="225">
        <v>22</v>
      </c>
      <c r="I214" s="226"/>
      <c r="J214" s="227">
        <f>ROUND(I214*H214,2)</f>
        <v>0</v>
      </c>
      <c r="K214" s="228"/>
      <c r="L214" s="229"/>
      <c r="M214" s="230" t="s">
        <v>1</v>
      </c>
      <c r="N214" s="231" t="s">
        <v>44</v>
      </c>
      <c r="O214" s="69"/>
      <c r="P214" s="205">
        <f>O214*H214</f>
        <v>0</v>
      </c>
      <c r="Q214" s="205">
        <v>0.17499999999999999</v>
      </c>
      <c r="R214" s="205">
        <f>Q214*H214</f>
        <v>3.8499999999999996</v>
      </c>
      <c r="S214" s="205">
        <v>0</v>
      </c>
      <c r="T214" s="206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07" t="s">
        <v>164</v>
      </c>
      <c r="AT214" s="207" t="s">
        <v>241</v>
      </c>
      <c r="AU214" s="207" t="s">
        <v>89</v>
      </c>
      <c r="AY214" s="15" t="s">
        <v>133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5" t="s">
        <v>87</v>
      </c>
      <c r="BK214" s="208">
        <f>ROUND(I214*H214,2)</f>
        <v>0</v>
      </c>
      <c r="BL214" s="15" t="s">
        <v>139</v>
      </c>
      <c r="BM214" s="207" t="s">
        <v>358</v>
      </c>
    </row>
    <row r="215" spans="1:65" s="2" customFormat="1" ht="19.5">
      <c r="A215" s="32"/>
      <c r="B215" s="33"/>
      <c r="C215" s="34"/>
      <c r="D215" s="211" t="s">
        <v>266</v>
      </c>
      <c r="E215" s="34"/>
      <c r="F215" s="232" t="s">
        <v>354</v>
      </c>
      <c r="G215" s="34"/>
      <c r="H215" s="34"/>
      <c r="I215" s="162"/>
      <c r="J215" s="34"/>
      <c r="K215" s="34"/>
      <c r="L215" s="37"/>
      <c r="M215" s="233"/>
      <c r="N215" s="234"/>
      <c r="O215" s="69"/>
      <c r="P215" s="69"/>
      <c r="Q215" s="69"/>
      <c r="R215" s="69"/>
      <c r="S215" s="69"/>
      <c r="T215" s="7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5" t="s">
        <v>266</v>
      </c>
      <c r="AU215" s="15" t="s">
        <v>89</v>
      </c>
    </row>
    <row r="216" spans="1:65" s="2" customFormat="1" ht="16.5" customHeight="1">
      <c r="A216" s="32"/>
      <c r="B216" s="33"/>
      <c r="C216" s="195" t="s">
        <v>359</v>
      </c>
      <c r="D216" s="195" t="s">
        <v>135</v>
      </c>
      <c r="E216" s="196" t="s">
        <v>360</v>
      </c>
      <c r="F216" s="197" t="s">
        <v>361</v>
      </c>
      <c r="G216" s="198" t="s">
        <v>138</v>
      </c>
      <c r="H216" s="199">
        <v>16</v>
      </c>
      <c r="I216" s="200"/>
      <c r="J216" s="201">
        <f>ROUND(I216*H216,2)</f>
        <v>0</v>
      </c>
      <c r="K216" s="202"/>
      <c r="L216" s="37"/>
      <c r="M216" s="203" t="s">
        <v>1</v>
      </c>
      <c r="N216" s="204" t="s">
        <v>44</v>
      </c>
      <c r="O216" s="69"/>
      <c r="P216" s="205">
        <f>O216*H216</f>
        <v>0</v>
      </c>
      <c r="Q216" s="205">
        <v>0</v>
      </c>
      <c r="R216" s="205">
        <f>Q216*H216</f>
        <v>0</v>
      </c>
      <c r="S216" s="205">
        <v>0</v>
      </c>
      <c r="T216" s="206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07" t="s">
        <v>139</v>
      </c>
      <c r="AT216" s="207" t="s">
        <v>135</v>
      </c>
      <c r="AU216" s="207" t="s">
        <v>89</v>
      </c>
      <c r="AY216" s="15" t="s">
        <v>133</v>
      </c>
      <c r="BE216" s="208">
        <f>IF(N216="základní",J216,0)</f>
        <v>0</v>
      </c>
      <c r="BF216" s="208">
        <f>IF(N216="snížená",J216,0)</f>
        <v>0</v>
      </c>
      <c r="BG216" s="208">
        <f>IF(N216="zákl. přenesená",J216,0)</f>
        <v>0</v>
      </c>
      <c r="BH216" s="208">
        <f>IF(N216="sníž. přenesená",J216,0)</f>
        <v>0</v>
      </c>
      <c r="BI216" s="208">
        <f>IF(N216="nulová",J216,0)</f>
        <v>0</v>
      </c>
      <c r="BJ216" s="15" t="s">
        <v>87</v>
      </c>
      <c r="BK216" s="208">
        <f>ROUND(I216*H216,2)</f>
        <v>0</v>
      </c>
      <c r="BL216" s="15" t="s">
        <v>139</v>
      </c>
      <c r="BM216" s="207" t="s">
        <v>362</v>
      </c>
    </row>
    <row r="217" spans="1:65" s="2" customFormat="1" ht="24.2" customHeight="1">
      <c r="A217" s="32"/>
      <c r="B217" s="33"/>
      <c r="C217" s="221" t="s">
        <v>363</v>
      </c>
      <c r="D217" s="221" t="s">
        <v>241</v>
      </c>
      <c r="E217" s="222" t="s">
        <v>364</v>
      </c>
      <c r="F217" s="223" t="s">
        <v>365</v>
      </c>
      <c r="G217" s="224" t="s">
        <v>138</v>
      </c>
      <c r="H217" s="225">
        <v>16</v>
      </c>
      <c r="I217" s="226"/>
      <c r="J217" s="227">
        <f>ROUND(I217*H217,2)</f>
        <v>0</v>
      </c>
      <c r="K217" s="228"/>
      <c r="L217" s="229"/>
      <c r="M217" s="230" t="s">
        <v>1</v>
      </c>
      <c r="N217" s="231" t="s">
        <v>44</v>
      </c>
      <c r="O217" s="69"/>
      <c r="P217" s="205">
        <f>O217*H217</f>
        <v>0</v>
      </c>
      <c r="Q217" s="205">
        <v>8.3330000000000001E-2</v>
      </c>
      <c r="R217" s="205">
        <f>Q217*H217</f>
        <v>1.33328</v>
      </c>
      <c r="S217" s="205">
        <v>0</v>
      </c>
      <c r="T217" s="206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07" t="s">
        <v>164</v>
      </c>
      <c r="AT217" s="207" t="s">
        <v>241</v>
      </c>
      <c r="AU217" s="207" t="s">
        <v>89</v>
      </c>
      <c r="AY217" s="15" t="s">
        <v>133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15" t="s">
        <v>87</v>
      </c>
      <c r="BK217" s="208">
        <f>ROUND(I217*H217,2)</f>
        <v>0</v>
      </c>
      <c r="BL217" s="15" t="s">
        <v>139</v>
      </c>
      <c r="BM217" s="207" t="s">
        <v>366</v>
      </c>
    </row>
    <row r="218" spans="1:65" s="2" customFormat="1" ht="21.75" customHeight="1">
      <c r="A218" s="32"/>
      <c r="B218" s="33"/>
      <c r="C218" s="195" t="s">
        <v>367</v>
      </c>
      <c r="D218" s="195" t="s">
        <v>135</v>
      </c>
      <c r="E218" s="196" t="s">
        <v>368</v>
      </c>
      <c r="F218" s="197" t="s">
        <v>369</v>
      </c>
      <c r="G218" s="198" t="s">
        <v>171</v>
      </c>
      <c r="H218" s="199">
        <v>320</v>
      </c>
      <c r="I218" s="200"/>
      <c r="J218" s="201">
        <f>ROUND(I218*H218,2)</f>
        <v>0</v>
      </c>
      <c r="K218" s="202"/>
      <c r="L218" s="37"/>
      <c r="M218" s="203" t="s">
        <v>1</v>
      </c>
      <c r="N218" s="204" t="s">
        <v>44</v>
      </c>
      <c r="O218" s="69"/>
      <c r="P218" s="205">
        <f>O218*H218</f>
        <v>0</v>
      </c>
      <c r="Q218" s="205">
        <v>3.5999999999999999E-3</v>
      </c>
      <c r="R218" s="205">
        <f>Q218*H218</f>
        <v>1.1519999999999999</v>
      </c>
      <c r="S218" s="205">
        <v>0</v>
      </c>
      <c r="T218" s="206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07" t="s">
        <v>139</v>
      </c>
      <c r="AT218" s="207" t="s">
        <v>135</v>
      </c>
      <c r="AU218" s="207" t="s">
        <v>89</v>
      </c>
      <c r="AY218" s="15" t="s">
        <v>133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5" t="s">
        <v>87</v>
      </c>
      <c r="BK218" s="208">
        <f>ROUND(I218*H218,2)</f>
        <v>0</v>
      </c>
      <c r="BL218" s="15" t="s">
        <v>139</v>
      </c>
      <c r="BM218" s="207" t="s">
        <v>370</v>
      </c>
    </row>
    <row r="219" spans="1:65" s="12" customFormat="1" ht="22.9" customHeight="1">
      <c r="B219" s="179"/>
      <c r="C219" s="180"/>
      <c r="D219" s="181" t="s">
        <v>78</v>
      </c>
      <c r="E219" s="193" t="s">
        <v>164</v>
      </c>
      <c r="F219" s="193" t="s">
        <v>371</v>
      </c>
      <c r="G219" s="180"/>
      <c r="H219" s="180"/>
      <c r="I219" s="183"/>
      <c r="J219" s="194">
        <f>BK219</f>
        <v>0</v>
      </c>
      <c r="K219" s="180"/>
      <c r="L219" s="185"/>
      <c r="M219" s="186"/>
      <c r="N219" s="187"/>
      <c r="O219" s="187"/>
      <c r="P219" s="188">
        <f>SUM(P220:P236)</f>
        <v>0</v>
      </c>
      <c r="Q219" s="187"/>
      <c r="R219" s="188">
        <f>SUM(R220:R236)</f>
        <v>12.7644585</v>
      </c>
      <c r="S219" s="187"/>
      <c r="T219" s="189">
        <f>SUM(T220:T236)</f>
        <v>4.04</v>
      </c>
      <c r="AR219" s="190" t="s">
        <v>87</v>
      </c>
      <c r="AT219" s="191" t="s">
        <v>78</v>
      </c>
      <c r="AU219" s="191" t="s">
        <v>87</v>
      </c>
      <c r="AY219" s="190" t="s">
        <v>133</v>
      </c>
      <c r="BK219" s="192">
        <f>SUM(BK220:BK236)</f>
        <v>0</v>
      </c>
    </row>
    <row r="220" spans="1:65" s="2" customFormat="1" ht="24.2" customHeight="1">
      <c r="A220" s="32"/>
      <c r="B220" s="33"/>
      <c r="C220" s="195" t="s">
        <v>372</v>
      </c>
      <c r="D220" s="195" t="s">
        <v>135</v>
      </c>
      <c r="E220" s="196" t="s">
        <v>373</v>
      </c>
      <c r="F220" s="197" t="s">
        <v>374</v>
      </c>
      <c r="G220" s="198" t="s">
        <v>171</v>
      </c>
      <c r="H220" s="199">
        <v>20</v>
      </c>
      <c r="I220" s="200"/>
      <c r="J220" s="201">
        <f t="shared" ref="J220:J236" si="15">ROUND(I220*H220,2)</f>
        <v>0</v>
      </c>
      <c r="K220" s="202"/>
      <c r="L220" s="37"/>
      <c r="M220" s="203" t="s">
        <v>1</v>
      </c>
      <c r="N220" s="204" t="s">
        <v>44</v>
      </c>
      <c r="O220" s="69"/>
      <c r="P220" s="205">
        <f t="shared" ref="P220:P236" si="16">O220*H220</f>
        <v>0</v>
      </c>
      <c r="Q220" s="205">
        <v>2.7610999999999998E-3</v>
      </c>
      <c r="R220" s="205">
        <f t="shared" ref="R220:R236" si="17">Q220*H220</f>
        <v>5.5221999999999993E-2</v>
      </c>
      <c r="S220" s="205">
        <v>0</v>
      </c>
      <c r="T220" s="206">
        <f t="shared" ref="T220:T236" si="18"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07" t="s">
        <v>139</v>
      </c>
      <c r="AT220" s="207" t="s">
        <v>135</v>
      </c>
      <c r="AU220" s="207" t="s">
        <v>89</v>
      </c>
      <c r="AY220" s="15" t="s">
        <v>133</v>
      </c>
      <c r="BE220" s="208">
        <f t="shared" ref="BE220:BE236" si="19">IF(N220="základní",J220,0)</f>
        <v>0</v>
      </c>
      <c r="BF220" s="208">
        <f t="shared" ref="BF220:BF236" si="20">IF(N220="snížená",J220,0)</f>
        <v>0</v>
      </c>
      <c r="BG220" s="208">
        <f t="shared" ref="BG220:BG236" si="21">IF(N220="zákl. přenesená",J220,0)</f>
        <v>0</v>
      </c>
      <c r="BH220" s="208">
        <f t="shared" ref="BH220:BH236" si="22">IF(N220="sníž. přenesená",J220,0)</f>
        <v>0</v>
      </c>
      <c r="BI220" s="208">
        <f t="shared" ref="BI220:BI236" si="23">IF(N220="nulová",J220,0)</f>
        <v>0</v>
      </c>
      <c r="BJ220" s="15" t="s">
        <v>87</v>
      </c>
      <c r="BK220" s="208">
        <f t="shared" ref="BK220:BK236" si="24">ROUND(I220*H220,2)</f>
        <v>0</v>
      </c>
      <c r="BL220" s="15" t="s">
        <v>139</v>
      </c>
      <c r="BM220" s="207" t="s">
        <v>375</v>
      </c>
    </row>
    <row r="221" spans="1:65" s="2" customFormat="1" ht="33" customHeight="1">
      <c r="A221" s="32"/>
      <c r="B221" s="33"/>
      <c r="C221" s="195" t="s">
        <v>376</v>
      </c>
      <c r="D221" s="195" t="s">
        <v>135</v>
      </c>
      <c r="E221" s="196" t="s">
        <v>377</v>
      </c>
      <c r="F221" s="197" t="s">
        <v>378</v>
      </c>
      <c r="G221" s="198" t="s">
        <v>143</v>
      </c>
      <c r="H221" s="199">
        <v>6</v>
      </c>
      <c r="I221" s="200"/>
      <c r="J221" s="201">
        <f t="shared" si="15"/>
        <v>0</v>
      </c>
      <c r="K221" s="202"/>
      <c r="L221" s="37"/>
      <c r="M221" s="203" t="s">
        <v>1</v>
      </c>
      <c r="N221" s="204" t="s">
        <v>44</v>
      </c>
      <c r="O221" s="69"/>
      <c r="P221" s="205">
        <f t="shared" si="16"/>
        <v>0</v>
      </c>
      <c r="Q221" s="205">
        <v>3.7500000000000001E-6</v>
      </c>
      <c r="R221" s="205">
        <f t="shared" si="17"/>
        <v>2.2500000000000001E-5</v>
      </c>
      <c r="S221" s="205">
        <v>0</v>
      </c>
      <c r="T221" s="206">
        <f t="shared" si="18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07" t="s">
        <v>139</v>
      </c>
      <c r="AT221" s="207" t="s">
        <v>135</v>
      </c>
      <c r="AU221" s="207" t="s">
        <v>89</v>
      </c>
      <c r="AY221" s="15" t="s">
        <v>133</v>
      </c>
      <c r="BE221" s="208">
        <f t="shared" si="19"/>
        <v>0</v>
      </c>
      <c r="BF221" s="208">
        <f t="shared" si="20"/>
        <v>0</v>
      </c>
      <c r="BG221" s="208">
        <f t="shared" si="21"/>
        <v>0</v>
      </c>
      <c r="BH221" s="208">
        <f t="shared" si="22"/>
        <v>0</v>
      </c>
      <c r="BI221" s="208">
        <f t="shared" si="23"/>
        <v>0</v>
      </c>
      <c r="BJ221" s="15" t="s">
        <v>87</v>
      </c>
      <c r="BK221" s="208">
        <f t="shared" si="24"/>
        <v>0</v>
      </c>
      <c r="BL221" s="15" t="s">
        <v>139</v>
      </c>
      <c r="BM221" s="207" t="s">
        <v>379</v>
      </c>
    </row>
    <row r="222" spans="1:65" s="2" customFormat="1" ht="16.5" customHeight="1">
      <c r="A222" s="32"/>
      <c r="B222" s="33"/>
      <c r="C222" s="221" t="s">
        <v>380</v>
      </c>
      <c r="D222" s="221" t="s">
        <v>241</v>
      </c>
      <c r="E222" s="222" t="s">
        <v>381</v>
      </c>
      <c r="F222" s="223" t="s">
        <v>382</v>
      </c>
      <c r="G222" s="224" t="s">
        <v>143</v>
      </c>
      <c r="H222" s="225">
        <v>6</v>
      </c>
      <c r="I222" s="226"/>
      <c r="J222" s="227">
        <f t="shared" si="15"/>
        <v>0</v>
      </c>
      <c r="K222" s="228"/>
      <c r="L222" s="229"/>
      <c r="M222" s="230" t="s">
        <v>1</v>
      </c>
      <c r="N222" s="231" t="s">
        <v>44</v>
      </c>
      <c r="O222" s="69"/>
      <c r="P222" s="205">
        <f t="shared" si="16"/>
        <v>0</v>
      </c>
      <c r="Q222" s="205">
        <v>7.2000000000000005E-4</v>
      </c>
      <c r="R222" s="205">
        <f t="shared" si="17"/>
        <v>4.3200000000000001E-3</v>
      </c>
      <c r="S222" s="205">
        <v>0</v>
      </c>
      <c r="T222" s="206">
        <f t="shared" si="18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07" t="s">
        <v>164</v>
      </c>
      <c r="AT222" s="207" t="s">
        <v>241</v>
      </c>
      <c r="AU222" s="207" t="s">
        <v>89</v>
      </c>
      <c r="AY222" s="15" t="s">
        <v>133</v>
      </c>
      <c r="BE222" s="208">
        <f t="shared" si="19"/>
        <v>0</v>
      </c>
      <c r="BF222" s="208">
        <f t="shared" si="20"/>
        <v>0</v>
      </c>
      <c r="BG222" s="208">
        <f t="shared" si="21"/>
        <v>0</v>
      </c>
      <c r="BH222" s="208">
        <f t="shared" si="22"/>
        <v>0</v>
      </c>
      <c r="BI222" s="208">
        <f t="shared" si="23"/>
        <v>0</v>
      </c>
      <c r="BJ222" s="15" t="s">
        <v>87</v>
      </c>
      <c r="BK222" s="208">
        <f t="shared" si="24"/>
        <v>0</v>
      </c>
      <c r="BL222" s="15" t="s">
        <v>139</v>
      </c>
      <c r="BM222" s="207" t="s">
        <v>383</v>
      </c>
    </row>
    <row r="223" spans="1:65" s="2" customFormat="1" ht="24.2" customHeight="1">
      <c r="A223" s="32"/>
      <c r="B223" s="33"/>
      <c r="C223" s="195" t="s">
        <v>384</v>
      </c>
      <c r="D223" s="195" t="s">
        <v>135</v>
      </c>
      <c r="E223" s="196" t="s">
        <v>385</v>
      </c>
      <c r="F223" s="197" t="s">
        <v>386</v>
      </c>
      <c r="G223" s="198" t="s">
        <v>184</v>
      </c>
      <c r="H223" s="199">
        <v>2</v>
      </c>
      <c r="I223" s="200"/>
      <c r="J223" s="201">
        <f t="shared" si="15"/>
        <v>0</v>
      </c>
      <c r="K223" s="202"/>
      <c r="L223" s="37"/>
      <c r="M223" s="203" t="s">
        <v>1</v>
      </c>
      <c r="N223" s="204" t="s">
        <v>44</v>
      </c>
      <c r="O223" s="69"/>
      <c r="P223" s="205">
        <f t="shared" si="16"/>
        <v>0</v>
      </c>
      <c r="Q223" s="205">
        <v>0</v>
      </c>
      <c r="R223" s="205">
        <f t="shared" si="17"/>
        <v>0</v>
      </c>
      <c r="S223" s="205">
        <v>1.92</v>
      </c>
      <c r="T223" s="206">
        <f t="shared" si="18"/>
        <v>3.84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07" t="s">
        <v>139</v>
      </c>
      <c r="AT223" s="207" t="s">
        <v>135</v>
      </c>
      <c r="AU223" s="207" t="s">
        <v>89</v>
      </c>
      <c r="AY223" s="15" t="s">
        <v>133</v>
      </c>
      <c r="BE223" s="208">
        <f t="shared" si="19"/>
        <v>0</v>
      </c>
      <c r="BF223" s="208">
        <f t="shared" si="20"/>
        <v>0</v>
      </c>
      <c r="BG223" s="208">
        <f t="shared" si="21"/>
        <v>0</v>
      </c>
      <c r="BH223" s="208">
        <f t="shared" si="22"/>
        <v>0</v>
      </c>
      <c r="BI223" s="208">
        <f t="shared" si="23"/>
        <v>0</v>
      </c>
      <c r="BJ223" s="15" t="s">
        <v>87</v>
      </c>
      <c r="BK223" s="208">
        <f t="shared" si="24"/>
        <v>0</v>
      </c>
      <c r="BL223" s="15" t="s">
        <v>139</v>
      </c>
      <c r="BM223" s="207" t="s">
        <v>387</v>
      </c>
    </row>
    <row r="224" spans="1:65" s="2" customFormat="1" ht="24.2" customHeight="1">
      <c r="A224" s="32"/>
      <c r="B224" s="33"/>
      <c r="C224" s="195" t="s">
        <v>388</v>
      </c>
      <c r="D224" s="195" t="s">
        <v>135</v>
      </c>
      <c r="E224" s="196" t="s">
        <v>389</v>
      </c>
      <c r="F224" s="197" t="s">
        <v>390</v>
      </c>
      <c r="G224" s="198" t="s">
        <v>143</v>
      </c>
      <c r="H224" s="199">
        <v>3</v>
      </c>
      <c r="I224" s="200"/>
      <c r="J224" s="201">
        <f t="shared" si="15"/>
        <v>0</v>
      </c>
      <c r="K224" s="202"/>
      <c r="L224" s="37"/>
      <c r="M224" s="203" t="s">
        <v>1</v>
      </c>
      <c r="N224" s="204" t="s">
        <v>44</v>
      </c>
      <c r="O224" s="69"/>
      <c r="P224" s="205">
        <f t="shared" si="16"/>
        <v>0</v>
      </c>
      <c r="Q224" s="205">
        <v>0.12422</v>
      </c>
      <c r="R224" s="205">
        <f t="shared" si="17"/>
        <v>0.37265999999999999</v>
      </c>
      <c r="S224" s="205">
        <v>0</v>
      </c>
      <c r="T224" s="206">
        <f t="shared" si="18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07" t="s">
        <v>139</v>
      </c>
      <c r="AT224" s="207" t="s">
        <v>135</v>
      </c>
      <c r="AU224" s="207" t="s">
        <v>89</v>
      </c>
      <c r="AY224" s="15" t="s">
        <v>133</v>
      </c>
      <c r="BE224" s="208">
        <f t="shared" si="19"/>
        <v>0</v>
      </c>
      <c r="BF224" s="208">
        <f t="shared" si="20"/>
        <v>0</v>
      </c>
      <c r="BG224" s="208">
        <f t="shared" si="21"/>
        <v>0</v>
      </c>
      <c r="BH224" s="208">
        <f t="shared" si="22"/>
        <v>0</v>
      </c>
      <c r="BI224" s="208">
        <f t="shared" si="23"/>
        <v>0</v>
      </c>
      <c r="BJ224" s="15" t="s">
        <v>87</v>
      </c>
      <c r="BK224" s="208">
        <f t="shared" si="24"/>
        <v>0</v>
      </c>
      <c r="BL224" s="15" t="s">
        <v>139</v>
      </c>
      <c r="BM224" s="207" t="s">
        <v>391</v>
      </c>
    </row>
    <row r="225" spans="1:65" s="2" customFormat="1" ht="21.75" customHeight="1">
      <c r="A225" s="32"/>
      <c r="B225" s="33"/>
      <c r="C225" s="221" t="s">
        <v>392</v>
      </c>
      <c r="D225" s="221" t="s">
        <v>241</v>
      </c>
      <c r="E225" s="222" t="s">
        <v>393</v>
      </c>
      <c r="F225" s="223" t="s">
        <v>394</v>
      </c>
      <c r="G225" s="224" t="s">
        <v>143</v>
      </c>
      <c r="H225" s="225">
        <v>3</v>
      </c>
      <c r="I225" s="226"/>
      <c r="J225" s="227">
        <f t="shared" si="15"/>
        <v>0</v>
      </c>
      <c r="K225" s="228"/>
      <c r="L225" s="229"/>
      <c r="M225" s="230" t="s">
        <v>1</v>
      </c>
      <c r="N225" s="231" t="s">
        <v>44</v>
      </c>
      <c r="O225" s="69"/>
      <c r="P225" s="205">
        <f t="shared" si="16"/>
        <v>0</v>
      </c>
      <c r="Q225" s="205">
        <v>6.7000000000000004E-2</v>
      </c>
      <c r="R225" s="205">
        <f t="shared" si="17"/>
        <v>0.20100000000000001</v>
      </c>
      <c r="S225" s="205">
        <v>0</v>
      </c>
      <c r="T225" s="206">
        <f t="shared" si="18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07" t="s">
        <v>164</v>
      </c>
      <c r="AT225" s="207" t="s">
        <v>241</v>
      </c>
      <c r="AU225" s="207" t="s">
        <v>89</v>
      </c>
      <c r="AY225" s="15" t="s">
        <v>133</v>
      </c>
      <c r="BE225" s="208">
        <f t="shared" si="19"/>
        <v>0</v>
      </c>
      <c r="BF225" s="208">
        <f t="shared" si="20"/>
        <v>0</v>
      </c>
      <c r="BG225" s="208">
        <f t="shared" si="21"/>
        <v>0</v>
      </c>
      <c r="BH225" s="208">
        <f t="shared" si="22"/>
        <v>0</v>
      </c>
      <c r="BI225" s="208">
        <f t="shared" si="23"/>
        <v>0</v>
      </c>
      <c r="BJ225" s="15" t="s">
        <v>87</v>
      </c>
      <c r="BK225" s="208">
        <f t="shared" si="24"/>
        <v>0</v>
      </c>
      <c r="BL225" s="15" t="s">
        <v>139</v>
      </c>
      <c r="BM225" s="207" t="s">
        <v>395</v>
      </c>
    </row>
    <row r="226" spans="1:65" s="2" customFormat="1" ht="24.2" customHeight="1">
      <c r="A226" s="32"/>
      <c r="B226" s="33"/>
      <c r="C226" s="195" t="s">
        <v>396</v>
      </c>
      <c r="D226" s="195" t="s">
        <v>135</v>
      </c>
      <c r="E226" s="196" t="s">
        <v>397</v>
      </c>
      <c r="F226" s="197" t="s">
        <v>398</v>
      </c>
      <c r="G226" s="198" t="s">
        <v>143</v>
      </c>
      <c r="H226" s="199">
        <v>3</v>
      </c>
      <c r="I226" s="200"/>
      <c r="J226" s="201">
        <f t="shared" si="15"/>
        <v>0</v>
      </c>
      <c r="K226" s="202"/>
      <c r="L226" s="37"/>
      <c r="M226" s="203" t="s">
        <v>1</v>
      </c>
      <c r="N226" s="204" t="s">
        <v>44</v>
      </c>
      <c r="O226" s="69"/>
      <c r="P226" s="205">
        <f t="shared" si="16"/>
        <v>0</v>
      </c>
      <c r="Q226" s="205">
        <v>2.972E-2</v>
      </c>
      <c r="R226" s="205">
        <f t="shared" si="17"/>
        <v>8.9160000000000003E-2</v>
      </c>
      <c r="S226" s="205">
        <v>0</v>
      </c>
      <c r="T226" s="206">
        <f t="shared" si="18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7" t="s">
        <v>139</v>
      </c>
      <c r="AT226" s="207" t="s">
        <v>135</v>
      </c>
      <c r="AU226" s="207" t="s">
        <v>89</v>
      </c>
      <c r="AY226" s="15" t="s">
        <v>133</v>
      </c>
      <c r="BE226" s="208">
        <f t="shared" si="19"/>
        <v>0</v>
      </c>
      <c r="BF226" s="208">
        <f t="shared" si="20"/>
        <v>0</v>
      </c>
      <c r="BG226" s="208">
        <f t="shared" si="21"/>
        <v>0</v>
      </c>
      <c r="BH226" s="208">
        <f t="shared" si="22"/>
        <v>0</v>
      </c>
      <c r="BI226" s="208">
        <f t="shared" si="23"/>
        <v>0</v>
      </c>
      <c r="BJ226" s="15" t="s">
        <v>87</v>
      </c>
      <c r="BK226" s="208">
        <f t="shared" si="24"/>
        <v>0</v>
      </c>
      <c r="BL226" s="15" t="s">
        <v>139</v>
      </c>
      <c r="BM226" s="207" t="s">
        <v>399</v>
      </c>
    </row>
    <row r="227" spans="1:65" s="2" customFormat="1" ht="24.2" customHeight="1">
      <c r="A227" s="32"/>
      <c r="B227" s="33"/>
      <c r="C227" s="221" t="s">
        <v>400</v>
      </c>
      <c r="D227" s="221" t="s">
        <v>241</v>
      </c>
      <c r="E227" s="222" t="s">
        <v>401</v>
      </c>
      <c r="F227" s="223" t="s">
        <v>402</v>
      </c>
      <c r="G227" s="224" t="s">
        <v>143</v>
      </c>
      <c r="H227" s="225">
        <v>3</v>
      </c>
      <c r="I227" s="226"/>
      <c r="J227" s="227">
        <f t="shared" si="15"/>
        <v>0</v>
      </c>
      <c r="K227" s="228"/>
      <c r="L227" s="229"/>
      <c r="M227" s="230" t="s">
        <v>1</v>
      </c>
      <c r="N227" s="231" t="s">
        <v>44</v>
      </c>
      <c r="O227" s="69"/>
      <c r="P227" s="205">
        <f t="shared" si="16"/>
        <v>0</v>
      </c>
      <c r="Q227" s="205">
        <v>0.112</v>
      </c>
      <c r="R227" s="205">
        <f t="shared" si="17"/>
        <v>0.33600000000000002</v>
      </c>
      <c r="S227" s="205">
        <v>0</v>
      </c>
      <c r="T227" s="206">
        <f t="shared" si="18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07" t="s">
        <v>164</v>
      </c>
      <c r="AT227" s="207" t="s">
        <v>241</v>
      </c>
      <c r="AU227" s="207" t="s">
        <v>89</v>
      </c>
      <c r="AY227" s="15" t="s">
        <v>133</v>
      </c>
      <c r="BE227" s="208">
        <f t="shared" si="19"/>
        <v>0</v>
      </c>
      <c r="BF227" s="208">
        <f t="shared" si="20"/>
        <v>0</v>
      </c>
      <c r="BG227" s="208">
        <f t="shared" si="21"/>
        <v>0</v>
      </c>
      <c r="BH227" s="208">
        <f t="shared" si="22"/>
        <v>0</v>
      </c>
      <c r="BI227" s="208">
        <f t="shared" si="23"/>
        <v>0</v>
      </c>
      <c r="BJ227" s="15" t="s">
        <v>87</v>
      </c>
      <c r="BK227" s="208">
        <f t="shared" si="24"/>
        <v>0</v>
      </c>
      <c r="BL227" s="15" t="s">
        <v>139</v>
      </c>
      <c r="BM227" s="207" t="s">
        <v>403</v>
      </c>
    </row>
    <row r="228" spans="1:65" s="2" customFormat="1" ht="24.2" customHeight="1">
      <c r="A228" s="32"/>
      <c r="B228" s="33"/>
      <c r="C228" s="195" t="s">
        <v>404</v>
      </c>
      <c r="D228" s="195" t="s">
        <v>135</v>
      </c>
      <c r="E228" s="196" t="s">
        <v>405</v>
      </c>
      <c r="F228" s="197" t="s">
        <v>406</v>
      </c>
      <c r="G228" s="198" t="s">
        <v>143</v>
      </c>
      <c r="H228" s="199">
        <v>3</v>
      </c>
      <c r="I228" s="200"/>
      <c r="J228" s="201">
        <f t="shared" si="15"/>
        <v>0</v>
      </c>
      <c r="K228" s="202"/>
      <c r="L228" s="37"/>
      <c r="M228" s="203" t="s">
        <v>1</v>
      </c>
      <c r="N228" s="204" t="s">
        <v>44</v>
      </c>
      <c r="O228" s="69"/>
      <c r="P228" s="205">
        <f t="shared" si="16"/>
        <v>0</v>
      </c>
      <c r="Q228" s="205">
        <v>2.972E-2</v>
      </c>
      <c r="R228" s="205">
        <f t="shared" si="17"/>
        <v>8.9160000000000003E-2</v>
      </c>
      <c r="S228" s="205">
        <v>0</v>
      </c>
      <c r="T228" s="206">
        <f t="shared" si="18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07" t="s">
        <v>139</v>
      </c>
      <c r="AT228" s="207" t="s">
        <v>135</v>
      </c>
      <c r="AU228" s="207" t="s">
        <v>89</v>
      </c>
      <c r="AY228" s="15" t="s">
        <v>133</v>
      </c>
      <c r="BE228" s="208">
        <f t="shared" si="19"/>
        <v>0</v>
      </c>
      <c r="BF228" s="208">
        <f t="shared" si="20"/>
        <v>0</v>
      </c>
      <c r="BG228" s="208">
        <f t="shared" si="21"/>
        <v>0</v>
      </c>
      <c r="BH228" s="208">
        <f t="shared" si="22"/>
        <v>0</v>
      </c>
      <c r="BI228" s="208">
        <f t="shared" si="23"/>
        <v>0</v>
      </c>
      <c r="BJ228" s="15" t="s">
        <v>87</v>
      </c>
      <c r="BK228" s="208">
        <f t="shared" si="24"/>
        <v>0</v>
      </c>
      <c r="BL228" s="15" t="s">
        <v>139</v>
      </c>
      <c r="BM228" s="207" t="s">
        <v>407</v>
      </c>
    </row>
    <row r="229" spans="1:65" s="2" customFormat="1" ht="24.2" customHeight="1">
      <c r="A229" s="32"/>
      <c r="B229" s="33"/>
      <c r="C229" s="221" t="s">
        <v>408</v>
      </c>
      <c r="D229" s="221" t="s">
        <v>241</v>
      </c>
      <c r="E229" s="222" t="s">
        <v>409</v>
      </c>
      <c r="F229" s="223" t="s">
        <v>410</v>
      </c>
      <c r="G229" s="224" t="s">
        <v>143</v>
      </c>
      <c r="H229" s="225">
        <v>3</v>
      </c>
      <c r="I229" s="226"/>
      <c r="J229" s="227">
        <f t="shared" si="15"/>
        <v>0</v>
      </c>
      <c r="K229" s="228"/>
      <c r="L229" s="229"/>
      <c r="M229" s="230" t="s">
        <v>1</v>
      </c>
      <c r="N229" s="231" t="s">
        <v>44</v>
      </c>
      <c r="O229" s="69"/>
      <c r="P229" s="205">
        <f t="shared" si="16"/>
        <v>0</v>
      </c>
      <c r="Q229" s="205">
        <v>0.09</v>
      </c>
      <c r="R229" s="205">
        <f t="shared" si="17"/>
        <v>0.27</v>
      </c>
      <c r="S229" s="205">
        <v>0</v>
      </c>
      <c r="T229" s="206">
        <f t="shared" si="18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07" t="s">
        <v>164</v>
      </c>
      <c r="AT229" s="207" t="s">
        <v>241</v>
      </c>
      <c r="AU229" s="207" t="s">
        <v>89</v>
      </c>
      <c r="AY229" s="15" t="s">
        <v>133</v>
      </c>
      <c r="BE229" s="208">
        <f t="shared" si="19"/>
        <v>0</v>
      </c>
      <c r="BF229" s="208">
        <f t="shared" si="20"/>
        <v>0</v>
      </c>
      <c r="BG229" s="208">
        <f t="shared" si="21"/>
        <v>0</v>
      </c>
      <c r="BH229" s="208">
        <f t="shared" si="22"/>
        <v>0</v>
      </c>
      <c r="BI229" s="208">
        <f t="shared" si="23"/>
        <v>0</v>
      </c>
      <c r="BJ229" s="15" t="s">
        <v>87</v>
      </c>
      <c r="BK229" s="208">
        <f t="shared" si="24"/>
        <v>0</v>
      </c>
      <c r="BL229" s="15" t="s">
        <v>139</v>
      </c>
      <c r="BM229" s="207" t="s">
        <v>411</v>
      </c>
    </row>
    <row r="230" spans="1:65" s="2" customFormat="1" ht="24.2" customHeight="1">
      <c r="A230" s="32"/>
      <c r="B230" s="33"/>
      <c r="C230" s="195" t="s">
        <v>412</v>
      </c>
      <c r="D230" s="195" t="s">
        <v>135</v>
      </c>
      <c r="E230" s="196" t="s">
        <v>413</v>
      </c>
      <c r="F230" s="197" t="s">
        <v>414</v>
      </c>
      <c r="G230" s="198" t="s">
        <v>143</v>
      </c>
      <c r="H230" s="199">
        <v>3</v>
      </c>
      <c r="I230" s="200"/>
      <c r="J230" s="201">
        <f t="shared" si="15"/>
        <v>0</v>
      </c>
      <c r="K230" s="202"/>
      <c r="L230" s="37"/>
      <c r="M230" s="203" t="s">
        <v>1</v>
      </c>
      <c r="N230" s="204" t="s">
        <v>44</v>
      </c>
      <c r="O230" s="69"/>
      <c r="P230" s="205">
        <f t="shared" si="16"/>
        <v>0</v>
      </c>
      <c r="Q230" s="205">
        <v>0.217338</v>
      </c>
      <c r="R230" s="205">
        <f t="shared" si="17"/>
        <v>0.65201399999999998</v>
      </c>
      <c r="S230" s="205">
        <v>0</v>
      </c>
      <c r="T230" s="206">
        <f t="shared" si="18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07" t="s">
        <v>139</v>
      </c>
      <c r="AT230" s="207" t="s">
        <v>135</v>
      </c>
      <c r="AU230" s="207" t="s">
        <v>89</v>
      </c>
      <c r="AY230" s="15" t="s">
        <v>133</v>
      </c>
      <c r="BE230" s="208">
        <f t="shared" si="19"/>
        <v>0</v>
      </c>
      <c r="BF230" s="208">
        <f t="shared" si="20"/>
        <v>0</v>
      </c>
      <c r="BG230" s="208">
        <f t="shared" si="21"/>
        <v>0</v>
      </c>
      <c r="BH230" s="208">
        <f t="shared" si="22"/>
        <v>0</v>
      </c>
      <c r="BI230" s="208">
        <f t="shared" si="23"/>
        <v>0</v>
      </c>
      <c r="BJ230" s="15" t="s">
        <v>87</v>
      </c>
      <c r="BK230" s="208">
        <f t="shared" si="24"/>
        <v>0</v>
      </c>
      <c r="BL230" s="15" t="s">
        <v>139</v>
      </c>
      <c r="BM230" s="207" t="s">
        <v>415</v>
      </c>
    </row>
    <row r="231" spans="1:65" s="2" customFormat="1" ht="24.2" customHeight="1">
      <c r="A231" s="32"/>
      <c r="B231" s="33"/>
      <c r="C231" s="221" t="s">
        <v>416</v>
      </c>
      <c r="D231" s="221" t="s">
        <v>241</v>
      </c>
      <c r="E231" s="222" t="s">
        <v>417</v>
      </c>
      <c r="F231" s="223" t="s">
        <v>418</v>
      </c>
      <c r="G231" s="224" t="s">
        <v>143</v>
      </c>
      <c r="H231" s="225">
        <v>3</v>
      </c>
      <c r="I231" s="226"/>
      <c r="J231" s="227">
        <f t="shared" si="15"/>
        <v>0</v>
      </c>
      <c r="K231" s="228"/>
      <c r="L231" s="229"/>
      <c r="M231" s="230" t="s">
        <v>1</v>
      </c>
      <c r="N231" s="231" t="s">
        <v>44</v>
      </c>
      <c r="O231" s="69"/>
      <c r="P231" s="205">
        <f t="shared" si="16"/>
        <v>0</v>
      </c>
      <c r="Q231" s="205">
        <v>0.108</v>
      </c>
      <c r="R231" s="205">
        <f t="shared" si="17"/>
        <v>0.32400000000000001</v>
      </c>
      <c r="S231" s="205">
        <v>0</v>
      </c>
      <c r="T231" s="206">
        <f t="shared" si="18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07" t="s">
        <v>164</v>
      </c>
      <c r="AT231" s="207" t="s">
        <v>241</v>
      </c>
      <c r="AU231" s="207" t="s">
        <v>89</v>
      </c>
      <c r="AY231" s="15" t="s">
        <v>133</v>
      </c>
      <c r="BE231" s="208">
        <f t="shared" si="19"/>
        <v>0</v>
      </c>
      <c r="BF231" s="208">
        <f t="shared" si="20"/>
        <v>0</v>
      </c>
      <c r="BG231" s="208">
        <f t="shared" si="21"/>
        <v>0</v>
      </c>
      <c r="BH231" s="208">
        <f t="shared" si="22"/>
        <v>0</v>
      </c>
      <c r="BI231" s="208">
        <f t="shared" si="23"/>
        <v>0</v>
      </c>
      <c r="BJ231" s="15" t="s">
        <v>87</v>
      </c>
      <c r="BK231" s="208">
        <f t="shared" si="24"/>
        <v>0</v>
      </c>
      <c r="BL231" s="15" t="s">
        <v>139</v>
      </c>
      <c r="BM231" s="207" t="s">
        <v>419</v>
      </c>
    </row>
    <row r="232" spans="1:65" s="2" customFormat="1" ht="21.75" customHeight="1">
      <c r="A232" s="32"/>
      <c r="B232" s="33"/>
      <c r="C232" s="221" t="s">
        <v>420</v>
      </c>
      <c r="D232" s="221" t="s">
        <v>241</v>
      </c>
      <c r="E232" s="222" t="s">
        <v>421</v>
      </c>
      <c r="F232" s="223" t="s">
        <v>422</v>
      </c>
      <c r="G232" s="224" t="s">
        <v>143</v>
      </c>
      <c r="H232" s="225">
        <v>3</v>
      </c>
      <c r="I232" s="226"/>
      <c r="J232" s="227">
        <f t="shared" si="15"/>
        <v>0</v>
      </c>
      <c r="K232" s="228"/>
      <c r="L232" s="229"/>
      <c r="M232" s="230" t="s">
        <v>1</v>
      </c>
      <c r="N232" s="231" t="s">
        <v>44</v>
      </c>
      <c r="O232" s="69"/>
      <c r="P232" s="205">
        <f t="shared" si="16"/>
        <v>0</v>
      </c>
      <c r="Q232" s="205">
        <v>8.5000000000000006E-3</v>
      </c>
      <c r="R232" s="205">
        <f t="shared" si="17"/>
        <v>2.5500000000000002E-2</v>
      </c>
      <c r="S232" s="205">
        <v>0</v>
      </c>
      <c r="T232" s="206">
        <f t="shared" si="18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07" t="s">
        <v>164</v>
      </c>
      <c r="AT232" s="207" t="s">
        <v>241</v>
      </c>
      <c r="AU232" s="207" t="s">
        <v>89</v>
      </c>
      <c r="AY232" s="15" t="s">
        <v>133</v>
      </c>
      <c r="BE232" s="208">
        <f t="shared" si="19"/>
        <v>0</v>
      </c>
      <c r="BF232" s="208">
        <f t="shared" si="20"/>
        <v>0</v>
      </c>
      <c r="BG232" s="208">
        <f t="shared" si="21"/>
        <v>0</v>
      </c>
      <c r="BH232" s="208">
        <f t="shared" si="22"/>
        <v>0</v>
      </c>
      <c r="BI232" s="208">
        <f t="shared" si="23"/>
        <v>0</v>
      </c>
      <c r="BJ232" s="15" t="s">
        <v>87</v>
      </c>
      <c r="BK232" s="208">
        <f t="shared" si="24"/>
        <v>0</v>
      </c>
      <c r="BL232" s="15" t="s">
        <v>139</v>
      </c>
      <c r="BM232" s="207" t="s">
        <v>423</v>
      </c>
    </row>
    <row r="233" spans="1:65" s="2" customFormat="1" ht="24.2" customHeight="1">
      <c r="A233" s="32"/>
      <c r="B233" s="33"/>
      <c r="C233" s="221" t="s">
        <v>424</v>
      </c>
      <c r="D233" s="221" t="s">
        <v>241</v>
      </c>
      <c r="E233" s="222" t="s">
        <v>425</v>
      </c>
      <c r="F233" s="223" t="s">
        <v>426</v>
      </c>
      <c r="G233" s="224" t="s">
        <v>143</v>
      </c>
      <c r="H233" s="225">
        <v>3</v>
      </c>
      <c r="I233" s="226"/>
      <c r="J233" s="227">
        <f t="shared" si="15"/>
        <v>0</v>
      </c>
      <c r="K233" s="228"/>
      <c r="L233" s="229"/>
      <c r="M233" s="230" t="s">
        <v>1</v>
      </c>
      <c r="N233" s="231" t="s">
        <v>44</v>
      </c>
      <c r="O233" s="69"/>
      <c r="P233" s="205">
        <f t="shared" si="16"/>
        <v>0</v>
      </c>
      <c r="Q233" s="205">
        <v>2.7E-2</v>
      </c>
      <c r="R233" s="205">
        <f t="shared" si="17"/>
        <v>8.1000000000000003E-2</v>
      </c>
      <c r="S233" s="205">
        <v>0</v>
      </c>
      <c r="T233" s="206">
        <f t="shared" si="18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07" t="s">
        <v>164</v>
      </c>
      <c r="AT233" s="207" t="s">
        <v>241</v>
      </c>
      <c r="AU233" s="207" t="s">
        <v>89</v>
      </c>
      <c r="AY233" s="15" t="s">
        <v>133</v>
      </c>
      <c r="BE233" s="208">
        <f t="shared" si="19"/>
        <v>0</v>
      </c>
      <c r="BF233" s="208">
        <f t="shared" si="20"/>
        <v>0</v>
      </c>
      <c r="BG233" s="208">
        <f t="shared" si="21"/>
        <v>0</v>
      </c>
      <c r="BH233" s="208">
        <f t="shared" si="22"/>
        <v>0</v>
      </c>
      <c r="BI233" s="208">
        <f t="shared" si="23"/>
        <v>0</v>
      </c>
      <c r="BJ233" s="15" t="s">
        <v>87</v>
      </c>
      <c r="BK233" s="208">
        <f t="shared" si="24"/>
        <v>0</v>
      </c>
      <c r="BL233" s="15" t="s">
        <v>139</v>
      </c>
      <c r="BM233" s="207" t="s">
        <v>427</v>
      </c>
    </row>
    <row r="234" spans="1:65" s="2" customFormat="1" ht="24.2" customHeight="1">
      <c r="A234" s="32"/>
      <c r="B234" s="33"/>
      <c r="C234" s="195" t="s">
        <v>428</v>
      </c>
      <c r="D234" s="195" t="s">
        <v>135</v>
      </c>
      <c r="E234" s="196" t="s">
        <v>429</v>
      </c>
      <c r="F234" s="197" t="s">
        <v>430</v>
      </c>
      <c r="G234" s="198" t="s">
        <v>143</v>
      </c>
      <c r="H234" s="199">
        <v>2</v>
      </c>
      <c r="I234" s="200"/>
      <c r="J234" s="201">
        <f t="shared" si="15"/>
        <v>0</v>
      </c>
      <c r="K234" s="202"/>
      <c r="L234" s="37"/>
      <c r="M234" s="203" t="s">
        <v>1</v>
      </c>
      <c r="N234" s="204" t="s">
        <v>44</v>
      </c>
      <c r="O234" s="69"/>
      <c r="P234" s="205">
        <f t="shared" si="16"/>
        <v>0</v>
      </c>
      <c r="Q234" s="205">
        <v>0</v>
      </c>
      <c r="R234" s="205">
        <f t="shared" si="17"/>
        <v>0</v>
      </c>
      <c r="S234" s="205">
        <v>0.1</v>
      </c>
      <c r="T234" s="206">
        <f t="shared" si="18"/>
        <v>0.2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07" t="s">
        <v>139</v>
      </c>
      <c r="AT234" s="207" t="s">
        <v>135</v>
      </c>
      <c r="AU234" s="207" t="s">
        <v>89</v>
      </c>
      <c r="AY234" s="15" t="s">
        <v>133</v>
      </c>
      <c r="BE234" s="208">
        <f t="shared" si="19"/>
        <v>0</v>
      </c>
      <c r="BF234" s="208">
        <f t="shared" si="20"/>
        <v>0</v>
      </c>
      <c r="BG234" s="208">
        <f t="shared" si="21"/>
        <v>0</v>
      </c>
      <c r="BH234" s="208">
        <f t="shared" si="22"/>
        <v>0</v>
      </c>
      <c r="BI234" s="208">
        <f t="shared" si="23"/>
        <v>0</v>
      </c>
      <c r="BJ234" s="15" t="s">
        <v>87</v>
      </c>
      <c r="BK234" s="208">
        <f t="shared" si="24"/>
        <v>0</v>
      </c>
      <c r="BL234" s="15" t="s">
        <v>139</v>
      </c>
      <c r="BM234" s="207" t="s">
        <v>431</v>
      </c>
    </row>
    <row r="235" spans="1:65" s="2" customFormat="1" ht="24.2" customHeight="1">
      <c r="A235" s="32"/>
      <c r="B235" s="33"/>
      <c r="C235" s="195" t="s">
        <v>432</v>
      </c>
      <c r="D235" s="195" t="s">
        <v>135</v>
      </c>
      <c r="E235" s="196" t="s">
        <v>433</v>
      </c>
      <c r="F235" s="197" t="s">
        <v>434</v>
      </c>
      <c r="G235" s="198" t="s">
        <v>143</v>
      </c>
      <c r="H235" s="199">
        <v>17</v>
      </c>
      <c r="I235" s="200"/>
      <c r="J235" s="201">
        <f t="shared" si="15"/>
        <v>0</v>
      </c>
      <c r="K235" s="202"/>
      <c r="L235" s="37"/>
      <c r="M235" s="203" t="s">
        <v>1</v>
      </c>
      <c r="N235" s="204" t="s">
        <v>44</v>
      </c>
      <c r="O235" s="69"/>
      <c r="P235" s="205">
        <f t="shared" si="16"/>
        <v>0</v>
      </c>
      <c r="Q235" s="205">
        <v>0.42080000000000001</v>
      </c>
      <c r="R235" s="205">
        <f t="shared" si="17"/>
        <v>7.1536</v>
      </c>
      <c r="S235" s="205">
        <v>0</v>
      </c>
      <c r="T235" s="206">
        <f t="shared" si="18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07" t="s">
        <v>139</v>
      </c>
      <c r="AT235" s="207" t="s">
        <v>135</v>
      </c>
      <c r="AU235" s="207" t="s">
        <v>89</v>
      </c>
      <c r="AY235" s="15" t="s">
        <v>133</v>
      </c>
      <c r="BE235" s="208">
        <f t="shared" si="19"/>
        <v>0</v>
      </c>
      <c r="BF235" s="208">
        <f t="shared" si="20"/>
        <v>0</v>
      </c>
      <c r="BG235" s="208">
        <f t="shared" si="21"/>
        <v>0</v>
      </c>
      <c r="BH235" s="208">
        <f t="shared" si="22"/>
        <v>0</v>
      </c>
      <c r="BI235" s="208">
        <f t="shared" si="23"/>
        <v>0</v>
      </c>
      <c r="BJ235" s="15" t="s">
        <v>87</v>
      </c>
      <c r="BK235" s="208">
        <f t="shared" si="24"/>
        <v>0</v>
      </c>
      <c r="BL235" s="15" t="s">
        <v>139</v>
      </c>
      <c r="BM235" s="207" t="s">
        <v>435</v>
      </c>
    </row>
    <row r="236" spans="1:65" s="2" customFormat="1" ht="33" customHeight="1">
      <c r="A236" s="32"/>
      <c r="B236" s="33"/>
      <c r="C236" s="195" t="s">
        <v>436</v>
      </c>
      <c r="D236" s="195" t="s">
        <v>135</v>
      </c>
      <c r="E236" s="196" t="s">
        <v>437</v>
      </c>
      <c r="F236" s="197" t="s">
        <v>438</v>
      </c>
      <c r="G236" s="198" t="s">
        <v>143</v>
      </c>
      <c r="H236" s="199">
        <v>10</v>
      </c>
      <c r="I236" s="200"/>
      <c r="J236" s="201">
        <f t="shared" si="15"/>
        <v>0</v>
      </c>
      <c r="K236" s="202"/>
      <c r="L236" s="37"/>
      <c r="M236" s="203" t="s">
        <v>1</v>
      </c>
      <c r="N236" s="204" t="s">
        <v>44</v>
      </c>
      <c r="O236" s="69"/>
      <c r="P236" s="205">
        <f t="shared" si="16"/>
        <v>0</v>
      </c>
      <c r="Q236" s="205">
        <v>0.31108000000000002</v>
      </c>
      <c r="R236" s="205">
        <f t="shared" si="17"/>
        <v>3.1108000000000002</v>
      </c>
      <c r="S236" s="205">
        <v>0</v>
      </c>
      <c r="T236" s="206">
        <f t="shared" si="18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07" t="s">
        <v>139</v>
      </c>
      <c r="AT236" s="207" t="s">
        <v>135</v>
      </c>
      <c r="AU236" s="207" t="s">
        <v>89</v>
      </c>
      <c r="AY236" s="15" t="s">
        <v>133</v>
      </c>
      <c r="BE236" s="208">
        <f t="shared" si="19"/>
        <v>0</v>
      </c>
      <c r="BF236" s="208">
        <f t="shared" si="20"/>
        <v>0</v>
      </c>
      <c r="BG236" s="208">
        <f t="shared" si="21"/>
        <v>0</v>
      </c>
      <c r="BH236" s="208">
        <f t="shared" si="22"/>
        <v>0</v>
      </c>
      <c r="BI236" s="208">
        <f t="shared" si="23"/>
        <v>0</v>
      </c>
      <c r="BJ236" s="15" t="s">
        <v>87</v>
      </c>
      <c r="BK236" s="208">
        <f t="shared" si="24"/>
        <v>0</v>
      </c>
      <c r="BL236" s="15" t="s">
        <v>139</v>
      </c>
      <c r="BM236" s="207" t="s">
        <v>439</v>
      </c>
    </row>
    <row r="237" spans="1:65" s="12" customFormat="1" ht="22.9" customHeight="1">
      <c r="B237" s="179"/>
      <c r="C237" s="180"/>
      <c r="D237" s="181" t="s">
        <v>78</v>
      </c>
      <c r="E237" s="193" t="s">
        <v>168</v>
      </c>
      <c r="F237" s="193" t="s">
        <v>440</v>
      </c>
      <c r="G237" s="180"/>
      <c r="H237" s="180"/>
      <c r="I237" s="183"/>
      <c r="J237" s="194">
        <f>BK237</f>
        <v>0</v>
      </c>
      <c r="K237" s="180"/>
      <c r="L237" s="185"/>
      <c r="M237" s="186"/>
      <c r="N237" s="187"/>
      <c r="O237" s="187"/>
      <c r="P237" s="188">
        <f>SUM(P238:P279)</f>
        <v>0</v>
      </c>
      <c r="Q237" s="187"/>
      <c r="R237" s="188">
        <f>SUM(R238:R279)</f>
        <v>150.39466844999998</v>
      </c>
      <c r="S237" s="187"/>
      <c r="T237" s="189">
        <f>SUM(T238:T279)</f>
        <v>0.18</v>
      </c>
      <c r="AR237" s="190" t="s">
        <v>87</v>
      </c>
      <c r="AT237" s="191" t="s">
        <v>78</v>
      </c>
      <c r="AU237" s="191" t="s">
        <v>87</v>
      </c>
      <c r="AY237" s="190" t="s">
        <v>133</v>
      </c>
      <c r="BK237" s="192">
        <f>SUM(BK238:BK279)</f>
        <v>0</v>
      </c>
    </row>
    <row r="238" spans="1:65" s="2" customFormat="1" ht="24.2" customHeight="1">
      <c r="A238" s="32"/>
      <c r="B238" s="33"/>
      <c r="C238" s="195" t="s">
        <v>441</v>
      </c>
      <c r="D238" s="195" t="s">
        <v>135</v>
      </c>
      <c r="E238" s="196" t="s">
        <v>442</v>
      </c>
      <c r="F238" s="197" t="s">
        <v>443</v>
      </c>
      <c r="G238" s="198" t="s">
        <v>143</v>
      </c>
      <c r="H238" s="199">
        <v>2</v>
      </c>
      <c r="I238" s="200"/>
      <c r="J238" s="201">
        <f t="shared" ref="J238:J246" si="25">ROUND(I238*H238,2)</f>
        <v>0</v>
      </c>
      <c r="K238" s="202"/>
      <c r="L238" s="37"/>
      <c r="M238" s="203" t="s">
        <v>1</v>
      </c>
      <c r="N238" s="204" t="s">
        <v>44</v>
      </c>
      <c r="O238" s="69"/>
      <c r="P238" s="205">
        <f t="shared" ref="P238:P246" si="26">O238*H238</f>
        <v>0</v>
      </c>
      <c r="Q238" s="205">
        <v>0</v>
      </c>
      <c r="R238" s="205">
        <f t="shared" ref="R238:R246" si="27">Q238*H238</f>
        <v>0</v>
      </c>
      <c r="S238" s="205">
        <v>8.2000000000000003E-2</v>
      </c>
      <c r="T238" s="206">
        <f t="shared" ref="T238:T246" si="28">S238*H238</f>
        <v>0.16400000000000001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07" t="s">
        <v>139</v>
      </c>
      <c r="AT238" s="207" t="s">
        <v>135</v>
      </c>
      <c r="AU238" s="207" t="s">
        <v>89</v>
      </c>
      <c r="AY238" s="15" t="s">
        <v>133</v>
      </c>
      <c r="BE238" s="208">
        <f t="shared" ref="BE238:BE246" si="29">IF(N238="základní",J238,0)</f>
        <v>0</v>
      </c>
      <c r="BF238" s="208">
        <f t="shared" ref="BF238:BF246" si="30">IF(N238="snížená",J238,0)</f>
        <v>0</v>
      </c>
      <c r="BG238" s="208">
        <f t="shared" ref="BG238:BG246" si="31">IF(N238="zákl. přenesená",J238,0)</f>
        <v>0</v>
      </c>
      <c r="BH238" s="208">
        <f t="shared" ref="BH238:BH246" si="32">IF(N238="sníž. přenesená",J238,0)</f>
        <v>0</v>
      </c>
      <c r="BI238" s="208">
        <f t="shared" ref="BI238:BI246" si="33">IF(N238="nulová",J238,0)</f>
        <v>0</v>
      </c>
      <c r="BJ238" s="15" t="s">
        <v>87</v>
      </c>
      <c r="BK238" s="208">
        <f t="shared" ref="BK238:BK246" si="34">ROUND(I238*H238,2)</f>
        <v>0</v>
      </c>
      <c r="BL238" s="15" t="s">
        <v>139</v>
      </c>
      <c r="BM238" s="207" t="s">
        <v>444</v>
      </c>
    </row>
    <row r="239" spans="1:65" s="2" customFormat="1" ht="24.2" customHeight="1">
      <c r="A239" s="32"/>
      <c r="B239" s="33"/>
      <c r="C239" s="195" t="s">
        <v>445</v>
      </c>
      <c r="D239" s="195" t="s">
        <v>135</v>
      </c>
      <c r="E239" s="196" t="s">
        <v>446</v>
      </c>
      <c r="F239" s="197" t="s">
        <v>447</v>
      </c>
      <c r="G239" s="198" t="s">
        <v>143</v>
      </c>
      <c r="H239" s="199">
        <v>4</v>
      </c>
      <c r="I239" s="200"/>
      <c r="J239" s="201">
        <f t="shared" si="25"/>
        <v>0</v>
      </c>
      <c r="K239" s="202"/>
      <c r="L239" s="37"/>
      <c r="M239" s="203" t="s">
        <v>1</v>
      </c>
      <c r="N239" s="204" t="s">
        <v>44</v>
      </c>
      <c r="O239" s="69"/>
      <c r="P239" s="205">
        <f t="shared" si="26"/>
        <v>0</v>
      </c>
      <c r="Q239" s="205">
        <v>0</v>
      </c>
      <c r="R239" s="205">
        <f t="shared" si="27"/>
        <v>0</v>
      </c>
      <c r="S239" s="205">
        <v>4.0000000000000001E-3</v>
      </c>
      <c r="T239" s="206">
        <f t="shared" si="28"/>
        <v>1.6E-2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07" t="s">
        <v>139</v>
      </c>
      <c r="AT239" s="207" t="s">
        <v>135</v>
      </c>
      <c r="AU239" s="207" t="s">
        <v>89</v>
      </c>
      <c r="AY239" s="15" t="s">
        <v>133</v>
      </c>
      <c r="BE239" s="208">
        <f t="shared" si="29"/>
        <v>0</v>
      </c>
      <c r="BF239" s="208">
        <f t="shared" si="30"/>
        <v>0</v>
      </c>
      <c r="BG239" s="208">
        <f t="shared" si="31"/>
        <v>0</v>
      </c>
      <c r="BH239" s="208">
        <f t="shared" si="32"/>
        <v>0</v>
      </c>
      <c r="BI239" s="208">
        <f t="shared" si="33"/>
        <v>0</v>
      </c>
      <c r="BJ239" s="15" t="s">
        <v>87</v>
      </c>
      <c r="BK239" s="208">
        <f t="shared" si="34"/>
        <v>0</v>
      </c>
      <c r="BL239" s="15" t="s">
        <v>139</v>
      </c>
      <c r="BM239" s="207" t="s">
        <v>448</v>
      </c>
    </row>
    <row r="240" spans="1:65" s="2" customFormat="1" ht="24.2" customHeight="1">
      <c r="A240" s="32"/>
      <c r="B240" s="33"/>
      <c r="C240" s="195" t="s">
        <v>449</v>
      </c>
      <c r="D240" s="195" t="s">
        <v>135</v>
      </c>
      <c r="E240" s="196" t="s">
        <v>450</v>
      </c>
      <c r="F240" s="197" t="s">
        <v>451</v>
      </c>
      <c r="G240" s="198" t="s">
        <v>143</v>
      </c>
      <c r="H240" s="199">
        <v>4</v>
      </c>
      <c r="I240" s="200"/>
      <c r="J240" s="201">
        <f t="shared" si="25"/>
        <v>0</v>
      </c>
      <c r="K240" s="202"/>
      <c r="L240" s="37"/>
      <c r="M240" s="203" t="s">
        <v>1</v>
      </c>
      <c r="N240" s="204" t="s">
        <v>44</v>
      </c>
      <c r="O240" s="69"/>
      <c r="P240" s="205">
        <f t="shared" si="26"/>
        <v>0</v>
      </c>
      <c r="Q240" s="205">
        <v>6.9999999999999999E-4</v>
      </c>
      <c r="R240" s="205">
        <f t="shared" si="27"/>
        <v>2.8E-3</v>
      </c>
      <c r="S240" s="205">
        <v>0</v>
      </c>
      <c r="T240" s="206">
        <f t="shared" si="28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07" t="s">
        <v>139</v>
      </c>
      <c r="AT240" s="207" t="s">
        <v>135</v>
      </c>
      <c r="AU240" s="207" t="s">
        <v>89</v>
      </c>
      <c r="AY240" s="15" t="s">
        <v>133</v>
      </c>
      <c r="BE240" s="208">
        <f t="shared" si="29"/>
        <v>0</v>
      </c>
      <c r="BF240" s="208">
        <f t="shared" si="30"/>
        <v>0</v>
      </c>
      <c r="BG240" s="208">
        <f t="shared" si="31"/>
        <v>0</v>
      </c>
      <c r="BH240" s="208">
        <f t="shared" si="32"/>
        <v>0</v>
      </c>
      <c r="BI240" s="208">
        <f t="shared" si="33"/>
        <v>0</v>
      </c>
      <c r="BJ240" s="15" t="s">
        <v>87</v>
      </c>
      <c r="BK240" s="208">
        <f t="shared" si="34"/>
        <v>0</v>
      </c>
      <c r="BL240" s="15" t="s">
        <v>139</v>
      </c>
      <c r="BM240" s="207" t="s">
        <v>452</v>
      </c>
    </row>
    <row r="241" spans="1:65" s="2" customFormat="1" ht="24.2" customHeight="1">
      <c r="A241" s="32"/>
      <c r="B241" s="33"/>
      <c r="C241" s="221" t="s">
        <v>453</v>
      </c>
      <c r="D241" s="221" t="s">
        <v>241</v>
      </c>
      <c r="E241" s="222" t="s">
        <v>454</v>
      </c>
      <c r="F241" s="223" t="s">
        <v>455</v>
      </c>
      <c r="G241" s="224" t="s">
        <v>143</v>
      </c>
      <c r="H241" s="225">
        <v>2</v>
      </c>
      <c r="I241" s="226"/>
      <c r="J241" s="227">
        <f t="shared" si="25"/>
        <v>0</v>
      </c>
      <c r="K241" s="228"/>
      <c r="L241" s="229"/>
      <c r="M241" s="230" t="s">
        <v>1</v>
      </c>
      <c r="N241" s="231" t="s">
        <v>44</v>
      </c>
      <c r="O241" s="69"/>
      <c r="P241" s="205">
        <f t="shared" si="26"/>
        <v>0</v>
      </c>
      <c r="Q241" s="205">
        <v>2.5000000000000001E-3</v>
      </c>
      <c r="R241" s="205">
        <f t="shared" si="27"/>
        <v>5.0000000000000001E-3</v>
      </c>
      <c r="S241" s="205">
        <v>0</v>
      </c>
      <c r="T241" s="206">
        <f t="shared" si="28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07" t="s">
        <v>164</v>
      </c>
      <c r="AT241" s="207" t="s">
        <v>241</v>
      </c>
      <c r="AU241" s="207" t="s">
        <v>89</v>
      </c>
      <c r="AY241" s="15" t="s">
        <v>133</v>
      </c>
      <c r="BE241" s="208">
        <f t="shared" si="29"/>
        <v>0</v>
      </c>
      <c r="BF241" s="208">
        <f t="shared" si="30"/>
        <v>0</v>
      </c>
      <c r="BG241" s="208">
        <f t="shared" si="31"/>
        <v>0</v>
      </c>
      <c r="BH241" s="208">
        <f t="shared" si="32"/>
        <v>0</v>
      </c>
      <c r="BI241" s="208">
        <f t="shared" si="33"/>
        <v>0</v>
      </c>
      <c r="BJ241" s="15" t="s">
        <v>87</v>
      </c>
      <c r="BK241" s="208">
        <f t="shared" si="34"/>
        <v>0</v>
      </c>
      <c r="BL241" s="15" t="s">
        <v>139</v>
      </c>
      <c r="BM241" s="207" t="s">
        <v>456</v>
      </c>
    </row>
    <row r="242" spans="1:65" s="2" customFormat="1" ht="24.2" customHeight="1">
      <c r="A242" s="32"/>
      <c r="B242" s="33"/>
      <c r="C242" s="195" t="s">
        <v>457</v>
      </c>
      <c r="D242" s="195" t="s">
        <v>135</v>
      </c>
      <c r="E242" s="196" t="s">
        <v>458</v>
      </c>
      <c r="F242" s="197" t="s">
        <v>459</v>
      </c>
      <c r="G242" s="198" t="s">
        <v>143</v>
      </c>
      <c r="H242" s="199">
        <v>6</v>
      </c>
      <c r="I242" s="200"/>
      <c r="J242" s="201">
        <f t="shared" si="25"/>
        <v>0</v>
      </c>
      <c r="K242" s="202"/>
      <c r="L242" s="37"/>
      <c r="M242" s="203" t="s">
        <v>1</v>
      </c>
      <c r="N242" s="204" t="s">
        <v>44</v>
      </c>
      <c r="O242" s="69"/>
      <c r="P242" s="205">
        <f t="shared" si="26"/>
        <v>0</v>
      </c>
      <c r="Q242" s="205">
        <v>0.109405</v>
      </c>
      <c r="R242" s="205">
        <f t="shared" si="27"/>
        <v>0.65643000000000007</v>
      </c>
      <c r="S242" s="205">
        <v>0</v>
      </c>
      <c r="T242" s="206">
        <f t="shared" si="28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07" t="s">
        <v>139</v>
      </c>
      <c r="AT242" s="207" t="s">
        <v>135</v>
      </c>
      <c r="AU242" s="207" t="s">
        <v>89</v>
      </c>
      <c r="AY242" s="15" t="s">
        <v>133</v>
      </c>
      <c r="BE242" s="208">
        <f t="shared" si="29"/>
        <v>0</v>
      </c>
      <c r="BF242" s="208">
        <f t="shared" si="30"/>
        <v>0</v>
      </c>
      <c r="BG242" s="208">
        <f t="shared" si="31"/>
        <v>0</v>
      </c>
      <c r="BH242" s="208">
        <f t="shared" si="32"/>
        <v>0</v>
      </c>
      <c r="BI242" s="208">
        <f t="shared" si="33"/>
        <v>0</v>
      </c>
      <c r="BJ242" s="15" t="s">
        <v>87</v>
      </c>
      <c r="BK242" s="208">
        <f t="shared" si="34"/>
        <v>0</v>
      </c>
      <c r="BL242" s="15" t="s">
        <v>139</v>
      </c>
      <c r="BM242" s="207" t="s">
        <v>460</v>
      </c>
    </row>
    <row r="243" spans="1:65" s="2" customFormat="1" ht="21.75" customHeight="1">
      <c r="A243" s="32"/>
      <c r="B243" s="33"/>
      <c r="C243" s="221" t="s">
        <v>461</v>
      </c>
      <c r="D243" s="221" t="s">
        <v>241</v>
      </c>
      <c r="E243" s="222" t="s">
        <v>462</v>
      </c>
      <c r="F243" s="223" t="s">
        <v>463</v>
      </c>
      <c r="G243" s="224" t="s">
        <v>143</v>
      </c>
      <c r="H243" s="225">
        <v>2</v>
      </c>
      <c r="I243" s="226"/>
      <c r="J243" s="227">
        <f t="shared" si="25"/>
        <v>0</v>
      </c>
      <c r="K243" s="228"/>
      <c r="L243" s="229"/>
      <c r="M243" s="230" t="s">
        <v>1</v>
      </c>
      <c r="N243" s="231" t="s">
        <v>44</v>
      </c>
      <c r="O243" s="69"/>
      <c r="P243" s="205">
        <f t="shared" si="26"/>
        <v>0</v>
      </c>
      <c r="Q243" s="205">
        <v>6.1000000000000004E-3</v>
      </c>
      <c r="R243" s="205">
        <f t="shared" si="27"/>
        <v>1.2200000000000001E-2</v>
      </c>
      <c r="S243" s="205">
        <v>0</v>
      </c>
      <c r="T243" s="206">
        <f t="shared" si="28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07" t="s">
        <v>164</v>
      </c>
      <c r="AT243" s="207" t="s">
        <v>241</v>
      </c>
      <c r="AU243" s="207" t="s">
        <v>89</v>
      </c>
      <c r="AY243" s="15" t="s">
        <v>133</v>
      </c>
      <c r="BE243" s="208">
        <f t="shared" si="29"/>
        <v>0</v>
      </c>
      <c r="BF243" s="208">
        <f t="shared" si="30"/>
        <v>0</v>
      </c>
      <c r="BG243" s="208">
        <f t="shared" si="31"/>
        <v>0</v>
      </c>
      <c r="BH243" s="208">
        <f t="shared" si="32"/>
        <v>0</v>
      </c>
      <c r="BI243" s="208">
        <f t="shared" si="33"/>
        <v>0</v>
      </c>
      <c r="BJ243" s="15" t="s">
        <v>87</v>
      </c>
      <c r="BK243" s="208">
        <f t="shared" si="34"/>
        <v>0</v>
      </c>
      <c r="BL243" s="15" t="s">
        <v>139</v>
      </c>
      <c r="BM243" s="207" t="s">
        <v>464</v>
      </c>
    </row>
    <row r="244" spans="1:65" s="2" customFormat="1" ht="16.5" customHeight="1">
      <c r="A244" s="32"/>
      <c r="B244" s="33"/>
      <c r="C244" s="221" t="s">
        <v>465</v>
      </c>
      <c r="D244" s="221" t="s">
        <v>241</v>
      </c>
      <c r="E244" s="222" t="s">
        <v>466</v>
      </c>
      <c r="F244" s="223" t="s">
        <v>467</v>
      </c>
      <c r="G244" s="224" t="s">
        <v>143</v>
      </c>
      <c r="H244" s="225">
        <v>2</v>
      </c>
      <c r="I244" s="226"/>
      <c r="J244" s="227">
        <f t="shared" si="25"/>
        <v>0</v>
      </c>
      <c r="K244" s="228"/>
      <c r="L244" s="229"/>
      <c r="M244" s="230" t="s">
        <v>1</v>
      </c>
      <c r="N244" s="231" t="s">
        <v>44</v>
      </c>
      <c r="O244" s="69"/>
      <c r="P244" s="205">
        <f t="shared" si="26"/>
        <v>0</v>
      </c>
      <c r="Q244" s="205">
        <v>1E-4</v>
      </c>
      <c r="R244" s="205">
        <f t="shared" si="27"/>
        <v>2.0000000000000001E-4</v>
      </c>
      <c r="S244" s="205">
        <v>0</v>
      </c>
      <c r="T244" s="206">
        <f t="shared" si="28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07" t="s">
        <v>164</v>
      </c>
      <c r="AT244" s="207" t="s">
        <v>241</v>
      </c>
      <c r="AU244" s="207" t="s">
        <v>89</v>
      </c>
      <c r="AY244" s="15" t="s">
        <v>133</v>
      </c>
      <c r="BE244" s="208">
        <f t="shared" si="29"/>
        <v>0</v>
      </c>
      <c r="BF244" s="208">
        <f t="shared" si="30"/>
        <v>0</v>
      </c>
      <c r="BG244" s="208">
        <f t="shared" si="31"/>
        <v>0</v>
      </c>
      <c r="BH244" s="208">
        <f t="shared" si="32"/>
        <v>0</v>
      </c>
      <c r="BI244" s="208">
        <f t="shared" si="33"/>
        <v>0</v>
      </c>
      <c r="BJ244" s="15" t="s">
        <v>87</v>
      </c>
      <c r="BK244" s="208">
        <f t="shared" si="34"/>
        <v>0</v>
      </c>
      <c r="BL244" s="15" t="s">
        <v>139</v>
      </c>
      <c r="BM244" s="207" t="s">
        <v>468</v>
      </c>
    </row>
    <row r="245" spans="1:65" s="2" customFormat="1" ht="24.2" customHeight="1">
      <c r="A245" s="32"/>
      <c r="B245" s="33"/>
      <c r="C245" s="195" t="s">
        <v>469</v>
      </c>
      <c r="D245" s="195" t="s">
        <v>135</v>
      </c>
      <c r="E245" s="196" t="s">
        <v>470</v>
      </c>
      <c r="F245" s="197" t="s">
        <v>471</v>
      </c>
      <c r="G245" s="198" t="s">
        <v>171</v>
      </c>
      <c r="H245" s="199">
        <v>75</v>
      </c>
      <c r="I245" s="200"/>
      <c r="J245" s="201">
        <f t="shared" si="25"/>
        <v>0</v>
      </c>
      <c r="K245" s="202"/>
      <c r="L245" s="37"/>
      <c r="M245" s="203" t="s">
        <v>1</v>
      </c>
      <c r="N245" s="204" t="s">
        <v>44</v>
      </c>
      <c r="O245" s="69"/>
      <c r="P245" s="205">
        <f t="shared" si="26"/>
        <v>0</v>
      </c>
      <c r="Q245" s="205">
        <v>8.0000000000000007E-5</v>
      </c>
      <c r="R245" s="205">
        <f t="shared" si="27"/>
        <v>6.0000000000000001E-3</v>
      </c>
      <c r="S245" s="205">
        <v>0</v>
      </c>
      <c r="T245" s="206">
        <f t="shared" si="28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07" t="s">
        <v>139</v>
      </c>
      <c r="AT245" s="207" t="s">
        <v>135</v>
      </c>
      <c r="AU245" s="207" t="s">
        <v>89</v>
      </c>
      <c r="AY245" s="15" t="s">
        <v>133</v>
      </c>
      <c r="BE245" s="208">
        <f t="shared" si="29"/>
        <v>0</v>
      </c>
      <c r="BF245" s="208">
        <f t="shared" si="30"/>
        <v>0</v>
      </c>
      <c r="BG245" s="208">
        <f t="shared" si="31"/>
        <v>0</v>
      </c>
      <c r="BH245" s="208">
        <f t="shared" si="32"/>
        <v>0</v>
      </c>
      <c r="BI245" s="208">
        <f t="shared" si="33"/>
        <v>0</v>
      </c>
      <c r="BJ245" s="15" t="s">
        <v>87</v>
      </c>
      <c r="BK245" s="208">
        <f t="shared" si="34"/>
        <v>0</v>
      </c>
      <c r="BL245" s="15" t="s">
        <v>139</v>
      </c>
      <c r="BM245" s="207" t="s">
        <v>472</v>
      </c>
    </row>
    <row r="246" spans="1:65" s="2" customFormat="1" ht="24.2" customHeight="1">
      <c r="A246" s="32"/>
      <c r="B246" s="33"/>
      <c r="C246" s="195" t="s">
        <v>473</v>
      </c>
      <c r="D246" s="195" t="s">
        <v>135</v>
      </c>
      <c r="E246" s="196" t="s">
        <v>474</v>
      </c>
      <c r="F246" s="197" t="s">
        <v>475</v>
      </c>
      <c r="G246" s="198" t="s">
        <v>171</v>
      </c>
      <c r="H246" s="199">
        <v>75</v>
      </c>
      <c r="I246" s="200"/>
      <c r="J246" s="201">
        <f t="shared" si="25"/>
        <v>0</v>
      </c>
      <c r="K246" s="202"/>
      <c r="L246" s="37"/>
      <c r="M246" s="203" t="s">
        <v>1</v>
      </c>
      <c r="N246" s="204" t="s">
        <v>44</v>
      </c>
      <c r="O246" s="69"/>
      <c r="P246" s="205">
        <f t="shared" si="26"/>
        <v>0</v>
      </c>
      <c r="Q246" s="205">
        <v>2.0000000000000001E-4</v>
      </c>
      <c r="R246" s="205">
        <f t="shared" si="27"/>
        <v>1.5000000000000001E-2</v>
      </c>
      <c r="S246" s="205">
        <v>0</v>
      </c>
      <c r="T246" s="206">
        <f t="shared" si="28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07" t="s">
        <v>139</v>
      </c>
      <c r="AT246" s="207" t="s">
        <v>135</v>
      </c>
      <c r="AU246" s="207" t="s">
        <v>89</v>
      </c>
      <c r="AY246" s="15" t="s">
        <v>133</v>
      </c>
      <c r="BE246" s="208">
        <f t="shared" si="29"/>
        <v>0</v>
      </c>
      <c r="BF246" s="208">
        <f t="shared" si="30"/>
        <v>0</v>
      </c>
      <c r="BG246" s="208">
        <f t="shared" si="31"/>
        <v>0</v>
      </c>
      <c r="BH246" s="208">
        <f t="shared" si="32"/>
        <v>0</v>
      </c>
      <c r="BI246" s="208">
        <f t="shared" si="33"/>
        <v>0</v>
      </c>
      <c r="BJ246" s="15" t="s">
        <v>87</v>
      </c>
      <c r="BK246" s="208">
        <f t="shared" si="34"/>
        <v>0</v>
      </c>
      <c r="BL246" s="15" t="s">
        <v>139</v>
      </c>
      <c r="BM246" s="207" t="s">
        <v>476</v>
      </c>
    </row>
    <row r="247" spans="1:65" s="2" customFormat="1" ht="19.5">
      <c r="A247" s="32"/>
      <c r="B247" s="33"/>
      <c r="C247" s="34"/>
      <c r="D247" s="211" t="s">
        <v>266</v>
      </c>
      <c r="E247" s="34"/>
      <c r="F247" s="232" t="s">
        <v>477</v>
      </c>
      <c r="G247" s="34"/>
      <c r="H247" s="34"/>
      <c r="I247" s="162"/>
      <c r="J247" s="34"/>
      <c r="K247" s="34"/>
      <c r="L247" s="37"/>
      <c r="M247" s="233"/>
      <c r="N247" s="234"/>
      <c r="O247" s="69"/>
      <c r="P247" s="69"/>
      <c r="Q247" s="69"/>
      <c r="R247" s="69"/>
      <c r="S247" s="69"/>
      <c r="T247" s="70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5" t="s">
        <v>266</v>
      </c>
      <c r="AU247" s="15" t="s">
        <v>89</v>
      </c>
    </row>
    <row r="248" spans="1:65" s="2" customFormat="1" ht="24.2" customHeight="1">
      <c r="A248" s="32"/>
      <c r="B248" s="33"/>
      <c r="C248" s="195" t="s">
        <v>478</v>
      </c>
      <c r="D248" s="195" t="s">
        <v>135</v>
      </c>
      <c r="E248" s="196" t="s">
        <v>479</v>
      </c>
      <c r="F248" s="197" t="s">
        <v>480</v>
      </c>
      <c r="G248" s="198" t="s">
        <v>171</v>
      </c>
      <c r="H248" s="199">
        <v>30</v>
      </c>
      <c r="I248" s="200"/>
      <c r="J248" s="201">
        <f>ROUND(I248*H248,2)</f>
        <v>0</v>
      </c>
      <c r="K248" s="202"/>
      <c r="L248" s="37"/>
      <c r="M248" s="203" t="s">
        <v>1</v>
      </c>
      <c r="N248" s="204" t="s">
        <v>44</v>
      </c>
      <c r="O248" s="69"/>
      <c r="P248" s="205">
        <f>O248*H248</f>
        <v>0</v>
      </c>
      <c r="Q248" s="205">
        <v>5.0000000000000002E-5</v>
      </c>
      <c r="R248" s="205">
        <f>Q248*H248</f>
        <v>1.5E-3</v>
      </c>
      <c r="S248" s="205">
        <v>0</v>
      </c>
      <c r="T248" s="206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07" t="s">
        <v>139</v>
      </c>
      <c r="AT248" s="207" t="s">
        <v>135</v>
      </c>
      <c r="AU248" s="207" t="s">
        <v>89</v>
      </c>
      <c r="AY248" s="15" t="s">
        <v>133</v>
      </c>
      <c r="BE248" s="208">
        <f>IF(N248="základní",J248,0)</f>
        <v>0</v>
      </c>
      <c r="BF248" s="208">
        <f>IF(N248="snížená",J248,0)</f>
        <v>0</v>
      </c>
      <c r="BG248" s="208">
        <f>IF(N248="zákl. přenesená",J248,0)</f>
        <v>0</v>
      </c>
      <c r="BH248" s="208">
        <f>IF(N248="sníž. přenesená",J248,0)</f>
        <v>0</v>
      </c>
      <c r="BI248" s="208">
        <f>IF(N248="nulová",J248,0)</f>
        <v>0</v>
      </c>
      <c r="BJ248" s="15" t="s">
        <v>87</v>
      </c>
      <c r="BK248" s="208">
        <f>ROUND(I248*H248,2)</f>
        <v>0</v>
      </c>
      <c r="BL248" s="15" t="s">
        <v>139</v>
      </c>
      <c r="BM248" s="207" t="s">
        <v>481</v>
      </c>
    </row>
    <row r="249" spans="1:65" s="2" customFormat="1" ht="24.2" customHeight="1">
      <c r="A249" s="32"/>
      <c r="B249" s="33"/>
      <c r="C249" s="195" t="s">
        <v>482</v>
      </c>
      <c r="D249" s="195" t="s">
        <v>135</v>
      </c>
      <c r="E249" s="196" t="s">
        <v>483</v>
      </c>
      <c r="F249" s="197" t="s">
        <v>484</v>
      </c>
      <c r="G249" s="198" t="s">
        <v>171</v>
      </c>
      <c r="H249" s="199">
        <v>30</v>
      </c>
      <c r="I249" s="200"/>
      <c r="J249" s="201">
        <f>ROUND(I249*H249,2)</f>
        <v>0</v>
      </c>
      <c r="K249" s="202"/>
      <c r="L249" s="37"/>
      <c r="M249" s="203" t="s">
        <v>1</v>
      </c>
      <c r="N249" s="204" t="s">
        <v>44</v>
      </c>
      <c r="O249" s="69"/>
      <c r="P249" s="205">
        <f>O249*H249</f>
        <v>0</v>
      </c>
      <c r="Q249" s="205">
        <v>1.34E-4</v>
      </c>
      <c r="R249" s="205">
        <f>Q249*H249</f>
        <v>4.0200000000000001E-3</v>
      </c>
      <c r="S249" s="205">
        <v>0</v>
      </c>
      <c r="T249" s="206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07" t="s">
        <v>139</v>
      </c>
      <c r="AT249" s="207" t="s">
        <v>135</v>
      </c>
      <c r="AU249" s="207" t="s">
        <v>89</v>
      </c>
      <c r="AY249" s="15" t="s">
        <v>133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15" t="s">
        <v>87</v>
      </c>
      <c r="BK249" s="208">
        <f>ROUND(I249*H249,2)</f>
        <v>0</v>
      </c>
      <c r="BL249" s="15" t="s">
        <v>139</v>
      </c>
      <c r="BM249" s="207" t="s">
        <v>485</v>
      </c>
    </row>
    <row r="250" spans="1:65" s="2" customFormat="1" ht="19.5">
      <c r="A250" s="32"/>
      <c r="B250" s="33"/>
      <c r="C250" s="34"/>
      <c r="D250" s="211" t="s">
        <v>266</v>
      </c>
      <c r="E250" s="34"/>
      <c r="F250" s="232" t="s">
        <v>477</v>
      </c>
      <c r="G250" s="34"/>
      <c r="H250" s="34"/>
      <c r="I250" s="162"/>
      <c r="J250" s="34"/>
      <c r="K250" s="34"/>
      <c r="L250" s="37"/>
      <c r="M250" s="233"/>
      <c r="N250" s="234"/>
      <c r="O250" s="69"/>
      <c r="P250" s="69"/>
      <c r="Q250" s="69"/>
      <c r="R250" s="69"/>
      <c r="S250" s="69"/>
      <c r="T250" s="70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5" t="s">
        <v>266</v>
      </c>
      <c r="AU250" s="15" t="s">
        <v>89</v>
      </c>
    </row>
    <row r="251" spans="1:65" s="2" customFormat="1" ht="24.2" customHeight="1">
      <c r="A251" s="32"/>
      <c r="B251" s="33"/>
      <c r="C251" s="195" t="s">
        <v>486</v>
      </c>
      <c r="D251" s="195" t="s">
        <v>135</v>
      </c>
      <c r="E251" s="196" t="s">
        <v>487</v>
      </c>
      <c r="F251" s="197" t="s">
        <v>488</v>
      </c>
      <c r="G251" s="198" t="s">
        <v>138</v>
      </c>
      <c r="H251" s="199">
        <v>6</v>
      </c>
      <c r="I251" s="200"/>
      <c r="J251" s="201">
        <f>ROUND(I251*H251,2)</f>
        <v>0</v>
      </c>
      <c r="K251" s="202"/>
      <c r="L251" s="37"/>
      <c r="M251" s="203" t="s">
        <v>1</v>
      </c>
      <c r="N251" s="204" t="s">
        <v>44</v>
      </c>
      <c r="O251" s="69"/>
      <c r="P251" s="205">
        <f>O251*H251</f>
        <v>0</v>
      </c>
      <c r="Q251" s="205">
        <v>5.9999999999999995E-4</v>
      </c>
      <c r="R251" s="205">
        <f>Q251*H251</f>
        <v>3.5999999999999999E-3</v>
      </c>
      <c r="S251" s="205">
        <v>0</v>
      </c>
      <c r="T251" s="206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07" t="s">
        <v>139</v>
      </c>
      <c r="AT251" s="207" t="s">
        <v>135</v>
      </c>
      <c r="AU251" s="207" t="s">
        <v>89</v>
      </c>
      <c r="AY251" s="15" t="s">
        <v>133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5" t="s">
        <v>87</v>
      </c>
      <c r="BK251" s="208">
        <f>ROUND(I251*H251,2)</f>
        <v>0</v>
      </c>
      <c r="BL251" s="15" t="s">
        <v>139</v>
      </c>
      <c r="BM251" s="207" t="s">
        <v>489</v>
      </c>
    </row>
    <row r="252" spans="1:65" s="2" customFormat="1" ht="24.2" customHeight="1">
      <c r="A252" s="32"/>
      <c r="B252" s="33"/>
      <c r="C252" s="195" t="s">
        <v>490</v>
      </c>
      <c r="D252" s="195" t="s">
        <v>135</v>
      </c>
      <c r="E252" s="196" t="s">
        <v>491</v>
      </c>
      <c r="F252" s="197" t="s">
        <v>492</v>
      </c>
      <c r="G252" s="198" t="s">
        <v>138</v>
      </c>
      <c r="H252" s="199">
        <v>6</v>
      </c>
      <c r="I252" s="200"/>
      <c r="J252" s="201">
        <f>ROUND(I252*H252,2)</f>
        <v>0</v>
      </c>
      <c r="K252" s="202"/>
      <c r="L252" s="37"/>
      <c r="M252" s="203" t="s">
        <v>1</v>
      </c>
      <c r="N252" s="204" t="s">
        <v>44</v>
      </c>
      <c r="O252" s="69"/>
      <c r="P252" s="205">
        <f>O252*H252</f>
        <v>0</v>
      </c>
      <c r="Q252" s="205">
        <v>1.6000000000000001E-3</v>
      </c>
      <c r="R252" s="205">
        <f>Q252*H252</f>
        <v>9.6000000000000009E-3</v>
      </c>
      <c r="S252" s="205">
        <v>0</v>
      </c>
      <c r="T252" s="206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07" t="s">
        <v>139</v>
      </c>
      <c r="AT252" s="207" t="s">
        <v>135</v>
      </c>
      <c r="AU252" s="207" t="s">
        <v>89</v>
      </c>
      <c r="AY252" s="15" t="s">
        <v>133</v>
      </c>
      <c r="BE252" s="208">
        <f>IF(N252="základní",J252,0)</f>
        <v>0</v>
      </c>
      <c r="BF252" s="208">
        <f>IF(N252="snížená",J252,0)</f>
        <v>0</v>
      </c>
      <c r="BG252" s="208">
        <f>IF(N252="zákl. přenesená",J252,0)</f>
        <v>0</v>
      </c>
      <c r="BH252" s="208">
        <f>IF(N252="sníž. přenesená",J252,0)</f>
        <v>0</v>
      </c>
      <c r="BI252" s="208">
        <f>IF(N252="nulová",J252,0)</f>
        <v>0</v>
      </c>
      <c r="BJ252" s="15" t="s">
        <v>87</v>
      </c>
      <c r="BK252" s="208">
        <f>ROUND(I252*H252,2)</f>
        <v>0</v>
      </c>
      <c r="BL252" s="15" t="s">
        <v>139</v>
      </c>
      <c r="BM252" s="207" t="s">
        <v>493</v>
      </c>
    </row>
    <row r="253" spans="1:65" s="2" customFormat="1" ht="19.5">
      <c r="A253" s="32"/>
      <c r="B253" s="33"/>
      <c r="C253" s="34"/>
      <c r="D253" s="211" t="s">
        <v>266</v>
      </c>
      <c r="E253" s="34"/>
      <c r="F253" s="232" t="s">
        <v>477</v>
      </c>
      <c r="G253" s="34"/>
      <c r="H253" s="34"/>
      <c r="I253" s="162"/>
      <c r="J253" s="34"/>
      <c r="K253" s="34"/>
      <c r="L253" s="37"/>
      <c r="M253" s="233"/>
      <c r="N253" s="234"/>
      <c r="O253" s="69"/>
      <c r="P253" s="69"/>
      <c r="Q253" s="69"/>
      <c r="R253" s="69"/>
      <c r="S253" s="69"/>
      <c r="T253" s="7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5" t="s">
        <v>266</v>
      </c>
      <c r="AU253" s="15" t="s">
        <v>89</v>
      </c>
    </row>
    <row r="254" spans="1:65" s="2" customFormat="1" ht="16.5" customHeight="1">
      <c r="A254" s="32"/>
      <c r="B254" s="33"/>
      <c r="C254" s="195" t="s">
        <v>494</v>
      </c>
      <c r="D254" s="195" t="s">
        <v>135</v>
      </c>
      <c r="E254" s="196" t="s">
        <v>495</v>
      </c>
      <c r="F254" s="197" t="s">
        <v>496</v>
      </c>
      <c r="G254" s="198" t="s">
        <v>171</v>
      </c>
      <c r="H254" s="199">
        <v>105</v>
      </c>
      <c r="I254" s="200"/>
      <c r="J254" s="201">
        <f>ROUND(I254*H254,2)</f>
        <v>0</v>
      </c>
      <c r="K254" s="202"/>
      <c r="L254" s="37"/>
      <c r="M254" s="203" t="s">
        <v>1</v>
      </c>
      <c r="N254" s="204" t="s">
        <v>44</v>
      </c>
      <c r="O254" s="69"/>
      <c r="P254" s="205">
        <f>O254*H254</f>
        <v>0</v>
      </c>
      <c r="Q254" s="205">
        <v>3.7500000000000001E-6</v>
      </c>
      <c r="R254" s="205">
        <f>Q254*H254</f>
        <v>3.9375E-4</v>
      </c>
      <c r="S254" s="205">
        <v>0</v>
      </c>
      <c r="T254" s="206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207" t="s">
        <v>139</v>
      </c>
      <c r="AT254" s="207" t="s">
        <v>135</v>
      </c>
      <c r="AU254" s="207" t="s">
        <v>89</v>
      </c>
      <c r="AY254" s="15" t="s">
        <v>133</v>
      </c>
      <c r="BE254" s="208">
        <f>IF(N254="základní",J254,0)</f>
        <v>0</v>
      </c>
      <c r="BF254" s="208">
        <f>IF(N254="snížená",J254,0)</f>
        <v>0</v>
      </c>
      <c r="BG254" s="208">
        <f>IF(N254="zákl. přenesená",J254,0)</f>
        <v>0</v>
      </c>
      <c r="BH254" s="208">
        <f>IF(N254="sníž. přenesená",J254,0)</f>
        <v>0</v>
      </c>
      <c r="BI254" s="208">
        <f>IF(N254="nulová",J254,0)</f>
        <v>0</v>
      </c>
      <c r="BJ254" s="15" t="s">
        <v>87</v>
      </c>
      <c r="BK254" s="208">
        <f>ROUND(I254*H254,2)</f>
        <v>0</v>
      </c>
      <c r="BL254" s="15" t="s">
        <v>139</v>
      </c>
      <c r="BM254" s="207" t="s">
        <v>497</v>
      </c>
    </row>
    <row r="255" spans="1:65" s="13" customFormat="1">
      <c r="B255" s="209"/>
      <c r="C255" s="210"/>
      <c r="D255" s="211" t="s">
        <v>190</v>
      </c>
      <c r="E255" s="212" t="s">
        <v>1</v>
      </c>
      <c r="F255" s="213" t="s">
        <v>498</v>
      </c>
      <c r="G255" s="210"/>
      <c r="H255" s="214">
        <v>105</v>
      </c>
      <c r="I255" s="215"/>
      <c r="J255" s="210"/>
      <c r="K255" s="210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190</v>
      </c>
      <c r="AU255" s="220" t="s">
        <v>89</v>
      </c>
      <c r="AV255" s="13" t="s">
        <v>89</v>
      </c>
      <c r="AW255" s="13" t="s">
        <v>36</v>
      </c>
      <c r="AX255" s="13" t="s">
        <v>87</v>
      </c>
      <c r="AY255" s="220" t="s">
        <v>133</v>
      </c>
    </row>
    <row r="256" spans="1:65" s="2" customFormat="1" ht="16.5" customHeight="1">
      <c r="A256" s="32"/>
      <c r="B256" s="33"/>
      <c r="C256" s="195" t="s">
        <v>499</v>
      </c>
      <c r="D256" s="195" t="s">
        <v>135</v>
      </c>
      <c r="E256" s="196" t="s">
        <v>500</v>
      </c>
      <c r="F256" s="197" t="s">
        <v>501</v>
      </c>
      <c r="G256" s="198" t="s">
        <v>138</v>
      </c>
      <c r="H256" s="199">
        <v>6</v>
      </c>
      <c r="I256" s="200"/>
      <c r="J256" s="201">
        <f t="shared" ref="J256:J263" si="35">ROUND(I256*H256,2)</f>
        <v>0</v>
      </c>
      <c r="K256" s="202"/>
      <c r="L256" s="37"/>
      <c r="M256" s="203" t="s">
        <v>1</v>
      </c>
      <c r="N256" s="204" t="s">
        <v>44</v>
      </c>
      <c r="O256" s="69"/>
      <c r="P256" s="205">
        <f t="shared" ref="P256:P263" si="36">O256*H256</f>
        <v>0</v>
      </c>
      <c r="Q256" s="205">
        <v>9.38E-6</v>
      </c>
      <c r="R256" s="205">
        <f t="shared" ref="R256:R263" si="37">Q256*H256</f>
        <v>5.6279999999999996E-5</v>
      </c>
      <c r="S256" s="205">
        <v>0</v>
      </c>
      <c r="T256" s="206">
        <f t="shared" ref="T256:T263" si="38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07" t="s">
        <v>139</v>
      </c>
      <c r="AT256" s="207" t="s">
        <v>135</v>
      </c>
      <c r="AU256" s="207" t="s">
        <v>89</v>
      </c>
      <c r="AY256" s="15" t="s">
        <v>133</v>
      </c>
      <c r="BE256" s="208">
        <f t="shared" ref="BE256:BE263" si="39">IF(N256="základní",J256,0)</f>
        <v>0</v>
      </c>
      <c r="BF256" s="208">
        <f t="shared" ref="BF256:BF263" si="40">IF(N256="snížená",J256,0)</f>
        <v>0</v>
      </c>
      <c r="BG256" s="208">
        <f t="shared" ref="BG256:BG263" si="41">IF(N256="zákl. přenesená",J256,0)</f>
        <v>0</v>
      </c>
      <c r="BH256" s="208">
        <f t="shared" ref="BH256:BH263" si="42">IF(N256="sníž. přenesená",J256,0)</f>
        <v>0</v>
      </c>
      <c r="BI256" s="208">
        <f t="shared" ref="BI256:BI263" si="43">IF(N256="nulová",J256,0)</f>
        <v>0</v>
      </c>
      <c r="BJ256" s="15" t="s">
        <v>87</v>
      </c>
      <c r="BK256" s="208">
        <f t="shared" ref="BK256:BK263" si="44">ROUND(I256*H256,2)</f>
        <v>0</v>
      </c>
      <c r="BL256" s="15" t="s">
        <v>139</v>
      </c>
      <c r="BM256" s="207" t="s">
        <v>502</v>
      </c>
    </row>
    <row r="257" spans="1:65" s="2" customFormat="1" ht="33" customHeight="1">
      <c r="A257" s="32"/>
      <c r="B257" s="33"/>
      <c r="C257" s="195" t="s">
        <v>503</v>
      </c>
      <c r="D257" s="195" t="s">
        <v>135</v>
      </c>
      <c r="E257" s="196" t="s">
        <v>504</v>
      </c>
      <c r="F257" s="197" t="s">
        <v>505</v>
      </c>
      <c r="G257" s="198" t="s">
        <v>171</v>
      </c>
      <c r="H257" s="199">
        <v>447</v>
      </c>
      <c r="I257" s="200"/>
      <c r="J257" s="201">
        <f t="shared" si="35"/>
        <v>0</v>
      </c>
      <c r="K257" s="202"/>
      <c r="L257" s="37"/>
      <c r="M257" s="203" t="s">
        <v>1</v>
      </c>
      <c r="N257" s="204" t="s">
        <v>44</v>
      </c>
      <c r="O257" s="69"/>
      <c r="P257" s="205">
        <f t="shared" si="36"/>
        <v>0</v>
      </c>
      <c r="Q257" s="205">
        <v>0.15539952000000001</v>
      </c>
      <c r="R257" s="205">
        <f t="shared" si="37"/>
        <v>69.463585440000003</v>
      </c>
      <c r="S257" s="205">
        <v>0</v>
      </c>
      <c r="T257" s="206">
        <f t="shared" si="38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07" t="s">
        <v>139</v>
      </c>
      <c r="AT257" s="207" t="s">
        <v>135</v>
      </c>
      <c r="AU257" s="207" t="s">
        <v>89</v>
      </c>
      <c r="AY257" s="15" t="s">
        <v>133</v>
      </c>
      <c r="BE257" s="208">
        <f t="shared" si="39"/>
        <v>0</v>
      </c>
      <c r="BF257" s="208">
        <f t="shared" si="40"/>
        <v>0</v>
      </c>
      <c r="BG257" s="208">
        <f t="shared" si="41"/>
        <v>0</v>
      </c>
      <c r="BH257" s="208">
        <f t="shared" si="42"/>
        <v>0</v>
      </c>
      <c r="BI257" s="208">
        <f t="shared" si="43"/>
        <v>0</v>
      </c>
      <c r="BJ257" s="15" t="s">
        <v>87</v>
      </c>
      <c r="BK257" s="208">
        <f t="shared" si="44"/>
        <v>0</v>
      </c>
      <c r="BL257" s="15" t="s">
        <v>139</v>
      </c>
      <c r="BM257" s="207" t="s">
        <v>506</v>
      </c>
    </row>
    <row r="258" spans="1:65" s="2" customFormat="1" ht="16.5" customHeight="1">
      <c r="A258" s="32"/>
      <c r="B258" s="33"/>
      <c r="C258" s="221" t="s">
        <v>507</v>
      </c>
      <c r="D258" s="221" t="s">
        <v>241</v>
      </c>
      <c r="E258" s="222" t="s">
        <v>508</v>
      </c>
      <c r="F258" s="223" t="s">
        <v>509</v>
      </c>
      <c r="G258" s="224" t="s">
        <v>171</v>
      </c>
      <c r="H258" s="225">
        <v>250</v>
      </c>
      <c r="I258" s="226"/>
      <c r="J258" s="227">
        <f t="shared" si="35"/>
        <v>0</v>
      </c>
      <c r="K258" s="228"/>
      <c r="L258" s="229"/>
      <c r="M258" s="230" t="s">
        <v>1</v>
      </c>
      <c r="N258" s="231" t="s">
        <v>44</v>
      </c>
      <c r="O258" s="69"/>
      <c r="P258" s="205">
        <f t="shared" si="36"/>
        <v>0</v>
      </c>
      <c r="Q258" s="205">
        <v>0.08</v>
      </c>
      <c r="R258" s="205">
        <f t="shared" si="37"/>
        <v>20</v>
      </c>
      <c r="S258" s="205">
        <v>0</v>
      </c>
      <c r="T258" s="206">
        <f t="shared" si="38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207" t="s">
        <v>164</v>
      </c>
      <c r="AT258" s="207" t="s">
        <v>241</v>
      </c>
      <c r="AU258" s="207" t="s">
        <v>89</v>
      </c>
      <c r="AY258" s="15" t="s">
        <v>133</v>
      </c>
      <c r="BE258" s="208">
        <f t="shared" si="39"/>
        <v>0</v>
      </c>
      <c r="BF258" s="208">
        <f t="shared" si="40"/>
        <v>0</v>
      </c>
      <c r="BG258" s="208">
        <f t="shared" si="41"/>
        <v>0</v>
      </c>
      <c r="BH258" s="208">
        <f t="shared" si="42"/>
        <v>0</v>
      </c>
      <c r="BI258" s="208">
        <f t="shared" si="43"/>
        <v>0</v>
      </c>
      <c r="BJ258" s="15" t="s">
        <v>87</v>
      </c>
      <c r="BK258" s="208">
        <f t="shared" si="44"/>
        <v>0</v>
      </c>
      <c r="BL258" s="15" t="s">
        <v>139</v>
      </c>
      <c r="BM258" s="207" t="s">
        <v>510</v>
      </c>
    </row>
    <row r="259" spans="1:65" s="2" customFormat="1" ht="16.5" customHeight="1">
      <c r="A259" s="32"/>
      <c r="B259" s="33"/>
      <c r="C259" s="221" t="s">
        <v>511</v>
      </c>
      <c r="D259" s="221" t="s">
        <v>241</v>
      </c>
      <c r="E259" s="222" t="s">
        <v>512</v>
      </c>
      <c r="F259" s="223" t="s">
        <v>513</v>
      </c>
      <c r="G259" s="224" t="s">
        <v>171</v>
      </c>
      <c r="H259" s="225">
        <v>50</v>
      </c>
      <c r="I259" s="226"/>
      <c r="J259" s="227">
        <f t="shared" si="35"/>
        <v>0</v>
      </c>
      <c r="K259" s="228"/>
      <c r="L259" s="229"/>
      <c r="M259" s="230" t="s">
        <v>1</v>
      </c>
      <c r="N259" s="231" t="s">
        <v>44</v>
      </c>
      <c r="O259" s="69"/>
      <c r="P259" s="205">
        <f t="shared" si="36"/>
        <v>0</v>
      </c>
      <c r="Q259" s="205">
        <v>0.04</v>
      </c>
      <c r="R259" s="205">
        <f t="shared" si="37"/>
        <v>2</v>
      </c>
      <c r="S259" s="205">
        <v>0</v>
      </c>
      <c r="T259" s="206">
        <f t="shared" si="38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07" t="s">
        <v>164</v>
      </c>
      <c r="AT259" s="207" t="s">
        <v>241</v>
      </c>
      <c r="AU259" s="207" t="s">
        <v>89</v>
      </c>
      <c r="AY259" s="15" t="s">
        <v>133</v>
      </c>
      <c r="BE259" s="208">
        <f t="shared" si="39"/>
        <v>0</v>
      </c>
      <c r="BF259" s="208">
        <f t="shared" si="40"/>
        <v>0</v>
      </c>
      <c r="BG259" s="208">
        <f t="shared" si="41"/>
        <v>0</v>
      </c>
      <c r="BH259" s="208">
        <f t="shared" si="42"/>
        <v>0</v>
      </c>
      <c r="BI259" s="208">
        <f t="shared" si="43"/>
        <v>0</v>
      </c>
      <c r="BJ259" s="15" t="s">
        <v>87</v>
      </c>
      <c r="BK259" s="208">
        <f t="shared" si="44"/>
        <v>0</v>
      </c>
      <c r="BL259" s="15" t="s">
        <v>139</v>
      </c>
      <c r="BM259" s="207" t="s">
        <v>514</v>
      </c>
    </row>
    <row r="260" spans="1:65" s="2" customFormat="1" ht="24.2" customHeight="1">
      <c r="A260" s="32"/>
      <c r="B260" s="33"/>
      <c r="C260" s="221" t="s">
        <v>515</v>
      </c>
      <c r="D260" s="221" t="s">
        <v>241</v>
      </c>
      <c r="E260" s="222" t="s">
        <v>516</v>
      </c>
      <c r="F260" s="223" t="s">
        <v>517</v>
      </c>
      <c r="G260" s="224" t="s">
        <v>518</v>
      </c>
      <c r="H260" s="225">
        <v>5</v>
      </c>
      <c r="I260" s="226"/>
      <c r="J260" s="227">
        <f t="shared" si="35"/>
        <v>0</v>
      </c>
      <c r="K260" s="228"/>
      <c r="L260" s="229"/>
      <c r="M260" s="230" t="s">
        <v>1</v>
      </c>
      <c r="N260" s="231" t="s">
        <v>44</v>
      </c>
      <c r="O260" s="69"/>
      <c r="P260" s="205">
        <f t="shared" si="36"/>
        <v>0</v>
      </c>
      <c r="Q260" s="205">
        <v>7.8200000000000006E-2</v>
      </c>
      <c r="R260" s="205">
        <f t="shared" si="37"/>
        <v>0.39100000000000001</v>
      </c>
      <c r="S260" s="205">
        <v>0</v>
      </c>
      <c r="T260" s="206">
        <f t="shared" si="38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207" t="s">
        <v>164</v>
      </c>
      <c r="AT260" s="207" t="s">
        <v>241</v>
      </c>
      <c r="AU260" s="207" t="s">
        <v>89</v>
      </c>
      <c r="AY260" s="15" t="s">
        <v>133</v>
      </c>
      <c r="BE260" s="208">
        <f t="shared" si="39"/>
        <v>0</v>
      </c>
      <c r="BF260" s="208">
        <f t="shared" si="40"/>
        <v>0</v>
      </c>
      <c r="BG260" s="208">
        <f t="shared" si="41"/>
        <v>0</v>
      </c>
      <c r="BH260" s="208">
        <f t="shared" si="42"/>
        <v>0</v>
      </c>
      <c r="BI260" s="208">
        <f t="shared" si="43"/>
        <v>0</v>
      </c>
      <c r="BJ260" s="15" t="s">
        <v>87</v>
      </c>
      <c r="BK260" s="208">
        <f t="shared" si="44"/>
        <v>0</v>
      </c>
      <c r="BL260" s="15" t="s">
        <v>139</v>
      </c>
      <c r="BM260" s="207" t="s">
        <v>519</v>
      </c>
    </row>
    <row r="261" spans="1:65" s="2" customFormat="1" ht="21.75" customHeight="1">
      <c r="A261" s="32"/>
      <c r="B261" s="33"/>
      <c r="C261" s="221" t="s">
        <v>520</v>
      </c>
      <c r="D261" s="221" t="s">
        <v>241</v>
      </c>
      <c r="E261" s="222" t="s">
        <v>521</v>
      </c>
      <c r="F261" s="223" t="s">
        <v>522</v>
      </c>
      <c r="G261" s="224" t="s">
        <v>518</v>
      </c>
      <c r="H261" s="225">
        <v>4</v>
      </c>
      <c r="I261" s="226"/>
      <c r="J261" s="227">
        <f t="shared" si="35"/>
        <v>0</v>
      </c>
      <c r="K261" s="228"/>
      <c r="L261" s="229"/>
      <c r="M261" s="230" t="s">
        <v>1</v>
      </c>
      <c r="N261" s="231" t="s">
        <v>44</v>
      </c>
      <c r="O261" s="69"/>
      <c r="P261" s="205">
        <f t="shared" si="36"/>
        <v>0</v>
      </c>
      <c r="Q261" s="205">
        <v>0</v>
      </c>
      <c r="R261" s="205">
        <f t="shared" si="37"/>
        <v>0</v>
      </c>
      <c r="S261" s="205">
        <v>0</v>
      </c>
      <c r="T261" s="206">
        <f t="shared" si="38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07" t="s">
        <v>164</v>
      </c>
      <c r="AT261" s="207" t="s">
        <v>241</v>
      </c>
      <c r="AU261" s="207" t="s">
        <v>89</v>
      </c>
      <c r="AY261" s="15" t="s">
        <v>133</v>
      </c>
      <c r="BE261" s="208">
        <f t="shared" si="39"/>
        <v>0</v>
      </c>
      <c r="BF261" s="208">
        <f t="shared" si="40"/>
        <v>0</v>
      </c>
      <c r="BG261" s="208">
        <f t="shared" si="41"/>
        <v>0</v>
      </c>
      <c r="BH261" s="208">
        <f t="shared" si="42"/>
        <v>0</v>
      </c>
      <c r="BI261" s="208">
        <f t="shared" si="43"/>
        <v>0</v>
      </c>
      <c r="BJ261" s="15" t="s">
        <v>87</v>
      </c>
      <c r="BK261" s="208">
        <f t="shared" si="44"/>
        <v>0</v>
      </c>
      <c r="BL261" s="15" t="s">
        <v>139</v>
      </c>
      <c r="BM261" s="207" t="s">
        <v>523</v>
      </c>
    </row>
    <row r="262" spans="1:65" s="2" customFormat="1" ht="24.2" customHeight="1">
      <c r="A262" s="32"/>
      <c r="B262" s="33"/>
      <c r="C262" s="221" t="s">
        <v>524</v>
      </c>
      <c r="D262" s="221" t="s">
        <v>241</v>
      </c>
      <c r="E262" s="222" t="s">
        <v>525</v>
      </c>
      <c r="F262" s="223" t="s">
        <v>526</v>
      </c>
      <c r="G262" s="224" t="s">
        <v>171</v>
      </c>
      <c r="H262" s="225">
        <v>85</v>
      </c>
      <c r="I262" s="226"/>
      <c r="J262" s="227">
        <f t="shared" si="35"/>
        <v>0</v>
      </c>
      <c r="K262" s="228"/>
      <c r="L262" s="229"/>
      <c r="M262" s="230" t="s">
        <v>1</v>
      </c>
      <c r="N262" s="231" t="s">
        <v>44</v>
      </c>
      <c r="O262" s="69"/>
      <c r="P262" s="205">
        <f t="shared" si="36"/>
        <v>0</v>
      </c>
      <c r="Q262" s="205">
        <v>4.8300000000000003E-2</v>
      </c>
      <c r="R262" s="205">
        <f t="shared" si="37"/>
        <v>4.1055000000000001</v>
      </c>
      <c r="S262" s="205">
        <v>0</v>
      </c>
      <c r="T262" s="206">
        <f t="shared" si="38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207" t="s">
        <v>164</v>
      </c>
      <c r="AT262" s="207" t="s">
        <v>241</v>
      </c>
      <c r="AU262" s="207" t="s">
        <v>89</v>
      </c>
      <c r="AY262" s="15" t="s">
        <v>133</v>
      </c>
      <c r="BE262" s="208">
        <f t="shared" si="39"/>
        <v>0</v>
      </c>
      <c r="BF262" s="208">
        <f t="shared" si="40"/>
        <v>0</v>
      </c>
      <c r="BG262" s="208">
        <f t="shared" si="41"/>
        <v>0</v>
      </c>
      <c r="BH262" s="208">
        <f t="shared" si="42"/>
        <v>0</v>
      </c>
      <c r="BI262" s="208">
        <f t="shared" si="43"/>
        <v>0</v>
      </c>
      <c r="BJ262" s="15" t="s">
        <v>87</v>
      </c>
      <c r="BK262" s="208">
        <f t="shared" si="44"/>
        <v>0</v>
      </c>
      <c r="BL262" s="15" t="s">
        <v>139</v>
      </c>
      <c r="BM262" s="207" t="s">
        <v>527</v>
      </c>
    </row>
    <row r="263" spans="1:65" s="2" customFormat="1" ht="24.2" customHeight="1">
      <c r="A263" s="32"/>
      <c r="B263" s="33"/>
      <c r="C263" s="221" t="s">
        <v>528</v>
      </c>
      <c r="D263" s="221" t="s">
        <v>241</v>
      </c>
      <c r="E263" s="222" t="s">
        <v>529</v>
      </c>
      <c r="F263" s="223" t="s">
        <v>530</v>
      </c>
      <c r="G263" s="224" t="s">
        <v>171</v>
      </c>
      <c r="H263" s="225">
        <v>25</v>
      </c>
      <c r="I263" s="226"/>
      <c r="J263" s="227">
        <f t="shared" si="35"/>
        <v>0</v>
      </c>
      <c r="K263" s="228"/>
      <c r="L263" s="229"/>
      <c r="M263" s="230" t="s">
        <v>1</v>
      </c>
      <c r="N263" s="231" t="s">
        <v>44</v>
      </c>
      <c r="O263" s="69"/>
      <c r="P263" s="205">
        <f t="shared" si="36"/>
        <v>0</v>
      </c>
      <c r="Q263" s="205">
        <v>6.5670000000000006E-2</v>
      </c>
      <c r="R263" s="205">
        <f t="shared" si="37"/>
        <v>1.64175</v>
      </c>
      <c r="S263" s="205">
        <v>0</v>
      </c>
      <c r="T263" s="206">
        <f t="shared" si="38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07" t="s">
        <v>164</v>
      </c>
      <c r="AT263" s="207" t="s">
        <v>241</v>
      </c>
      <c r="AU263" s="207" t="s">
        <v>89</v>
      </c>
      <c r="AY263" s="15" t="s">
        <v>133</v>
      </c>
      <c r="BE263" s="208">
        <f t="shared" si="39"/>
        <v>0</v>
      </c>
      <c r="BF263" s="208">
        <f t="shared" si="40"/>
        <v>0</v>
      </c>
      <c r="BG263" s="208">
        <f t="shared" si="41"/>
        <v>0</v>
      </c>
      <c r="BH263" s="208">
        <f t="shared" si="42"/>
        <v>0</v>
      </c>
      <c r="BI263" s="208">
        <f t="shared" si="43"/>
        <v>0</v>
      </c>
      <c r="BJ263" s="15" t="s">
        <v>87</v>
      </c>
      <c r="BK263" s="208">
        <f t="shared" si="44"/>
        <v>0</v>
      </c>
      <c r="BL263" s="15" t="s">
        <v>139</v>
      </c>
      <c r="BM263" s="207" t="s">
        <v>531</v>
      </c>
    </row>
    <row r="264" spans="1:65" s="2" customFormat="1" ht="29.25">
      <c r="A264" s="32"/>
      <c r="B264" s="33"/>
      <c r="C264" s="34"/>
      <c r="D264" s="211" t="s">
        <v>266</v>
      </c>
      <c r="E264" s="34"/>
      <c r="F264" s="232" t="s">
        <v>532</v>
      </c>
      <c r="G264" s="34"/>
      <c r="H264" s="34"/>
      <c r="I264" s="162"/>
      <c r="J264" s="34"/>
      <c r="K264" s="34"/>
      <c r="L264" s="37"/>
      <c r="M264" s="233"/>
      <c r="N264" s="234"/>
      <c r="O264" s="69"/>
      <c r="P264" s="69"/>
      <c r="Q264" s="69"/>
      <c r="R264" s="69"/>
      <c r="S264" s="69"/>
      <c r="T264" s="7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5" t="s">
        <v>266</v>
      </c>
      <c r="AU264" s="15" t="s">
        <v>89</v>
      </c>
    </row>
    <row r="265" spans="1:65" s="13" customFormat="1">
      <c r="B265" s="209"/>
      <c r="C265" s="210"/>
      <c r="D265" s="211" t="s">
        <v>190</v>
      </c>
      <c r="E265" s="212" t="s">
        <v>1</v>
      </c>
      <c r="F265" s="213" t="s">
        <v>533</v>
      </c>
      <c r="G265" s="210"/>
      <c r="H265" s="214">
        <v>25</v>
      </c>
      <c r="I265" s="215"/>
      <c r="J265" s="210"/>
      <c r="K265" s="210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190</v>
      </c>
      <c r="AU265" s="220" t="s">
        <v>89</v>
      </c>
      <c r="AV265" s="13" t="s">
        <v>89</v>
      </c>
      <c r="AW265" s="13" t="s">
        <v>36</v>
      </c>
      <c r="AX265" s="13" t="s">
        <v>87</v>
      </c>
      <c r="AY265" s="220" t="s">
        <v>133</v>
      </c>
    </row>
    <row r="266" spans="1:65" s="2" customFormat="1" ht="16.5" customHeight="1">
      <c r="A266" s="32"/>
      <c r="B266" s="33"/>
      <c r="C266" s="221" t="s">
        <v>534</v>
      </c>
      <c r="D266" s="221" t="s">
        <v>241</v>
      </c>
      <c r="E266" s="222" t="s">
        <v>535</v>
      </c>
      <c r="F266" s="223" t="s">
        <v>536</v>
      </c>
      <c r="G266" s="224" t="s">
        <v>171</v>
      </c>
      <c r="H266" s="225">
        <v>3</v>
      </c>
      <c r="I266" s="226"/>
      <c r="J266" s="227">
        <f>ROUND(I266*H266,2)</f>
        <v>0</v>
      </c>
      <c r="K266" s="228"/>
      <c r="L266" s="229"/>
      <c r="M266" s="230" t="s">
        <v>1</v>
      </c>
      <c r="N266" s="231" t="s">
        <v>44</v>
      </c>
      <c r="O266" s="69"/>
      <c r="P266" s="205">
        <f>O266*H266</f>
        <v>0</v>
      </c>
      <c r="Q266" s="205">
        <v>0.15</v>
      </c>
      <c r="R266" s="205">
        <f>Q266*H266</f>
        <v>0.44999999999999996</v>
      </c>
      <c r="S266" s="205">
        <v>0</v>
      </c>
      <c r="T266" s="206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207" t="s">
        <v>164</v>
      </c>
      <c r="AT266" s="207" t="s">
        <v>241</v>
      </c>
      <c r="AU266" s="207" t="s">
        <v>89</v>
      </c>
      <c r="AY266" s="15" t="s">
        <v>133</v>
      </c>
      <c r="BE266" s="208">
        <f>IF(N266="základní",J266,0)</f>
        <v>0</v>
      </c>
      <c r="BF266" s="208">
        <f>IF(N266="snížená",J266,0)</f>
        <v>0</v>
      </c>
      <c r="BG266" s="208">
        <f>IF(N266="zákl. přenesená",J266,0)</f>
        <v>0</v>
      </c>
      <c r="BH266" s="208">
        <f>IF(N266="sníž. přenesená",J266,0)</f>
        <v>0</v>
      </c>
      <c r="BI266" s="208">
        <f>IF(N266="nulová",J266,0)</f>
        <v>0</v>
      </c>
      <c r="BJ266" s="15" t="s">
        <v>87</v>
      </c>
      <c r="BK266" s="208">
        <f>ROUND(I266*H266,2)</f>
        <v>0</v>
      </c>
      <c r="BL266" s="15" t="s">
        <v>139</v>
      </c>
      <c r="BM266" s="207" t="s">
        <v>537</v>
      </c>
    </row>
    <row r="267" spans="1:65" s="2" customFormat="1" ht="48.75">
      <c r="A267" s="32"/>
      <c r="B267" s="33"/>
      <c r="C267" s="34"/>
      <c r="D267" s="211" t="s">
        <v>266</v>
      </c>
      <c r="E267" s="34"/>
      <c r="F267" s="232" t="s">
        <v>538</v>
      </c>
      <c r="G267" s="34"/>
      <c r="H267" s="34"/>
      <c r="I267" s="162"/>
      <c r="J267" s="34"/>
      <c r="K267" s="34"/>
      <c r="L267" s="37"/>
      <c r="M267" s="233"/>
      <c r="N267" s="234"/>
      <c r="O267" s="69"/>
      <c r="P267" s="69"/>
      <c r="Q267" s="69"/>
      <c r="R267" s="69"/>
      <c r="S267" s="69"/>
      <c r="T267" s="7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5" t="s">
        <v>266</v>
      </c>
      <c r="AU267" s="15" t="s">
        <v>89</v>
      </c>
    </row>
    <row r="268" spans="1:65" s="13" customFormat="1">
      <c r="B268" s="209"/>
      <c r="C268" s="210"/>
      <c r="D268" s="211" t="s">
        <v>190</v>
      </c>
      <c r="E268" s="212" t="s">
        <v>1</v>
      </c>
      <c r="F268" s="213" t="s">
        <v>539</v>
      </c>
      <c r="G268" s="210"/>
      <c r="H268" s="214">
        <v>3</v>
      </c>
      <c r="I268" s="215"/>
      <c r="J268" s="210"/>
      <c r="K268" s="210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190</v>
      </c>
      <c r="AU268" s="220" t="s">
        <v>89</v>
      </c>
      <c r="AV268" s="13" t="s">
        <v>89</v>
      </c>
      <c r="AW268" s="13" t="s">
        <v>36</v>
      </c>
      <c r="AX268" s="13" t="s">
        <v>87</v>
      </c>
      <c r="AY268" s="220" t="s">
        <v>133</v>
      </c>
    </row>
    <row r="269" spans="1:65" s="2" customFormat="1" ht="16.5" customHeight="1">
      <c r="A269" s="32"/>
      <c r="B269" s="33"/>
      <c r="C269" s="221" t="s">
        <v>540</v>
      </c>
      <c r="D269" s="221" t="s">
        <v>241</v>
      </c>
      <c r="E269" s="222" t="s">
        <v>541</v>
      </c>
      <c r="F269" s="223" t="s">
        <v>542</v>
      </c>
      <c r="G269" s="224" t="s">
        <v>171</v>
      </c>
      <c r="H269" s="225">
        <v>25</v>
      </c>
      <c r="I269" s="226"/>
      <c r="J269" s="227">
        <f>ROUND(I269*H269,2)</f>
        <v>0</v>
      </c>
      <c r="K269" s="228"/>
      <c r="L269" s="229"/>
      <c r="M269" s="230" t="s">
        <v>1</v>
      </c>
      <c r="N269" s="231" t="s">
        <v>44</v>
      </c>
      <c r="O269" s="69"/>
      <c r="P269" s="205">
        <f>O269*H269</f>
        <v>0</v>
      </c>
      <c r="Q269" s="205">
        <v>0.22500000000000001</v>
      </c>
      <c r="R269" s="205">
        <f>Q269*H269</f>
        <v>5.625</v>
      </c>
      <c r="S269" s="205">
        <v>0</v>
      </c>
      <c r="T269" s="206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207" t="s">
        <v>164</v>
      </c>
      <c r="AT269" s="207" t="s">
        <v>241</v>
      </c>
      <c r="AU269" s="207" t="s">
        <v>89</v>
      </c>
      <c r="AY269" s="15" t="s">
        <v>133</v>
      </c>
      <c r="BE269" s="208">
        <f>IF(N269="základní",J269,0)</f>
        <v>0</v>
      </c>
      <c r="BF269" s="208">
        <f>IF(N269="snížená",J269,0)</f>
        <v>0</v>
      </c>
      <c r="BG269" s="208">
        <f>IF(N269="zákl. přenesená",J269,0)</f>
        <v>0</v>
      </c>
      <c r="BH269" s="208">
        <f>IF(N269="sníž. přenesená",J269,0)</f>
        <v>0</v>
      </c>
      <c r="BI269" s="208">
        <f>IF(N269="nulová",J269,0)</f>
        <v>0</v>
      </c>
      <c r="BJ269" s="15" t="s">
        <v>87</v>
      </c>
      <c r="BK269" s="208">
        <f>ROUND(I269*H269,2)</f>
        <v>0</v>
      </c>
      <c r="BL269" s="15" t="s">
        <v>139</v>
      </c>
      <c r="BM269" s="207" t="s">
        <v>543</v>
      </c>
    </row>
    <row r="270" spans="1:65" s="2" customFormat="1" ht="19.5">
      <c r="A270" s="32"/>
      <c r="B270" s="33"/>
      <c r="C270" s="34"/>
      <c r="D270" s="211" t="s">
        <v>266</v>
      </c>
      <c r="E270" s="34"/>
      <c r="F270" s="232" t="s">
        <v>544</v>
      </c>
      <c r="G270" s="34"/>
      <c r="H270" s="34"/>
      <c r="I270" s="162"/>
      <c r="J270" s="34"/>
      <c r="K270" s="34"/>
      <c r="L270" s="37"/>
      <c r="M270" s="233"/>
      <c r="N270" s="234"/>
      <c r="O270" s="69"/>
      <c r="P270" s="69"/>
      <c r="Q270" s="69"/>
      <c r="R270" s="69"/>
      <c r="S270" s="69"/>
      <c r="T270" s="7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5" t="s">
        <v>266</v>
      </c>
      <c r="AU270" s="15" t="s">
        <v>89</v>
      </c>
    </row>
    <row r="271" spans="1:65" s="2" customFormat="1" ht="33" customHeight="1">
      <c r="A271" s="32"/>
      <c r="B271" s="33"/>
      <c r="C271" s="195" t="s">
        <v>545</v>
      </c>
      <c r="D271" s="195" t="s">
        <v>135</v>
      </c>
      <c r="E271" s="196" t="s">
        <v>546</v>
      </c>
      <c r="F271" s="197" t="s">
        <v>547</v>
      </c>
      <c r="G271" s="198" t="s">
        <v>171</v>
      </c>
      <c r="H271" s="199">
        <v>266</v>
      </c>
      <c r="I271" s="200"/>
      <c r="J271" s="201">
        <f t="shared" ref="J271:J279" si="45">ROUND(I271*H271,2)</f>
        <v>0</v>
      </c>
      <c r="K271" s="202"/>
      <c r="L271" s="37"/>
      <c r="M271" s="203" t="s">
        <v>1</v>
      </c>
      <c r="N271" s="204" t="s">
        <v>44</v>
      </c>
      <c r="O271" s="69"/>
      <c r="P271" s="205">
        <f t="shared" ref="P271:P279" si="46">O271*H271</f>
        <v>0</v>
      </c>
      <c r="Q271" s="205">
        <v>0.12949959999999999</v>
      </c>
      <c r="R271" s="205">
        <f t="shared" ref="R271:R279" si="47">Q271*H271</f>
        <v>34.446893599999996</v>
      </c>
      <c r="S271" s="205">
        <v>0</v>
      </c>
      <c r="T271" s="206">
        <f t="shared" ref="T271:T279" si="48"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207" t="s">
        <v>139</v>
      </c>
      <c r="AT271" s="207" t="s">
        <v>135</v>
      </c>
      <c r="AU271" s="207" t="s">
        <v>89</v>
      </c>
      <c r="AY271" s="15" t="s">
        <v>133</v>
      </c>
      <c r="BE271" s="208">
        <f t="shared" ref="BE271:BE279" si="49">IF(N271="základní",J271,0)</f>
        <v>0</v>
      </c>
      <c r="BF271" s="208">
        <f t="shared" ref="BF271:BF279" si="50">IF(N271="snížená",J271,0)</f>
        <v>0</v>
      </c>
      <c r="BG271" s="208">
        <f t="shared" ref="BG271:BG279" si="51">IF(N271="zákl. přenesená",J271,0)</f>
        <v>0</v>
      </c>
      <c r="BH271" s="208">
        <f t="shared" ref="BH271:BH279" si="52">IF(N271="sníž. přenesená",J271,0)</f>
        <v>0</v>
      </c>
      <c r="BI271" s="208">
        <f t="shared" ref="BI271:BI279" si="53">IF(N271="nulová",J271,0)</f>
        <v>0</v>
      </c>
      <c r="BJ271" s="15" t="s">
        <v>87</v>
      </c>
      <c r="BK271" s="208">
        <f t="shared" ref="BK271:BK279" si="54">ROUND(I271*H271,2)</f>
        <v>0</v>
      </c>
      <c r="BL271" s="15" t="s">
        <v>139</v>
      </c>
      <c r="BM271" s="207" t="s">
        <v>548</v>
      </c>
    </row>
    <row r="272" spans="1:65" s="2" customFormat="1" ht="16.5" customHeight="1">
      <c r="A272" s="32"/>
      <c r="B272" s="33"/>
      <c r="C272" s="221" t="s">
        <v>549</v>
      </c>
      <c r="D272" s="221" t="s">
        <v>241</v>
      </c>
      <c r="E272" s="222" t="s">
        <v>550</v>
      </c>
      <c r="F272" s="223" t="s">
        <v>551</v>
      </c>
      <c r="G272" s="224" t="s">
        <v>171</v>
      </c>
      <c r="H272" s="225">
        <v>210</v>
      </c>
      <c r="I272" s="226"/>
      <c r="J272" s="227">
        <f t="shared" si="45"/>
        <v>0</v>
      </c>
      <c r="K272" s="228"/>
      <c r="L272" s="229"/>
      <c r="M272" s="230" t="s">
        <v>1</v>
      </c>
      <c r="N272" s="231" t="s">
        <v>44</v>
      </c>
      <c r="O272" s="69"/>
      <c r="P272" s="205">
        <f t="shared" si="46"/>
        <v>0</v>
      </c>
      <c r="Q272" s="205">
        <v>4.4999999999999998E-2</v>
      </c>
      <c r="R272" s="205">
        <f t="shared" si="47"/>
        <v>9.4499999999999993</v>
      </c>
      <c r="S272" s="205">
        <v>0</v>
      </c>
      <c r="T272" s="206">
        <f t="shared" si="48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207" t="s">
        <v>164</v>
      </c>
      <c r="AT272" s="207" t="s">
        <v>241</v>
      </c>
      <c r="AU272" s="207" t="s">
        <v>89</v>
      </c>
      <c r="AY272" s="15" t="s">
        <v>133</v>
      </c>
      <c r="BE272" s="208">
        <f t="shared" si="49"/>
        <v>0</v>
      </c>
      <c r="BF272" s="208">
        <f t="shared" si="50"/>
        <v>0</v>
      </c>
      <c r="BG272" s="208">
        <f t="shared" si="51"/>
        <v>0</v>
      </c>
      <c r="BH272" s="208">
        <f t="shared" si="52"/>
        <v>0</v>
      </c>
      <c r="BI272" s="208">
        <f t="shared" si="53"/>
        <v>0</v>
      </c>
      <c r="BJ272" s="15" t="s">
        <v>87</v>
      </c>
      <c r="BK272" s="208">
        <f t="shared" si="54"/>
        <v>0</v>
      </c>
      <c r="BL272" s="15" t="s">
        <v>139</v>
      </c>
      <c r="BM272" s="207" t="s">
        <v>552</v>
      </c>
    </row>
    <row r="273" spans="1:65" s="2" customFormat="1" ht="21.75" customHeight="1">
      <c r="A273" s="32"/>
      <c r="B273" s="33"/>
      <c r="C273" s="221" t="s">
        <v>553</v>
      </c>
      <c r="D273" s="221" t="s">
        <v>241</v>
      </c>
      <c r="E273" s="222" t="s">
        <v>554</v>
      </c>
      <c r="F273" s="223" t="s">
        <v>555</v>
      </c>
      <c r="G273" s="224" t="s">
        <v>171</v>
      </c>
      <c r="H273" s="225">
        <v>35</v>
      </c>
      <c r="I273" s="226"/>
      <c r="J273" s="227">
        <f t="shared" si="45"/>
        <v>0</v>
      </c>
      <c r="K273" s="228"/>
      <c r="L273" s="229"/>
      <c r="M273" s="230" t="s">
        <v>1</v>
      </c>
      <c r="N273" s="231" t="s">
        <v>44</v>
      </c>
      <c r="O273" s="69"/>
      <c r="P273" s="205">
        <f t="shared" si="46"/>
        <v>0</v>
      </c>
      <c r="Q273" s="205">
        <v>4.8000000000000001E-2</v>
      </c>
      <c r="R273" s="205">
        <f t="shared" si="47"/>
        <v>1.68</v>
      </c>
      <c r="S273" s="205">
        <v>0</v>
      </c>
      <c r="T273" s="206">
        <f t="shared" si="48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207" t="s">
        <v>164</v>
      </c>
      <c r="AT273" s="207" t="s">
        <v>241</v>
      </c>
      <c r="AU273" s="207" t="s">
        <v>89</v>
      </c>
      <c r="AY273" s="15" t="s">
        <v>133</v>
      </c>
      <c r="BE273" s="208">
        <f t="shared" si="49"/>
        <v>0</v>
      </c>
      <c r="BF273" s="208">
        <f t="shared" si="50"/>
        <v>0</v>
      </c>
      <c r="BG273" s="208">
        <f t="shared" si="51"/>
        <v>0</v>
      </c>
      <c r="BH273" s="208">
        <f t="shared" si="52"/>
        <v>0</v>
      </c>
      <c r="BI273" s="208">
        <f t="shared" si="53"/>
        <v>0</v>
      </c>
      <c r="BJ273" s="15" t="s">
        <v>87</v>
      </c>
      <c r="BK273" s="208">
        <f t="shared" si="54"/>
        <v>0</v>
      </c>
      <c r="BL273" s="15" t="s">
        <v>139</v>
      </c>
      <c r="BM273" s="207" t="s">
        <v>556</v>
      </c>
    </row>
    <row r="274" spans="1:65" s="2" customFormat="1" ht="16.5" customHeight="1">
      <c r="A274" s="32"/>
      <c r="B274" s="33"/>
      <c r="C274" s="221" t="s">
        <v>557</v>
      </c>
      <c r="D274" s="221" t="s">
        <v>241</v>
      </c>
      <c r="E274" s="222" t="s">
        <v>558</v>
      </c>
      <c r="F274" s="223" t="s">
        <v>559</v>
      </c>
      <c r="G274" s="224" t="s">
        <v>518</v>
      </c>
      <c r="H274" s="225">
        <v>2</v>
      </c>
      <c r="I274" s="226"/>
      <c r="J274" s="227">
        <f t="shared" si="45"/>
        <v>0</v>
      </c>
      <c r="K274" s="228"/>
      <c r="L274" s="229"/>
      <c r="M274" s="230" t="s">
        <v>1</v>
      </c>
      <c r="N274" s="231" t="s">
        <v>44</v>
      </c>
      <c r="O274" s="69"/>
      <c r="P274" s="205">
        <f t="shared" si="46"/>
        <v>0</v>
      </c>
      <c r="Q274" s="205">
        <v>0</v>
      </c>
      <c r="R274" s="205">
        <f t="shared" si="47"/>
        <v>0</v>
      </c>
      <c r="S274" s="205">
        <v>0</v>
      </c>
      <c r="T274" s="206">
        <f t="shared" si="48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207" t="s">
        <v>164</v>
      </c>
      <c r="AT274" s="207" t="s">
        <v>241</v>
      </c>
      <c r="AU274" s="207" t="s">
        <v>89</v>
      </c>
      <c r="AY274" s="15" t="s">
        <v>133</v>
      </c>
      <c r="BE274" s="208">
        <f t="shared" si="49"/>
        <v>0</v>
      </c>
      <c r="BF274" s="208">
        <f t="shared" si="50"/>
        <v>0</v>
      </c>
      <c r="BG274" s="208">
        <f t="shared" si="51"/>
        <v>0</v>
      </c>
      <c r="BH274" s="208">
        <f t="shared" si="52"/>
        <v>0</v>
      </c>
      <c r="BI274" s="208">
        <f t="shared" si="53"/>
        <v>0</v>
      </c>
      <c r="BJ274" s="15" t="s">
        <v>87</v>
      </c>
      <c r="BK274" s="208">
        <f t="shared" si="54"/>
        <v>0</v>
      </c>
      <c r="BL274" s="15" t="s">
        <v>139</v>
      </c>
      <c r="BM274" s="207" t="s">
        <v>560</v>
      </c>
    </row>
    <row r="275" spans="1:65" s="2" customFormat="1" ht="16.5" customHeight="1">
      <c r="A275" s="32"/>
      <c r="B275" s="33"/>
      <c r="C275" s="221" t="s">
        <v>561</v>
      </c>
      <c r="D275" s="221" t="s">
        <v>241</v>
      </c>
      <c r="E275" s="222" t="s">
        <v>562</v>
      </c>
      <c r="F275" s="223" t="s">
        <v>563</v>
      </c>
      <c r="G275" s="224" t="s">
        <v>518</v>
      </c>
      <c r="H275" s="225">
        <v>8</v>
      </c>
      <c r="I275" s="226"/>
      <c r="J275" s="227">
        <f t="shared" si="45"/>
        <v>0</v>
      </c>
      <c r="K275" s="228"/>
      <c r="L275" s="229"/>
      <c r="M275" s="230" t="s">
        <v>1</v>
      </c>
      <c r="N275" s="231" t="s">
        <v>44</v>
      </c>
      <c r="O275" s="69"/>
      <c r="P275" s="205">
        <f t="shared" si="46"/>
        <v>0</v>
      </c>
      <c r="Q275" s="205">
        <v>0</v>
      </c>
      <c r="R275" s="205">
        <f t="shared" si="47"/>
        <v>0</v>
      </c>
      <c r="S275" s="205">
        <v>0</v>
      </c>
      <c r="T275" s="206">
        <f t="shared" si="48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207" t="s">
        <v>164</v>
      </c>
      <c r="AT275" s="207" t="s">
        <v>241</v>
      </c>
      <c r="AU275" s="207" t="s">
        <v>89</v>
      </c>
      <c r="AY275" s="15" t="s">
        <v>133</v>
      </c>
      <c r="BE275" s="208">
        <f t="shared" si="49"/>
        <v>0</v>
      </c>
      <c r="BF275" s="208">
        <f t="shared" si="50"/>
        <v>0</v>
      </c>
      <c r="BG275" s="208">
        <f t="shared" si="51"/>
        <v>0</v>
      </c>
      <c r="BH275" s="208">
        <f t="shared" si="52"/>
        <v>0</v>
      </c>
      <c r="BI275" s="208">
        <f t="shared" si="53"/>
        <v>0</v>
      </c>
      <c r="BJ275" s="15" t="s">
        <v>87</v>
      </c>
      <c r="BK275" s="208">
        <f t="shared" si="54"/>
        <v>0</v>
      </c>
      <c r="BL275" s="15" t="s">
        <v>139</v>
      </c>
      <c r="BM275" s="207" t="s">
        <v>564</v>
      </c>
    </row>
    <row r="276" spans="1:65" s="2" customFormat="1" ht="16.5" customHeight="1">
      <c r="A276" s="32"/>
      <c r="B276" s="33"/>
      <c r="C276" s="221" t="s">
        <v>565</v>
      </c>
      <c r="D276" s="221" t="s">
        <v>241</v>
      </c>
      <c r="E276" s="222" t="s">
        <v>566</v>
      </c>
      <c r="F276" s="223" t="s">
        <v>567</v>
      </c>
      <c r="G276" s="224" t="s">
        <v>518</v>
      </c>
      <c r="H276" s="225">
        <v>11</v>
      </c>
      <c r="I276" s="226"/>
      <c r="J276" s="227">
        <f t="shared" si="45"/>
        <v>0</v>
      </c>
      <c r="K276" s="228"/>
      <c r="L276" s="229"/>
      <c r="M276" s="230" t="s">
        <v>1</v>
      </c>
      <c r="N276" s="231" t="s">
        <v>44</v>
      </c>
      <c r="O276" s="69"/>
      <c r="P276" s="205">
        <f t="shared" si="46"/>
        <v>0</v>
      </c>
      <c r="Q276" s="205">
        <v>0</v>
      </c>
      <c r="R276" s="205">
        <f t="shared" si="47"/>
        <v>0</v>
      </c>
      <c r="S276" s="205">
        <v>0</v>
      </c>
      <c r="T276" s="206">
        <f t="shared" si="48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207" t="s">
        <v>164</v>
      </c>
      <c r="AT276" s="207" t="s">
        <v>241</v>
      </c>
      <c r="AU276" s="207" t="s">
        <v>89</v>
      </c>
      <c r="AY276" s="15" t="s">
        <v>133</v>
      </c>
      <c r="BE276" s="208">
        <f t="shared" si="49"/>
        <v>0</v>
      </c>
      <c r="BF276" s="208">
        <f t="shared" si="50"/>
        <v>0</v>
      </c>
      <c r="BG276" s="208">
        <f t="shared" si="51"/>
        <v>0</v>
      </c>
      <c r="BH276" s="208">
        <f t="shared" si="52"/>
        <v>0</v>
      </c>
      <c r="BI276" s="208">
        <f t="shared" si="53"/>
        <v>0</v>
      </c>
      <c r="BJ276" s="15" t="s">
        <v>87</v>
      </c>
      <c r="BK276" s="208">
        <f t="shared" si="54"/>
        <v>0</v>
      </c>
      <c r="BL276" s="15" t="s">
        <v>139</v>
      </c>
      <c r="BM276" s="207" t="s">
        <v>568</v>
      </c>
    </row>
    <row r="277" spans="1:65" s="2" customFormat="1" ht="16.5" customHeight="1">
      <c r="A277" s="32"/>
      <c r="B277" s="33"/>
      <c r="C277" s="195" t="s">
        <v>569</v>
      </c>
      <c r="D277" s="195" t="s">
        <v>135</v>
      </c>
      <c r="E277" s="196" t="s">
        <v>570</v>
      </c>
      <c r="F277" s="197" t="s">
        <v>571</v>
      </c>
      <c r="G277" s="198" t="s">
        <v>171</v>
      </c>
      <c r="H277" s="199">
        <v>110</v>
      </c>
      <c r="I277" s="200"/>
      <c r="J277" s="201">
        <f t="shared" si="45"/>
        <v>0</v>
      </c>
      <c r="K277" s="202"/>
      <c r="L277" s="37"/>
      <c r="M277" s="203" t="s">
        <v>1</v>
      </c>
      <c r="N277" s="204" t="s">
        <v>44</v>
      </c>
      <c r="O277" s="69"/>
      <c r="P277" s="205">
        <f t="shared" si="46"/>
        <v>0</v>
      </c>
      <c r="Q277" s="205">
        <v>1.2950000000000001E-6</v>
      </c>
      <c r="R277" s="205">
        <f t="shared" si="47"/>
        <v>1.4245000000000002E-4</v>
      </c>
      <c r="S277" s="205">
        <v>0</v>
      </c>
      <c r="T277" s="206">
        <f t="shared" si="48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207" t="s">
        <v>139</v>
      </c>
      <c r="AT277" s="207" t="s">
        <v>135</v>
      </c>
      <c r="AU277" s="207" t="s">
        <v>89</v>
      </c>
      <c r="AY277" s="15" t="s">
        <v>133</v>
      </c>
      <c r="BE277" s="208">
        <f t="shared" si="49"/>
        <v>0</v>
      </c>
      <c r="BF277" s="208">
        <f t="shared" si="50"/>
        <v>0</v>
      </c>
      <c r="BG277" s="208">
        <f t="shared" si="51"/>
        <v>0</v>
      </c>
      <c r="BH277" s="208">
        <f t="shared" si="52"/>
        <v>0</v>
      </c>
      <c r="BI277" s="208">
        <f t="shared" si="53"/>
        <v>0</v>
      </c>
      <c r="BJ277" s="15" t="s">
        <v>87</v>
      </c>
      <c r="BK277" s="208">
        <f t="shared" si="54"/>
        <v>0</v>
      </c>
      <c r="BL277" s="15" t="s">
        <v>139</v>
      </c>
      <c r="BM277" s="207" t="s">
        <v>572</v>
      </c>
    </row>
    <row r="278" spans="1:65" s="2" customFormat="1" ht="33" customHeight="1">
      <c r="A278" s="32"/>
      <c r="B278" s="33"/>
      <c r="C278" s="195" t="s">
        <v>573</v>
      </c>
      <c r="D278" s="195" t="s">
        <v>135</v>
      </c>
      <c r="E278" s="196" t="s">
        <v>574</v>
      </c>
      <c r="F278" s="197" t="s">
        <v>575</v>
      </c>
      <c r="G278" s="198" t="s">
        <v>171</v>
      </c>
      <c r="H278" s="199">
        <v>110</v>
      </c>
      <c r="I278" s="200"/>
      <c r="J278" s="201">
        <f t="shared" si="45"/>
        <v>0</v>
      </c>
      <c r="K278" s="202"/>
      <c r="L278" s="37"/>
      <c r="M278" s="203" t="s">
        <v>1</v>
      </c>
      <c r="N278" s="204" t="s">
        <v>44</v>
      </c>
      <c r="O278" s="69"/>
      <c r="P278" s="205">
        <f t="shared" si="46"/>
        <v>0</v>
      </c>
      <c r="Q278" s="205">
        <v>6.0506299999999998E-4</v>
      </c>
      <c r="R278" s="205">
        <f t="shared" si="47"/>
        <v>6.655693E-2</v>
      </c>
      <c r="S278" s="205">
        <v>0</v>
      </c>
      <c r="T278" s="206">
        <f t="shared" si="48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207" t="s">
        <v>139</v>
      </c>
      <c r="AT278" s="207" t="s">
        <v>135</v>
      </c>
      <c r="AU278" s="207" t="s">
        <v>89</v>
      </c>
      <c r="AY278" s="15" t="s">
        <v>133</v>
      </c>
      <c r="BE278" s="208">
        <f t="shared" si="49"/>
        <v>0</v>
      </c>
      <c r="BF278" s="208">
        <f t="shared" si="50"/>
        <v>0</v>
      </c>
      <c r="BG278" s="208">
        <f t="shared" si="51"/>
        <v>0</v>
      </c>
      <c r="BH278" s="208">
        <f t="shared" si="52"/>
        <v>0</v>
      </c>
      <c r="BI278" s="208">
        <f t="shared" si="53"/>
        <v>0</v>
      </c>
      <c r="BJ278" s="15" t="s">
        <v>87</v>
      </c>
      <c r="BK278" s="208">
        <f t="shared" si="54"/>
        <v>0</v>
      </c>
      <c r="BL278" s="15" t="s">
        <v>139</v>
      </c>
      <c r="BM278" s="207" t="s">
        <v>576</v>
      </c>
    </row>
    <row r="279" spans="1:65" s="2" customFormat="1" ht="16.5" customHeight="1">
      <c r="A279" s="32"/>
      <c r="B279" s="33"/>
      <c r="C279" s="195" t="s">
        <v>577</v>
      </c>
      <c r="D279" s="195" t="s">
        <v>135</v>
      </c>
      <c r="E279" s="196" t="s">
        <v>578</v>
      </c>
      <c r="F279" s="197" t="s">
        <v>579</v>
      </c>
      <c r="G279" s="198" t="s">
        <v>143</v>
      </c>
      <c r="H279" s="199">
        <v>1</v>
      </c>
      <c r="I279" s="200"/>
      <c r="J279" s="201">
        <f t="shared" si="45"/>
        <v>0</v>
      </c>
      <c r="K279" s="202"/>
      <c r="L279" s="37"/>
      <c r="M279" s="203" t="s">
        <v>1</v>
      </c>
      <c r="N279" s="204" t="s">
        <v>44</v>
      </c>
      <c r="O279" s="69"/>
      <c r="P279" s="205">
        <f t="shared" si="46"/>
        <v>0</v>
      </c>
      <c r="Q279" s="205">
        <v>0.35743999999999998</v>
      </c>
      <c r="R279" s="205">
        <f t="shared" si="47"/>
        <v>0.35743999999999998</v>
      </c>
      <c r="S279" s="205">
        <v>0</v>
      </c>
      <c r="T279" s="206">
        <f t="shared" si="48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207" t="s">
        <v>139</v>
      </c>
      <c r="AT279" s="207" t="s">
        <v>135</v>
      </c>
      <c r="AU279" s="207" t="s">
        <v>89</v>
      </c>
      <c r="AY279" s="15" t="s">
        <v>133</v>
      </c>
      <c r="BE279" s="208">
        <f t="shared" si="49"/>
        <v>0</v>
      </c>
      <c r="BF279" s="208">
        <f t="shared" si="50"/>
        <v>0</v>
      </c>
      <c r="BG279" s="208">
        <f t="shared" si="51"/>
        <v>0</v>
      </c>
      <c r="BH279" s="208">
        <f t="shared" si="52"/>
        <v>0</v>
      </c>
      <c r="BI279" s="208">
        <f t="shared" si="53"/>
        <v>0</v>
      </c>
      <c r="BJ279" s="15" t="s">
        <v>87</v>
      </c>
      <c r="BK279" s="208">
        <f t="shared" si="54"/>
        <v>0</v>
      </c>
      <c r="BL279" s="15" t="s">
        <v>139</v>
      </c>
      <c r="BM279" s="207" t="s">
        <v>580</v>
      </c>
    </row>
    <row r="280" spans="1:65" s="12" customFormat="1" ht="22.9" customHeight="1">
      <c r="B280" s="179"/>
      <c r="C280" s="180"/>
      <c r="D280" s="181" t="s">
        <v>78</v>
      </c>
      <c r="E280" s="193" t="s">
        <v>581</v>
      </c>
      <c r="F280" s="193" t="s">
        <v>582</v>
      </c>
      <c r="G280" s="180"/>
      <c r="H280" s="180"/>
      <c r="I280" s="183"/>
      <c r="J280" s="194">
        <f>BK280</f>
        <v>0</v>
      </c>
      <c r="K280" s="180"/>
      <c r="L280" s="185"/>
      <c r="M280" s="186"/>
      <c r="N280" s="187"/>
      <c r="O280" s="187"/>
      <c r="P280" s="188">
        <f>SUM(P281:P288)</f>
        <v>0</v>
      </c>
      <c r="Q280" s="187"/>
      <c r="R280" s="188">
        <f>SUM(R281:R288)</f>
        <v>0</v>
      </c>
      <c r="S280" s="187"/>
      <c r="T280" s="189">
        <f>SUM(T281:T288)</f>
        <v>0</v>
      </c>
      <c r="AR280" s="190" t="s">
        <v>87</v>
      </c>
      <c r="AT280" s="191" t="s">
        <v>78</v>
      </c>
      <c r="AU280" s="191" t="s">
        <v>87</v>
      </c>
      <c r="AY280" s="190" t="s">
        <v>133</v>
      </c>
      <c r="BK280" s="192">
        <f>SUM(BK281:BK288)</f>
        <v>0</v>
      </c>
    </row>
    <row r="281" spans="1:65" s="2" customFormat="1" ht="21.75" customHeight="1">
      <c r="A281" s="32"/>
      <c r="B281" s="33"/>
      <c r="C281" s="195" t="s">
        <v>583</v>
      </c>
      <c r="D281" s="195" t="s">
        <v>135</v>
      </c>
      <c r="E281" s="196" t="s">
        <v>584</v>
      </c>
      <c r="F281" s="197" t="s">
        <v>585</v>
      </c>
      <c r="G281" s="198" t="s">
        <v>229</v>
      </c>
      <c r="H281" s="199">
        <v>1063.46</v>
      </c>
      <c r="I281" s="200"/>
      <c r="J281" s="201">
        <f>ROUND(I281*H281,2)</f>
        <v>0</v>
      </c>
      <c r="K281" s="202"/>
      <c r="L281" s="37"/>
      <c r="M281" s="203" t="s">
        <v>1</v>
      </c>
      <c r="N281" s="204" t="s">
        <v>44</v>
      </c>
      <c r="O281" s="69"/>
      <c r="P281" s="205">
        <f>O281*H281</f>
        <v>0</v>
      </c>
      <c r="Q281" s="205">
        <v>0</v>
      </c>
      <c r="R281" s="205">
        <f>Q281*H281</f>
        <v>0</v>
      </c>
      <c r="S281" s="205">
        <v>0</v>
      </c>
      <c r="T281" s="206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207" t="s">
        <v>139</v>
      </c>
      <c r="AT281" s="207" t="s">
        <v>135</v>
      </c>
      <c r="AU281" s="207" t="s">
        <v>89</v>
      </c>
      <c r="AY281" s="15" t="s">
        <v>133</v>
      </c>
      <c r="BE281" s="208">
        <f>IF(N281="základní",J281,0)</f>
        <v>0</v>
      </c>
      <c r="BF281" s="208">
        <f>IF(N281="snížená",J281,0)</f>
        <v>0</v>
      </c>
      <c r="BG281" s="208">
        <f>IF(N281="zákl. přenesená",J281,0)</f>
        <v>0</v>
      </c>
      <c r="BH281" s="208">
        <f>IF(N281="sníž. přenesená",J281,0)</f>
        <v>0</v>
      </c>
      <c r="BI281" s="208">
        <f>IF(N281="nulová",J281,0)</f>
        <v>0</v>
      </c>
      <c r="BJ281" s="15" t="s">
        <v>87</v>
      </c>
      <c r="BK281" s="208">
        <f>ROUND(I281*H281,2)</f>
        <v>0</v>
      </c>
      <c r="BL281" s="15" t="s">
        <v>139</v>
      </c>
      <c r="BM281" s="207" t="s">
        <v>586</v>
      </c>
    </row>
    <row r="282" spans="1:65" s="2" customFormat="1" ht="24.2" customHeight="1">
      <c r="A282" s="32"/>
      <c r="B282" s="33"/>
      <c r="C282" s="195" t="s">
        <v>587</v>
      </c>
      <c r="D282" s="195" t="s">
        <v>135</v>
      </c>
      <c r="E282" s="196" t="s">
        <v>588</v>
      </c>
      <c r="F282" s="197" t="s">
        <v>589</v>
      </c>
      <c r="G282" s="198" t="s">
        <v>229</v>
      </c>
      <c r="H282" s="199">
        <v>13824.98</v>
      </c>
      <c r="I282" s="200"/>
      <c r="J282" s="201">
        <f>ROUND(I282*H282,2)</f>
        <v>0</v>
      </c>
      <c r="K282" s="202"/>
      <c r="L282" s="37"/>
      <c r="M282" s="203" t="s">
        <v>1</v>
      </c>
      <c r="N282" s="204" t="s">
        <v>44</v>
      </c>
      <c r="O282" s="69"/>
      <c r="P282" s="205">
        <f>O282*H282</f>
        <v>0</v>
      </c>
      <c r="Q282" s="205">
        <v>0</v>
      </c>
      <c r="R282" s="205">
        <f>Q282*H282</f>
        <v>0</v>
      </c>
      <c r="S282" s="205">
        <v>0</v>
      </c>
      <c r="T282" s="206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207" t="s">
        <v>139</v>
      </c>
      <c r="AT282" s="207" t="s">
        <v>135</v>
      </c>
      <c r="AU282" s="207" t="s">
        <v>89</v>
      </c>
      <c r="AY282" s="15" t="s">
        <v>133</v>
      </c>
      <c r="BE282" s="208">
        <f>IF(N282="základní",J282,0)</f>
        <v>0</v>
      </c>
      <c r="BF282" s="208">
        <f>IF(N282="snížená",J282,0)</f>
        <v>0</v>
      </c>
      <c r="BG282" s="208">
        <f>IF(N282="zákl. přenesená",J282,0)</f>
        <v>0</v>
      </c>
      <c r="BH282" s="208">
        <f>IF(N282="sníž. přenesená",J282,0)</f>
        <v>0</v>
      </c>
      <c r="BI282" s="208">
        <f>IF(N282="nulová",J282,0)</f>
        <v>0</v>
      </c>
      <c r="BJ282" s="15" t="s">
        <v>87</v>
      </c>
      <c r="BK282" s="208">
        <f>ROUND(I282*H282,2)</f>
        <v>0</v>
      </c>
      <c r="BL282" s="15" t="s">
        <v>139</v>
      </c>
      <c r="BM282" s="207" t="s">
        <v>590</v>
      </c>
    </row>
    <row r="283" spans="1:65" s="13" customFormat="1">
      <c r="B283" s="209"/>
      <c r="C283" s="210"/>
      <c r="D283" s="211" t="s">
        <v>190</v>
      </c>
      <c r="E283" s="212" t="s">
        <v>1</v>
      </c>
      <c r="F283" s="213" t="s">
        <v>591</v>
      </c>
      <c r="G283" s="210"/>
      <c r="H283" s="214">
        <v>13824.98</v>
      </c>
      <c r="I283" s="215"/>
      <c r="J283" s="210"/>
      <c r="K283" s="210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190</v>
      </c>
      <c r="AU283" s="220" t="s">
        <v>89</v>
      </c>
      <c r="AV283" s="13" t="s">
        <v>89</v>
      </c>
      <c r="AW283" s="13" t="s">
        <v>36</v>
      </c>
      <c r="AX283" s="13" t="s">
        <v>87</v>
      </c>
      <c r="AY283" s="220" t="s">
        <v>133</v>
      </c>
    </row>
    <row r="284" spans="1:65" s="2" customFormat="1" ht="33" customHeight="1">
      <c r="A284" s="32"/>
      <c r="B284" s="33"/>
      <c r="C284" s="195" t="s">
        <v>592</v>
      </c>
      <c r="D284" s="195" t="s">
        <v>135</v>
      </c>
      <c r="E284" s="196" t="s">
        <v>593</v>
      </c>
      <c r="F284" s="197" t="s">
        <v>594</v>
      </c>
      <c r="G284" s="198" t="s">
        <v>229</v>
      </c>
      <c r="H284" s="199">
        <v>76.239999999999995</v>
      </c>
      <c r="I284" s="200"/>
      <c r="J284" s="201">
        <f>ROUND(I284*H284,2)</f>
        <v>0</v>
      </c>
      <c r="K284" s="202"/>
      <c r="L284" s="37"/>
      <c r="M284" s="203" t="s">
        <v>1</v>
      </c>
      <c r="N284" s="204" t="s">
        <v>44</v>
      </c>
      <c r="O284" s="69"/>
      <c r="P284" s="205">
        <f>O284*H284</f>
        <v>0</v>
      </c>
      <c r="Q284" s="205">
        <v>0</v>
      </c>
      <c r="R284" s="205">
        <f>Q284*H284</f>
        <v>0</v>
      </c>
      <c r="S284" s="205">
        <v>0</v>
      </c>
      <c r="T284" s="206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207" t="s">
        <v>139</v>
      </c>
      <c r="AT284" s="207" t="s">
        <v>135</v>
      </c>
      <c r="AU284" s="207" t="s">
        <v>89</v>
      </c>
      <c r="AY284" s="15" t="s">
        <v>133</v>
      </c>
      <c r="BE284" s="208">
        <f>IF(N284="základní",J284,0)</f>
        <v>0</v>
      </c>
      <c r="BF284" s="208">
        <f>IF(N284="snížená",J284,0)</f>
        <v>0</v>
      </c>
      <c r="BG284" s="208">
        <f>IF(N284="zákl. přenesená",J284,0)</f>
        <v>0</v>
      </c>
      <c r="BH284" s="208">
        <f>IF(N284="sníž. přenesená",J284,0)</f>
        <v>0</v>
      </c>
      <c r="BI284" s="208">
        <f>IF(N284="nulová",J284,0)</f>
        <v>0</v>
      </c>
      <c r="BJ284" s="15" t="s">
        <v>87</v>
      </c>
      <c r="BK284" s="208">
        <f>ROUND(I284*H284,2)</f>
        <v>0</v>
      </c>
      <c r="BL284" s="15" t="s">
        <v>139</v>
      </c>
      <c r="BM284" s="207" t="s">
        <v>595</v>
      </c>
    </row>
    <row r="285" spans="1:65" s="13" customFormat="1">
      <c r="B285" s="209"/>
      <c r="C285" s="210"/>
      <c r="D285" s="211" t="s">
        <v>190</v>
      </c>
      <c r="E285" s="212" t="s">
        <v>1</v>
      </c>
      <c r="F285" s="213" t="s">
        <v>596</v>
      </c>
      <c r="G285" s="210"/>
      <c r="H285" s="214">
        <v>76.239999999999995</v>
      </c>
      <c r="I285" s="215"/>
      <c r="J285" s="210"/>
      <c r="K285" s="210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190</v>
      </c>
      <c r="AU285" s="220" t="s">
        <v>89</v>
      </c>
      <c r="AV285" s="13" t="s">
        <v>89</v>
      </c>
      <c r="AW285" s="13" t="s">
        <v>36</v>
      </c>
      <c r="AX285" s="13" t="s">
        <v>87</v>
      </c>
      <c r="AY285" s="220" t="s">
        <v>133</v>
      </c>
    </row>
    <row r="286" spans="1:65" s="2" customFormat="1" ht="33" customHeight="1">
      <c r="A286" s="32"/>
      <c r="B286" s="33"/>
      <c r="C286" s="195" t="s">
        <v>597</v>
      </c>
      <c r="D286" s="195" t="s">
        <v>135</v>
      </c>
      <c r="E286" s="196" t="s">
        <v>598</v>
      </c>
      <c r="F286" s="197" t="s">
        <v>599</v>
      </c>
      <c r="G286" s="198" t="s">
        <v>229</v>
      </c>
      <c r="H286" s="199">
        <v>493.84</v>
      </c>
      <c r="I286" s="200"/>
      <c r="J286" s="201">
        <f>ROUND(I286*H286,2)</f>
        <v>0</v>
      </c>
      <c r="K286" s="202"/>
      <c r="L286" s="37"/>
      <c r="M286" s="203" t="s">
        <v>1</v>
      </c>
      <c r="N286" s="204" t="s">
        <v>44</v>
      </c>
      <c r="O286" s="69"/>
      <c r="P286" s="205">
        <f>O286*H286</f>
        <v>0</v>
      </c>
      <c r="Q286" s="205">
        <v>0</v>
      </c>
      <c r="R286" s="205">
        <f>Q286*H286</f>
        <v>0</v>
      </c>
      <c r="S286" s="205">
        <v>0</v>
      </c>
      <c r="T286" s="206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207" t="s">
        <v>139</v>
      </c>
      <c r="AT286" s="207" t="s">
        <v>135</v>
      </c>
      <c r="AU286" s="207" t="s">
        <v>89</v>
      </c>
      <c r="AY286" s="15" t="s">
        <v>133</v>
      </c>
      <c r="BE286" s="208">
        <f>IF(N286="základní",J286,0)</f>
        <v>0</v>
      </c>
      <c r="BF286" s="208">
        <f>IF(N286="snížená",J286,0)</f>
        <v>0</v>
      </c>
      <c r="BG286" s="208">
        <f>IF(N286="zákl. přenesená",J286,0)</f>
        <v>0</v>
      </c>
      <c r="BH286" s="208">
        <f>IF(N286="sníž. přenesená",J286,0)</f>
        <v>0</v>
      </c>
      <c r="BI286" s="208">
        <f>IF(N286="nulová",J286,0)</f>
        <v>0</v>
      </c>
      <c r="BJ286" s="15" t="s">
        <v>87</v>
      </c>
      <c r="BK286" s="208">
        <f>ROUND(I286*H286,2)</f>
        <v>0</v>
      </c>
      <c r="BL286" s="15" t="s">
        <v>139</v>
      </c>
      <c r="BM286" s="207" t="s">
        <v>600</v>
      </c>
    </row>
    <row r="287" spans="1:65" s="13" customFormat="1">
      <c r="B287" s="209"/>
      <c r="C287" s="210"/>
      <c r="D287" s="211" t="s">
        <v>190</v>
      </c>
      <c r="E287" s="212" t="s">
        <v>1</v>
      </c>
      <c r="F287" s="213" t="s">
        <v>601</v>
      </c>
      <c r="G287" s="210"/>
      <c r="H287" s="214">
        <v>493.84</v>
      </c>
      <c r="I287" s="215"/>
      <c r="J287" s="210"/>
      <c r="K287" s="210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190</v>
      </c>
      <c r="AU287" s="220" t="s">
        <v>89</v>
      </c>
      <c r="AV287" s="13" t="s">
        <v>89</v>
      </c>
      <c r="AW287" s="13" t="s">
        <v>36</v>
      </c>
      <c r="AX287" s="13" t="s">
        <v>87</v>
      </c>
      <c r="AY287" s="220" t="s">
        <v>133</v>
      </c>
    </row>
    <row r="288" spans="1:65" s="2" customFormat="1" ht="24.2" customHeight="1">
      <c r="A288" s="32"/>
      <c r="B288" s="33"/>
      <c r="C288" s="195" t="s">
        <v>602</v>
      </c>
      <c r="D288" s="195" t="s">
        <v>135</v>
      </c>
      <c r="E288" s="196" t="s">
        <v>603</v>
      </c>
      <c r="F288" s="197" t="s">
        <v>228</v>
      </c>
      <c r="G288" s="198" t="s">
        <v>229</v>
      </c>
      <c r="H288" s="199">
        <v>493</v>
      </c>
      <c r="I288" s="200"/>
      <c r="J288" s="201">
        <f>ROUND(I288*H288,2)</f>
        <v>0</v>
      </c>
      <c r="K288" s="202"/>
      <c r="L288" s="37"/>
      <c r="M288" s="203" t="s">
        <v>1</v>
      </c>
      <c r="N288" s="204" t="s">
        <v>44</v>
      </c>
      <c r="O288" s="69"/>
      <c r="P288" s="205">
        <f>O288*H288</f>
        <v>0</v>
      </c>
      <c r="Q288" s="205">
        <v>0</v>
      </c>
      <c r="R288" s="205">
        <f>Q288*H288</f>
        <v>0</v>
      </c>
      <c r="S288" s="205">
        <v>0</v>
      </c>
      <c r="T288" s="206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207" t="s">
        <v>139</v>
      </c>
      <c r="AT288" s="207" t="s">
        <v>135</v>
      </c>
      <c r="AU288" s="207" t="s">
        <v>89</v>
      </c>
      <c r="AY288" s="15" t="s">
        <v>133</v>
      </c>
      <c r="BE288" s="208">
        <f>IF(N288="základní",J288,0)</f>
        <v>0</v>
      </c>
      <c r="BF288" s="208">
        <f>IF(N288="snížená",J288,0)</f>
        <v>0</v>
      </c>
      <c r="BG288" s="208">
        <f>IF(N288="zákl. přenesená",J288,0)</f>
        <v>0</v>
      </c>
      <c r="BH288" s="208">
        <f>IF(N288="sníž. přenesená",J288,0)</f>
        <v>0</v>
      </c>
      <c r="BI288" s="208">
        <f>IF(N288="nulová",J288,0)</f>
        <v>0</v>
      </c>
      <c r="BJ288" s="15" t="s">
        <v>87</v>
      </c>
      <c r="BK288" s="208">
        <f>ROUND(I288*H288,2)</f>
        <v>0</v>
      </c>
      <c r="BL288" s="15" t="s">
        <v>139</v>
      </c>
      <c r="BM288" s="207" t="s">
        <v>604</v>
      </c>
    </row>
    <row r="289" spans="1:65" s="12" customFormat="1" ht="22.9" customHeight="1">
      <c r="B289" s="179"/>
      <c r="C289" s="180"/>
      <c r="D289" s="181" t="s">
        <v>78</v>
      </c>
      <c r="E289" s="193" t="s">
        <v>605</v>
      </c>
      <c r="F289" s="193" t="s">
        <v>606</v>
      </c>
      <c r="G289" s="180"/>
      <c r="H289" s="180"/>
      <c r="I289" s="183"/>
      <c r="J289" s="194">
        <f>BK289</f>
        <v>0</v>
      </c>
      <c r="K289" s="180"/>
      <c r="L289" s="185"/>
      <c r="M289" s="186"/>
      <c r="N289" s="187"/>
      <c r="O289" s="187"/>
      <c r="P289" s="188">
        <f>P290</f>
        <v>0</v>
      </c>
      <c r="Q289" s="187"/>
      <c r="R289" s="188">
        <f>R290</f>
        <v>0</v>
      </c>
      <c r="S289" s="187"/>
      <c r="T289" s="189">
        <f>T290</f>
        <v>0</v>
      </c>
      <c r="AR289" s="190" t="s">
        <v>87</v>
      </c>
      <c r="AT289" s="191" t="s">
        <v>78</v>
      </c>
      <c r="AU289" s="191" t="s">
        <v>87</v>
      </c>
      <c r="AY289" s="190" t="s">
        <v>133</v>
      </c>
      <c r="BK289" s="192">
        <f>BK290</f>
        <v>0</v>
      </c>
    </row>
    <row r="290" spans="1:65" s="2" customFormat="1" ht="33" customHeight="1">
      <c r="A290" s="32"/>
      <c r="B290" s="33"/>
      <c r="C290" s="195" t="s">
        <v>607</v>
      </c>
      <c r="D290" s="195" t="s">
        <v>135</v>
      </c>
      <c r="E290" s="196" t="s">
        <v>608</v>
      </c>
      <c r="F290" s="197" t="s">
        <v>609</v>
      </c>
      <c r="G290" s="198" t="s">
        <v>229</v>
      </c>
      <c r="H290" s="199">
        <v>1369.2439999999999</v>
      </c>
      <c r="I290" s="200"/>
      <c r="J290" s="201">
        <f>ROUND(I290*H290,2)</f>
        <v>0</v>
      </c>
      <c r="K290" s="202"/>
      <c r="L290" s="37"/>
      <c r="M290" s="235" t="s">
        <v>1</v>
      </c>
      <c r="N290" s="236" t="s">
        <v>44</v>
      </c>
      <c r="O290" s="237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207" t="s">
        <v>139</v>
      </c>
      <c r="AT290" s="207" t="s">
        <v>135</v>
      </c>
      <c r="AU290" s="207" t="s">
        <v>89</v>
      </c>
      <c r="AY290" s="15" t="s">
        <v>133</v>
      </c>
      <c r="BE290" s="208">
        <f>IF(N290="základní",J290,0)</f>
        <v>0</v>
      </c>
      <c r="BF290" s="208">
        <f>IF(N290="snížená",J290,0)</f>
        <v>0</v>
      </c>
      <c r="BG290" s="208">
        <f>IF(N290="zákl. přenesená",J290,0)</f>
        <v>0</v>
      </c>
      <c r="BH290" s="208">
        <f>IF(N290="sníž. přenesená",J290,0)</f>
        <v>0</v>
      </c>
      <c r="BI290" s="208">
        <f>IF(N290="nulová",J290,0)</f>
        <v>0</v>
      </c>
      <c r="BJ290" s="15" t="s">
        <v>87</v>
      </c>
      <c r="BK290" s="208">
        <f>ROUND(I290*H290,2)</f>
        <v>0</v>
      </c>
      <c r="BL290" s="15" t="s">
        <v>139</v>
      </c>
      <c r="BM290" s="207" t="s">
        <v>610</v>
      </c>
    </row>
    <row r="291" spans="1:65" s="2" customFormat="1" ht="6.95" customHeight="1">
      <c r="A291" s="32"/>
      <c r="B291" s="52"/>
      <c r="C291" s="53"/>
      <c r="D291" s="53"/>
      <c r="E291" s="53"/>
      <c r="F291" s="53"/>
      <c r="G291" s="53"/>
      <c r="H291" s="53"/>
      <c r="I291" s="53"/>
      <c r="J291" s="53"/>
      <c r="K291" s="53"/>
      <c r="L291" s="37"/>
      <c r="M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</row>
  </sheetData>
  <sheetProtection algorithmName="SHA-512" hashValue="1l+cVEmKmZHLrf3CwnsajrtKhvMtJcyrqwo6f+aO2B1AqG4MfTycbGPmgc+pJi6eTrcukT9Rl89q7istZwP9zg==" saltValue="FS070DV6qsIBGfvKTs5dO9G2XHPk+MO+/rF+QCLRAV18uDr9F3ZYOf2aHcsiipCjWD91CG4zUMPGsKYTwD3CQg==" spinCount="100000" sheet="1" objects="1" scenarios="1" formatColumns="0" formatRows="0" autoFilter="0"/>
  <autoFilter ref="C132:K290" xr:uid="{00000000-0009-0000-0000-000001000000}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 101 - Komunikace a zpe...</vt:lpstr>
      <vt:lpstr>'Rekapitulace stavby'!Názvy_tisku</vt:lpstr>
      <vt:lpstr>'SO 101 - Komunikace a zpe...'!Názvy_tisku</vt:lpstr>
      <vt:lpstr>'Rekapitulace stavby'!Oblast_tisku</vt:lpstr>
      <vt:lpstr>'SO 101 - Komunikace a zpe...'!Oblast_tisku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Švorba</dc:creator>
  <cp:lastModifiedBy>Petr Švorba</cp:lastModifiedBy>
  <cp:lastPrinted>2022-06-15T09:45:18Z</cp:lastPrinted>
  <dcterms:created xsi:type="dcterms:W3CDTF">2022-06-15T09:40:36Z</dcterms:created>
  <dcterms:modified xsi:type="dcterms:W3CDTF">2022-06-15T09:45:28Z</dcterms:modified>
</cp:coreProperties>
</file>