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KAM KV\General\PROJEKTY\04-VEREJNE BUDOVY\VB-014-MAM-Magistrat Moskevska\02-import\Rozpočet\FIN pro RM\"/>
    </mc:Choice>
  </mc:AlternateContent>
  <bookViews>
    <workbookView xWindow="0" yWindow="0" windowWidth="38400" windowHeight="17130" activeTab="1"/>
  </bookViews>
  <sheets>
    <sheet name="Rekapitulace stavby" sheetId="1" r:id="rId1"/>
    <sheet name="0326 - Zasedací místnost ..." sheetId="2" r:id="rId2"/>
  </sheets>
  <definedNames>
    <definedName name="_xlnm._FilterDatabase" localSheetId="1" hidden="1">'0326 - Zasedací místnost ...'!$C$137:$K$304</definedName>
    <definedName name="_xlnm.Print_Titles" localSheetId="1">'0326 - Zasedací místnost ...'!$137:$137</definedName>
    <definedName name="_xlnm.Print_Titles" localSheetId="0">'Rekapitulace stavby'!$92:$92</definedName>
    <definedName name="_xlnm.Print_Area" localSheetId="1">'0326 - Zasedací místnost ...'!$C$4:$J$37,'0326 - Zasedací místnost ...'!$C$50:$J$76,'0326 - Zasedací místnost ...'!$C$82:$J$121,'0326 - Zasedací místnost ...'!$C$127:$J$304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04" i="2"/>
  <c r="BH304" i="2"/>
  <c r="BG304" i="2"/>
  <c r="BF304" i="2"/>
  <c r="T304" i="2"/>
  <c r="T303" i="2"/>
  <c r="T302" i="2" s="1"/>
  <c r="R304" i="2"/>
  <c r="R303" i="2" s="1"/>
  <c r="R302" i="2" s="1"/>
  <c r="P304" i="2"/>
  <c r="P303" i="2" s="1"/>
  <c r="P302" i="2" s="1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T261" i="2" s="1"/>
  <c r="R262" i="2"/>
  <c r="R261" i="2" s="1"/>
  <c r="P262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T191" i="2"/>
  <c r="R192" i="2"/>
  <c r="R191" i="2"/>
  <c r="P192" i="2"/>
  <c r="P191" i="2"/>
  <c r="BI189" i="2"/>
  <c r="BH189" i="2"/>
  <c r="BG189" i="2"/>
  <c r="BF189" i="2"/>
  <c r="T189" i="2"/>
  <c r="T188" i="2"/>
  <c r="R189" i="2"/>
  <c r="R188" i="2"/>
  <c r="P189" i="2"/>
  <c r="P188" i="2" s="1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J135" i="2"/>
  <c r="J134" i="2"/>
  <c r="F134" i="2"/>
  <c r="F132" i="2"/>
  <c r="E130" i="2"/>
  <c r="J90" i="2"/>
  <c r="J89" i="2"/>
  <c r="F89" i="2"/>
  <c r="F87" i="2"/>
  <c r="E85" i="2"/>
  <c r="J16" i="2"/>
  <c r="E16" i="2"/>
  <c r="F135" i="2" s="1"/>
  <c r="J15" i="2"/>
  <c r="J10" i="2"/>
  <c r="J87" i="2" s="1"/>
  <c r="L90" i="1"/>
  <c r="AM90" i="1"/>
  <c r="AM89" i="1"/>
  <c r="L89" i="1"/>
  <c r="AM87" i="1"/>
  <c r="L87" i="1"/>
  <c r="L85" i="1"/>
  <c r="L84" i="1"/>
  <c r="BK291" i="2"/>
  <c r="BK289" i="2"/>
  <c r="J282" i="2"/>
  <c r="BK281" i="2"/>
  <c r="BK279" i="2"/>
  <c r="BK278" i="2"/>
  <c r="BK232" i="2"/>
  <c r="J230" i="2"/>
  <c r="BK226" i="2"/>
  <c r="BK205" i="2"/>
  <c r="J180" i="2"/>
  <c r="BK178" i="2"/>
  <c r="BK141" i="2"/>
  <c r="J304" i="2"/>
  <c r="BK301" i="2"/>
  <c r="BK285" i="2"/>
  <c r="BK282" i="2"/>
  <c r="J280" i="2"/>
  <c r="J279" i="2"/>
  <c r="J278" i="2"/>
  <c r="J276" i="2"/>
  <c r="J266" i="2"/>
  <c r="J259" i="2"/>
  <c r="J212" i="2"/>
  <c r="BK208" i="2"/>
  <c r="BK195" i="2"/>
  <c r="BK184" i="2"/>
  <c r="BK176" i="2"/>
  <c r="J170" i="2"/>
  <c r="BK166" i="2"/>
  <c r="BK161" i="2"/>
  <c r="J150" i="2"/>
  <c r="BK148" i="2"/>
  <c r="BK297" i="2"/>
  <c r="BK296" i="2"/>
  <c r="BK290" i="2"/>
  <c r="J252" i="2"/>
  <c r="BK242" i="2"/>
  <c r="J240" i="2"/>
  <c r="J236" i="2"/>
  <c r="J232" i="2"/>
  <c r="BK217" i="2"/>
  <c r="BK212" i="2"/>
  <c r="BK210" i="2"/>
  <c r="BK204" i="2"/>
  <c r="BK185" i="2"/>
  <c r="BK180" i="2"/>
  <c r="J178" i="2"/>
  <c r="BK300" i="2"/>
  <c r="BK256" i="2"/>
  <c r="J222" i="2"/>
  <c r="J220" i="2"/>
  <c r="J218" i="2"/>
  <c r="J210" i="2"/>
  <c r="BK207" i="2"/>
  <c r="J187" i="2"/>
  <c r="J172" i="2"/>
  <c r="BK157" i="2"/>
  <c r="BK156" i="2"/>
  <c r="J154" i="2"/>
  <c r="BK150" i="2"/>
  <c r="J146" i="2"/>
  <c r="J142" i="2"/>
  <c r="AS94" i="1"/>
  <c r="J260" i="2"/>
  <c r="BK229" i="2"/>
  <c r="J204" i="2"/>
  <c r="BK154" i="2"/>
  <c r="BK277" i="2"/>
  <c r="J250" i="2"/>
  <c r="BK266" i="2"/>
  <c r="J264" i="2"/>
  <c r="BK259" i="2"/>
  <c r="J257" i="2"/>
  <c r="J256" i="2"/>
  <c r="BK250" i="2"/>
  <c r="J242" i="2"/>
  <c r="BK240" i="2"/>
  <c r="J235" i="2"/>
  <c r="BK234" i="2"/>
  <c r="BK233" i="2"/>
  <c r="BK216" i="2"/>
  <c r="BK206" i="2"/>
  <c r="BK203" i="2"/>
  <c r="BK196" i="2"/>
  <c r="BK192" i="2"/>
  <c r="BK187" i="2"/>
  <c r="J183" i="2"/>
  <c r="BK179" i="2"/>
  <c r="J166" i="2"/>
  <c r="BK162" i="2"/>
  <c r="BK304" i="2"/>
  <c r="BK287" i="2"/>
  <c r="BK286" i="2"/>
  <c r="J194" i="2"/>
  <c r="J184" i="2"/>
  <c r="J176" i="2"/>
  <c r="BK293" i="2"/>
  <c r="J281" i="2"/>
  <c r="BK272" i="2"/>
  <c r="BK248" i="2"/>
  <c r="J244" i="2"/>
  <c r="J237" i="2"/>
  <c r="BK230" i="2"/>
  <c r="BK209" i="2"/>
  <c r="BK183" i="2"/>
  <c r="J174" i="2"/>
  <c r="BK172" i="2"/>
  <c r="J161" i="2"/>
  <c r="J157" i="2"/>
  <c r="J156" i="2"/>
  <c r="BK299" i="2"/>
  <c r="BK284" i="2"/>
  <c r="BK257" i="2"/>
  <c r="BK246" i="2"/>
  <c r="BK244" i="2"/>
  <c r="J233" i="2"/>
  <c r="J225" i="2"/>
  <c r="BK218" i="2"/>
  <c r="BK202" i="2"/>
  <c r="J199" i="2"/>
  <c r="J195" i="2"/>
  <c r="J179" i="2"/>
  <c r="J168" i="2"/>
  <c r="BK146" i="2"/>
  <c r="J254" i="2"/>
  <c r="BK236" i="2"/>
  <c r="BK292" i="2"/>
  <c r="BK280" i="2"/>
  <c r="J277" i="2"/>
  <c r="J272" i="2"/>
  <c r="BK268" i="2"/>
  <c r="BK264" i="2"/>
  <c r="BK262" i="2"/>
  <c r="BK254" i="2"/>
  <c r="J248" i="2"/>
  <c r="J246" i="2"/>
  <c r="BK237" i="2"/>
  <c r="BK201" i="2"/>
  <c r="J141" i="2"/>
  <c r="BK298" i="2"/>
  <c r="BK238" i="2"/>
  <c r="BK295" i="2"/>
  <c r="J268" i="2"/>
  <c r="J262" i="2"/>
  <c r="BK260" i="2"/>
  <c r="BK252" i="2"/>
  <c r="J231" i="2"/>
  <c r="J226" i="2"/>
  <c r="J223" i="2"/>
  <c r="J203" i="2"/>
  <c r="BK288" i="2"/>
  <c r="BK235" i="2"/>
  <c r="BK231" i="2"/>
  <c r="J229" i="2"/>
  <c r="BK228" i="2"/>
  <c r="J217" i="2"/>
  <c r="J213" i="2"/>
  <c r="J207" i="2"/>
  <c r="J181" i="2"/>
  <c r="BK170" i="2"/>
  <c r="BK168" i="2"/>
  <c r="BK142" i="2"/>
  <c r="J234" i="2"/>
  <c r="BK221" i="2"/>
  <c r="J216" i="2"/>
  <c r="J215" i="2"/>
  <c r="J201" i="2"/>
  <c r="J200" i="2"/>
  <c r="BK199" i="2"/>
  <c r="J148" i="2"/>
  <c r="J228" i="2"/>
  <c r="J209" i="2"/>
  <c r="J208" i="2"/>
  <c r="J202" i="2"/>
  <c r="BK200" i="2"/>
  <c r="BK198" i="2"/>
  <c r="J238" i="2"/>
  <c r="BK225" i="2"/>
  <c r="BK223" i="2"/>
  <c r="BK222" i="2"/>
  <c r="J221" i="2"/>
  <c r="BK215" i="2"/>
  <c r="BK213" i="2"/>
  <c r="J196" i="2"/>
  <c r="J192" i="2"/>
  <c r="BK189" i="2"/>
  <c r="J185" i="2"/>
  <c r="BK181" i="2"/>
  <c r="BK174" i="2"/>
  <c r="BK276" i="2"/>
  <c r="BK220" i="2"/>
  <c r="J206" i="2"/>
  <c r="J205" i="2"/>
  <c r="J198" i="2"/>
  <c r="BK194" i="2"/>
  <c r="J189" i="2"/>
  <c r="J162" i="2"/>
  <c r="BK275" i="2" l="1"/>
  <c r="J275" i="2"/>
  <c r="J116" i="2"/>
  <c r="R263" i="2"/>
  <c r="T263" i="2"/>
  <c r="P275" i="2"/>
  <c r="R275" i="2"/>
  <c r="T275" i="2"/>
  <c r="BK140" i="2"/>
  <c r="J140" i="2"/>
  <c r="J96" i="2"/>
  <c r="BK149" i="2"/>
  <c r="BK144" i="2" s="1"/>
  <c r="J144" i="2" s="1"/>
  <c r="J97" i="2" s="1"/>
  <c r="R149" i="2"/>
  <c r="P182" i="2"/>
  <c r="BK193" i="2"/>
  <c r="J193" i="2"/>
  <c r="J104" i="2"/>
  <c r="R193" i="2"/>
  <c r="R190" i="2" s="1"/>
  <c r="T197" i="2"/>
  <c r="R211" i="2"/>
  <c r="R214" i="2"/>
  <c r="BK283" i="2"/>
  <c r="P140" i="2"/>
  <c r="T283" i="2"/>
  <c r="R283" i="2"/>
  <c r="BK294" i="2"/>
  <c r="R140" i="2"/>
  <c r="R145" i="2"/>
  <c r="R144" i="2"/>
  <c r="P283" i="2"/>
  <c r="P294" i="2"/>
  <c r="T140" i="2"/>
  <c r="BK145" i="2"/>
  <c r="T145" i="2"/>
  <c r="T149" i="2"/>
  <c r="T182" i="2"/>
  <c r="T193" i="2"/>
  <c r="P197" i="2"/>
  <c r="P190" i="2" s="1"/>
  <c r="BK211" i="2"/>
  <c r="J211" i="2"/>
  <c r="J106" i="2"/>
  <c r="T211" i="2"/>
  <c r="P214" i="2"/>
  <c r="T214" i="2"/>
  <c r="P219" i="2"/>
  <c r="T219" i="2"/>
  <c r="T190" i="2" s="1"/>
  <c r="R224" i="2"/>
  <c r="T224" i="2"/>
  <c r="R227" i="2"/>
  <c r="BK239" i="2"/>
  <c r="J239" i="2"/>
  <c r="J111" i="2"/>
  <c r="R239" i="2"/>
  <c r="BK253" i="2"/>
  <c r="J253" i="2"/>
  <c r="J112" i="2"/>
  <c r="R253" i="2"/>
  <c r="BK263" i="2"/>
  <c r="J263" i="2"/>
  <c r="J114" i="2"/>
  <c r="R294" i="2"/>
  <c r="P145" i="2"/>
  <c r="P149" i="2"/>
  <c r="BK182" i="2"/>
  <c r="J182" i="2"/>
  <c r="J100" i="2" s="1"/>
  <c r="R182" i="2"/>
  <c r="P193" i="2"/>
  <c r="BK197" i="2"/>
  <c r="J197" i="2"/>
  <c r="J105" i="2"/>
  <c r="R197" i="2"/>
  <c r="P211" i="2"/>
  <c r="BK214" i="2"/>
  <c r="J214" i="2"/>
  <c r="J107" i="2"/>
  <c r="BK219" i="2"/>
  <c r="J219" i="2"/>
  <c r="J108" i="2"/>
  <c r="R219" i="2"/>
  <c r="BK224" i="2"/>
  <c r="J224" i="2"/>
  <c r="J109" i="2"/>
  <c r="P224" i="2"/>
  <c r="BK227" i="2"/>
  <c r="J227" i="2"/>
  <c r="J110" i="2"/>
  <c r="P227" i="2"/>
  <c r="T227" i="2"/>
  <c r="P239" i="2"/>
  <c r="T239" i="2"/>
  <c r="P253" i="2"/>
  <c r="T253" i="2"/>
  <c r="P263" i="2"/>
  <c r="T294" i="2"/>
  <c r="BE157" i="2"/>
  <c r="BE166" i="2"/>
  <c r="BE185" i="2"/>
  <c r="BE201" i="2"/>
  <c r="BE225" i="2"/>
  <c r="BE170" i="2"/>
  <c r="BE209" i="2"/>
  <c r="BE216" i="2"/>
  <c r="BE221" i="2"/>
  <c r="BE223" i="2"/>
  <c r="BE187" i="2"/>
  <c r="BE204" i="2"/>
  <c r="BE230" i="2"/>
  <c r="BE281" i="2"/>
  <c r="F90" i="2"/>
  <c r="BE150" i="2"/>
  <c r="BE218" i="2"/>
  <c r="BE222" i="2"/>
  <c r="BE148" i="2"/>
  <c r="BE183" i="2"/>
  <c r="BE208" i="2"/>
  <c r="BE232" i="2"/>
  <c r="BE286" i="2"/>
  <c r="BE240" i="2"/>
  <c r="BE242" i="2"/>
  <c r="BE244" i="2"/>
  <c r="BE254" i="2"/>
  <c r="BE257" i="2"/>
  <c r="BE264" i="2"/>
  <c r="BE299" i="2"/>
  <c r="BE279" i="2"/>
  <c r="BE289" i="2"/>
  <c r="BE176" i="2"/>
  <c r="BE180" i="2"/>
  <c r="BE206" i="2"/>
  <c r="BE217" i="2"/>
  <c r="BE220" i="2"/>
  <c r="BE226" i="2"/>
  <c r="BE234" i="2"/>
  <c r="BE238" i="2"/>
  <c r="BE287" i="2"/>
  <c r="BE293" i="2"/>
  <c r="BE297" i="2"/>
  <c r="BE300" i="2"/>
  <c r="BE237" i="2"/>
  <c r="BE256" i="2"/>
  <c r="BE298" i="2"/>
  <c r="BE162" i="2"/>
  <c r="BE229" i="2"/>
  <c r="BE248" i="2"/>
  <c r="BE259" i="2"/>
  <c r="BE142" i="2"/>
  <c r="BE189" i="2"/>
  <c r="BE196" i="2"/>
  <c r="BE231" i="2"/>
  <c r="BE276" i="2"/>
  <c r="BE168" i="2"/>
  <c r="BE195" i="2"/>
  <c r="BE228" i="2"/>
  <c r="BE282" i="2"/>
  <c r="BE291" i="2"/>
  <c r="BK191" i="2"/>
  <c r="J191" i="2"/>
  <c r="J103" i="2"/>
  <c r="J132" i="2"/>
  <c r="BE141" i="2"/>
  <c r="BE174" i="2"/>
  <c r="BE178" i="2"/>
  <c r="BE210" i="2"/>
  <c r="BE252" i="2"/>
  <c r="BE262" i="2"/>
  <c r="BE278" i="2"/>
  <c r="BE301" i="2"/>
  <c r="BE304" i="2"/>
  <c r="BE184" i="2"/>
  <c r="BE199" i="2"/>
  <c r="BE202" i="2"/>
  <c r="BE233" i="2"/>
  <c r="BE236" i="2"/>
  <c r="BE246" i="2"/>
  <c r="BE250" i="2"/>
  <c r="BE266" i="2"/>
  <c r="BE277" i="2"/>
  <c r="BE290" i="2"/>
  <c r="BE161" i="2"/>
  <c r="BE172" i="2"/>
  <c r="BE181" i="2"/>
  <c r="BE200" i="2"/>
  <c r="BE203" i="2"/>
  <c r="BE212" i="2"/>
  <c r="BE192" i="2"/>
  <c r="BE205" i="2"/>
  <c r="BE146" i="2"/>
  <c r="BE154" i="2"/>
  <c r="BE156" i="2"/>
  <c r="BE179" i="2"/>
  <c r="BE194" i="2"/>
  <c r="BE198" i="2"/>
  <c r="BE207" i="2"/>
  <c r="BE213" i="2"/>
  <c r="BE215" i="2"/>
  <c r="BE260" i="2"/>
  <c r="BE268" i="2"/>
  <c r="BE280" i="2"/>
  <c r="BE284" i="2"/>
  <c r="BE292" i="2"/>
  <c r="BK188" i="2"/>
  <c r="J188" i="2"/>
  <c r="J101" i="2"/>
  <c r="BK261" i="2"/>
  <c r="J261" i="2"/>
  <c r="J113" i="2"/>
  <c r="BE235" i="2"/>
  <c r="BE272" i="2"/>
  <c r="BE285" i="2"/>
  <c r="BE288" i="2"/>
  <c r="BE295" i="2"/>
  <c r="BE296" i="2"/>
  <c r="BK303" i="2"/>
  <c r="J303" i="2"/>
  <c r="J120" i="2"/>
  <c r="F33" i="2"/>
  <c r="BB95" i="1" s="1"/>
  <c r="BB94" i="1" s="1"/>
  <c r="W31" i="1" s="1"/>
  <c r="J32" i="2"/>
  <c r="AW95" i="1"/>
  <c r="F32" i="2"/>
  <c r="BA95" i="1" s="1"/>
  <c r="BA94" i="1" s="1"/>
  <c r="W30" i="1" s="1"/>
  <c r="F35" i="2"/>
  <c r="BD95" i="1" s="1"/>
  <c r="BD94" i="1" s="1"/>
  <c r="W33" i="1" s="1"/>
  <c r="F34" i="2"/>
  <c r="BC95" i="1" s="1"/>
  <c r="BC94" i="1" s="1"/>
  <c r="AY94" i="1" s="1"/>
  <c r="J149" i="2" l="1"/>
  <c r="J99" i="2" s="1"/>
  <c r="P144" i="2"/>
  <c r="P139" i="2" s="1"/>
  <c r="T144" i="2"/>
  <c r="T139" i="2" s="1"/>
  <c r="R139" i="2"/>
  <c r="T274" i="2"/>
  <c r="R274" i="2"/>
  <c r="P274" i="2"/>
  <c r="BK274" i="2"/>
  <c r="J274" i="2"/>
  <c r="J115" i="2"/>
  <c r="BK139" i="2"/>
  <c r="J139" i="2"/>
  <c r="J95" i="2"/>
  <c r="J145" i="2"/>
  <c r="J98" i="2"/>
  <c r="BK190" i="2"/>
  <c r="J190" i="2"/>
  <c r="J102" i="2"/>
  <c r="BK302" i="2"/>
  <c r="J302" i="2"/>
  <c r="J119" i="2"/>
  <c r="AX94" i="1"/>
  <c r="J31" i="2"/>
  <c r="AV95" i="1" s="1"/>
  <c r="AT95" i="1" s="1"/>
  <c r="AW94" i="1"/>
  <c r="AK30" i="1" s="1"/>
  <c r="W32" i="1"/>
  <c r="F31" i="2"/>
  <c r="AZ95" i="1" s="1"/>
  <c r="AZ94" i="1" s="1"/>
  <c r="W29" i="1" s="1"/>
  <c r="T138" i="2" l="1"/>
  <c r="R138" i="2"/>
  <c r="P138" i="2"/>
  <c r="AU95" i="1"/>
  <c r="AU94" i="1" s="1"/>
  <c r="BK138" i="2"/>
  <c r="J138" i="2" s="1"/>
  <c r="J28" i="2" s="1"/>
  <c r="AG95" i="1" s="1"/>
  <c r="AN95" i="1" s="1"/>
  <c r="AV94" i="1"/>
  <c r="AK29" i="1"/>
  <c r="J37" i="2" l="1"/>
  <c r="J94" i="2"/>
  <c r="AT94" i="1"/>
  <c r="AG94" i="1"/>
  <c r="AK26" i="1"/>
  <c r="AK35" i="1" s="1"/>
  <c r="AN94" i="1" l="1"/>
</calcChain>
</file>

<file path=xl/sharedStrings.xml><?xml version="1.0" encoding="utf-8"?>
<sst xmlns="http://schemas.openxmlformats.org/spreadsheetml/2006/main" count="2152" uniqueCount="580">
  <si>
    <t>Export Komplet</t>
  </si>
  <si>
    <t/>
  </si>
  <si>
    <t>2.0</t>
  </si>
  <si>
    <t>False</t>
  </si>
  <si>
    <t>{4c7d7a85-31eb-4953-8586-c9c336a0fdd7}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</si>
  <si>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</si>
  <si>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</si>
  <si>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</si>
  <si>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</si>
  <si>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</si>
  <si>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</si>
  <si>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</si>
  <si>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</si>
  <si>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</si>
  <si>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</si>
  <si>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</si>
  <si>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</si>
  <si>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Zasedací místnost MMKV</t>
  </si>
  <si>
    <t>KSO:</t>
  </si>
  <si>
    <t>CC-CZ:</t>
  </si>
  <si>
    <t>Místo:</t>
  </si>
  <si>
    <t xml:space="preserve"> </t>
  </si>
  <si>
    <t>Datum:</t>
  </si>
  <si>
    <t>18. 3. 2026</t>
  </si>
  <si>
    <t>Zadavatel:</t>
  </si>
  <si>
    <t>IČ:</t>
  </si>
  <si>
    <t>Magistrát města K.Vary</t>
  </si>
  <si>
    <t>DIČ:</t>
  </si>
  <si>
    <t>Uchazeč:</t>
  </si>
  <si>
    <t>Vyplň údaj</t>
  </si>
  <si>
    <t>Projektant:</t>
  </si>
  <si>
    <t>Mgr.Anton Ostach, Ph.D.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</si>
  <si>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</si>
  <si>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</si>
  <si>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</si>
  <si>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</si>
  <si>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</si>
  <si>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</si>
  <si>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</si>
  <si>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</si>
  <si>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</si>
  <si>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</si>
  <si>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</si>
  <si>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</si>
  <si>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</si>
  <si>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</si>
  <si>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</si>
  <si>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</si>
  <si>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</si>
  <si>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</si>
  <si>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</si>
  <si>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</si>
  <si>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</si>
  <si>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</si>
  <si>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</si>
  <si>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</si>
  <si>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</si>
  <si>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</si>
  <si>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</si>
  <si>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</si>
  <si>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</si>
  <si>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</si>
  <si>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</si>
  <si>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</si>
  <si>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</si>
  <si>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</si>
  <si>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</si>
  <si>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</si>
  <si>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</si>
  <si>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</si>
  <si>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</si>
  <si>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</si>
  <si>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</si>
  <si>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</si>
  <si>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</si>
  <si>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</si>
  <si>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</si>
  <si>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</si>
  <si>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</si>
  <si>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</si>
  <si>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</si>
  <si>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</si>
  <si>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</si>
  <si>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</si>
  <si>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</si>
  <si>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</si>
  <si>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</si>
  <si>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</si>
  <si>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</si>
  <si>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</si>
  <si>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</si>
  <si>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Zakrývání konstrukcí</t>
  </si>
  <si>
    <t xml:space="preserve">    9 - Ostatní konstrukce a práce, bourání</t>
  </si>
  <si>
    <t xml:space="preserve">      95 - Pomocné lešení, úklid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</si>
  <si>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</si>
  <si>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</si>
  <si>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</si>
  <si>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</si>
  <si>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725 - Úpravy rozvodů vody a kanalizace</t>
  </si>
  <si>
    <t xml:space="preserve">    735 - Úpravy rozvodů vytápění </t>
  </si>
  <si>
    <t xml:space="preserve">    741 - Elektroinstalace - silnoproud, slaboproud</t>
  </si>
  <si>
    <t xml:space="preserve">    751 - Vzduchotechnika</t>
  </si>
  <si>
    <t xml:space="preserve">    763 - Podhledy</t>
  </si>
  <si>
    <t xml:space="preserve">    766 - Konstrukce truhlářské -Prosklená stěna</t>
  </si>
  <si>
    <t xml:space="preserve">    766a - Konstrukce truhlářské -Repase stáv.dveří</t>
  </si>
  <si>
    <t xml:space="preserve">    766b - Konstrukce truhlářské -Obklady</t>
  </si>
  <si>
    <t xml:space="preserve">    776 - Podlahy povlakové</t>
  </si>
  <si>
    <t xml:space="preserve">    777 - Podlahy lité</t>
  </si>
  <si>
    <t xml:space="preserve">    782 - Kamenná dýha / Keramický obklad </t>
  </si>
  <si>
    <t xml:space="preserve">    784 - Dokončovací práce - malby </t>
  </si>
  <si>
    <t>N00 - Nábytek</t>
  </si>
  <si>
    <t xml:space="preserve">    N01 - Zabudovaný nábytek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</si>
  <si>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</si>
  <si>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</si>
  <si>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</si>
  <si>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</si>
  <si>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</si>
  <si>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</si>
  <si>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</si>
  <si>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</si>
  <si>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</si>
  <si>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</si>
  <si>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</si>
  <si>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</si>
  <si>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</si>
  <si>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</si>
  <si>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</si>
  <si>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</si>
  <si>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</si>
  <si>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</si>
  <si>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</si>
  <si>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Zakrývání konstrukcí</t>
  </si>
  <si>
    <t>K</t>
  </si>
  <si>
    <t>619991001</t>
  </si>
  <si>
    <t>Zakrytí podlahy PE fólií</t>
  </si>
  <si>
    <t>m2</t>
  </si>
  <si>
    <t>4</t>
  </si>
  <si>
    <t>1078026338</t>
  </si>
  <si>
    <t>619991011</t>
  </si>
  <si>
    <t>Obalení samostatných konstrukcí a prvků PE fólií</t>
  </si>
  <si>
    <t>144933813</t>
  </si>
  <si>
    <t>VV</t>
  </si>
  <si>
    <t>75 "odhad</t>
  </si>
  <si>
    <t>9</t>
  </si>
  <si>
    <t>Ostatní konstrukce a práce, bourání</t>
  </si>
  <si>
    <t>95</t>
  </si>
  <si>
    <t>Pomocné lešení, úklid</t>
  </si>
  <si>
    <t>3</t>
  </si>
  <si>
    <t>949101111</t>
  </si>
  <si>
    <t>Lešení pomocné pro objekty pozemních staveb s lešeňovou podlahou v do 1,9 m zatížení do 150 kg/m2</t>
  </si>
  <si>
    <t>-1657769996</t>
  </si>
  <si>
    <t>118+19</t>
  </si>
  <si>
    <t>952901111</t>
  </si>
  <si>
    <t>Vyčištění budov bytové a občanské výstavby při výšce podlaží do 4 m</t>
  </si>
  <si>
    <t>-932984337</t>
  </si>
  <si>
    <t>96</t>
  </si>
  <si>
    <t>Bourání konstrukcí</t>
  </si>
  <si>
    <t>5</t>
  </si>
  <si>
    <t>763131821</t>
  </si>
  <si>
    <t>Demontáž SDK podhledu s dvouvrstvou nosnou kcí z ocelových profilů opláštění jednoduché</t>
  </si>
  <si>
    <t>16</t>
  </si>
  <si>
    <t>743668406</t>
  </si>
  <si>
    <t>30 "BH01</t>
  </si>
  <si>
    <t>5 "BH04</t>
  </si>
  <si>
    <t>Součet</t>
  </si>
  <si>
    <t>766411811</t>
  </si>
  <si>
    <t>Demontáž truhlářského obložení stěn z panelů plochy do 1,5 m2</t>
  </si>
  <si>
    <t>2035088472</t>
  </si>
  <si>
    <t>13+33 "BOB02,03</t>
  </si>
  <si>
    <t>7</t>
  </si>
  <si>
    <t>766411822</t>
  </si>
  <si>
    <t>Demontáž truhlářského obložení stěn podkladových roštů</t>
  </si>
  <si>
    <t>-530496359</t>
  </si>
  <si>
    <t>8</t>
  </si>
  <si>
    <t>766421811</t>
  </si>
  <si>
    <t>Demontáž truhlářského obložení podhledů z panelů plochy do 1,5 m2</t>
  </si>
  <si>
    <t>-965982739</t>
  </si>
  <si>
    <t>10 "BH02</t>
  </si>
  <si>
    <t>75 "BH03</t>
  </si>
  <si>
    <t>766421822</t>
  </si>
  <si>
    <t>Demontáž truhlářského obložení podhledů podkladových roštů</t>
  </si>
  <si>
    <t>-832294923</t>
  </si>
  <si>
    <t>10</t>
  </si>
  <si>
    <t>776201811</t>
  </si>
  <si>
    <t>Demontáž lepených povlakových podlah bez podložky ručně vč.soklíků a přechodových lišt</t>
  </si>
  <si>
    <t>-1744912663</t>
  </si>
  <si>
    <t>120 "BP01</t>
  </si>
  <si>
    <t>15 "BP02</t>
  </si>
  <si>
    <t>11</t>
  </si>
  <si>
    <t>782312812</t>
  </si>
  <si>
    <t>Demontáž obkladů sloupů z kamene do suti z měkkých kamenů kladených do lepidla</t>
  </si>
  <si>
    <t>-1786580571</t>
  </si>
  <si>
    <t>36 "BOB04</t>
  </si>
  <si>
    <t>962032231</t>
  </si>
  <si>
    <t>Bourání zdiva z cihel pálených nebo vápenopískových na MV nebo MVC přes 1 m3</t>
  </si>
  <si>
    <t>m3</t>
  </si>
  <si>
    <t>1169848690</t>
  </si>
  <si>
    <t>2,5+3,25+2,5 "BZ01,02,03</t>
  </si>
  <si>
    <t>13</t>
  </si>
  <si>
    <t>968062455</t>
  </si>
  <si>
    <t>Vybourání dřevěných dveřních zárubní pl do 2 m2</t>
  </si>
  <si>
    <t>512</t>
  </si>
  <si>
    <t>1600868426</t>
  </si>
  <si>
    <t>0,8*2*2 "BD03,04</t>
  </si>
  <si>
    <t>14</t>
  </si>
  <si>
    <t>968062456</t>
  </si>
  <si>
    <t>Vybourání dřevěných dveřních zárubní pl přes 2 m2</t>
  </si>
  <si>
    <t>-676690736</t>
  </si>
  <si>
    <t>1,8*2*1 "BD02</t>
  </si>
  <si>
    <t>15</t>
  </si>
  <si>
    <t>968072641</t>
  </si>
  <si>
    <t>Vybourání kovových stěn kromě výkladních</t>
  </si>
  <si>
    <t>-1561754294</t>
  </si>
  <si>
    <t>3,2*2,5 "BD01 vč,dveří</t>
  </si>
  <si>
    <t>978059541</t>
  </si>
  <si>
    <t>Odsekání a odebrání obkladů stěn z vnitřních obkládaček plochy přes 1 m2</t>
  </si>
  <si>
    <t>1087639123</t>
  </si>
  <si>
    <t>1,85 "BOB01 za kuch.linkou</t>
  </si>
  <si>
    <t>17</t>
  </si>
  <si>
    <t>BJ01</t>
  </si>
  <si>
    <t>Demontáž kov.ochranné trubky 18 bm vč.likvidace</t>
  </si>
  <si>
    <t>kus</t>
  </si>
  <si>
    <t>963205108</t>
  </si>
  <si>
    <t>18</t>
  </si>
  <si>
    <t>BN01</t>
  </si>
  <si>
    <t>Demontáž jednacího stolu masiv, přemístění, uložení</t>
  </si>
  <si>
    <t>-711015065</t>
  </si>
  <si>
    <t>19</t>
  </si>
  <si>
    <t>BN02</t>
  </si>
  <si>
    <t>Demontáž kuchyňské linky vč.dřezu, baterie a ostatního zařízení, likvidace</t>
  </si>
  <si>
    <t>272447625</t>
  </si>
  <si>
    <t>20</t>
  </si>
  <si>
    <t>BN03</t>
  </si>
  <si>
    <t>Demontáž lavic vč.likvidace</t>
  </si>
  <si>
    <t>-1761635096</t>
  </si>
  <si>
    <t>997</t>
  </si>
  <si>
    <t>Doprava suti a vybouraných hmot</t>
  </si>
  <si>
    <t>997013215</t>
  </si>
  <si>
    <t>Vnitrostaveništní doprava suti a vybouraných hmot pro budovy v přes 15 do 18 m ručně</t>
  </si>
  <si>
    <t>t</t>
  </si>
  <si>
    <t>1313025312</t>
  </si>
  <si>
    <t>22</t>
  </si>
  <si>
    <t>997013501</t>
  </si>
  <si>
    <t>Odvoz suti a vybouraných hmot na skládku nebo meziskládku do 1 km se složením</t>
  </si>
  <si>
    <t>-1921937880</t>
  </si>
  <si>
    <t>23</t>
  </si>
  <si>
    <t>997013509</t>
  </si>
  <si>
    <t>Příplatek k odvozu suti a vybouraných hmot na skládku ZKD 1 km přes 1 km</t>
  </si>
  <si>
    <t>-878522312</t>
  </si>
  <si>
    <t>23,419*24 "celkem do 25km</t>
  </si>
  <si>
    <t>24</t>
  </si>
  <si>
    <t>997013631</t>
  </si>
  <si>
    <t>Poplatek za uložení na skládce (skládkovné) stavebního odpadu směsného kód odpadu 17 09 04</t>
  </si>
  <si>
    <t>-1031021422</t>
  </si>
  <si>
    <t>998</t>
  </si>
  <si>
    <t>Přesun hmot</t>
  </si>
  <si>
    <t>25</t>
  </si>
  <si>
    <t>998018003</t>
  </si>
  <si>
    <t>Přesun hmot pro budovy ruční pro budovy v přes 12 do 24 m</t>
  </si>
  <si>
    <t>-1456648126</t>
  </si>
  <si>
    <t>PSV</t>
  </si>
  <si>
    <t>Práce a dodávky PSV</t>
  </si>
  <si>
    <t>725</t>
  </si>
  <si>
    <t>Úpravy rozvodů vody a kanalizace</t>
  </si>
  <si>
    <t>26</t>
  </si>
  <si>
    <t>72550001R</t>
  </si>
  <si>
    <t>Úprava stáv.rozvodů vody a kanalizace pro kuchyňskou linku</t>
  </si>
  <si>
    <t>Kč</t>
  </si>
  <si>
    <t>-1421091621</t>
  </si>
  <si>
    <t>735</t>
  </si>
  <si>
    <t xml:space="preserve">Úpravy rozvodů vytápění </t>
  </si>
  <si>
    <t>27</t>
  </si>
  <si>
    <t>73550001R</t>
  </si>
  <si>
    <t xml:space="preserve">Demontáž 4ks radiátorů BJ02 vč.likvidace a souvisejících prací </t>
  </si>
  <si>
    <t>-1240647900</t>
  </si>
  <si>
    <t>28</t>
  </si>
  <si>
    <t>73550002R</t>
  </si>
  <si>
    <t>57924091</t>
  </si>
  <si>
    <t>29</t>
  </si>
  <si>
    <t>M</t>
  </si>
  <si>
    <t>T01</t>
  </si>
  <si>
    <t>kpl</t>
  </si>
  <si>
    <t>32</t>
  </si>
  <si>
    <t>1593184614</t>
  </si>
  <si>
    <t>741</t>
  </si>
  <si>
    <t>Elektroinstalace - silnoproud, slaboproud</t>
  </si>
  <si>
    <t>30</t>
  </si>
  <si>
    <t>74150001R</t>
  </si>
  <si>
    <t xml:space="preserve">Demontáž svítidel v podhledu BH02, BH03, světel BS01 8ks a BS02 4ks a světel na dekoračních sloupech vč.likvidace </t>
  </si>
  <si>
    <t>-493358695</t>
  </si>
  <si>
    <t>31</t>
  </si>
  <si>
    <t>74150002R</t>
  </si>
  <si>
    <t>1354841591</t>
  </si>
  <si>
    <t>S01</t>
  </si>
  <si>
    <t>-1062443989</t>
  </si>
  <si>
    <t>33</t>
  </si>
  <si>
    <t>S02</t>
  </si>
  <si>
    <t>-1558986778</t>
  </si>
  <si>
    <t>34</t>
  </si>
  <si>
    <t>S03</t>
  </si>
  <si>
    <t>1877817191</t>
  </si>
  <si>
    <t>35</t>
  </si>
  <si>
    <t>S04</t>
  </si>
  <si>
    <t>1928874210</t>
  </si>
  <si>
    <t>36</t>
  </si>
  <si>
    <t>S05</t>
  </si>
  <si>
    <t>1924642149</t>
  </si>
  <si>
    <t>37</t>
  </si>
  <si>
    <t>S06</t>
  </si>
  <si>
    <t>-2113868582</t>
  </si>
  <si>
    <t>38</t>
  </si>
  <si>
    <t>S07</t>
  </si>
  <si>
    <t>2073843345</t>
  </si>
  <si>
    <t>39</t>
  </si>
  <si>
    <t>S08</t>
  </si>
  <si>
    <t>-1578959352</t>
  </si>
  <si>
    <t>40</t>
  </si>
  <si>
    <t>N</t>
  </si>
  <si>
    <t>1194391926</t>
  </si>
  <si>
    <t>41</t>
  </si>
  <si>
    <t>T</t>
  </si>
  <si>
    <t>866041161</t>
  </si>
  <si>
    <t>42</t>
  </si>
  <si>
    <t>ZAS</t>
  </si>
  <si>
    <t>-960501298</t>
  </si>
  <si>
    <t>751</t>
  </si>
  <si>
    <t>Vzduchotechnika</t>
  </si>
  <si>
    <t>43</t>
  </si>
  <si>
    <t>75150000R</t>
  </si>
  <si>
    <t>Demontáž stáv.vzt potrubí a vzt jednotky vč.likvidace</t>
  </si>
  <si>
    <t>2001021031</t>
  </si>
  <si>
    <t>44</t>
  </si>
  <si>
    <t>75150001R</t>
  </si>
  <si>
    <t>265468213</t>
  </si>
  <si>
    <t>763</t>
  </si>
  <si>
    <t>Podhledy</t>
  </si>
  <si>
    <t>45</t>
  </si>
  <si>
    <t>763131411</t>
  </si>
  <si>
    <t>SDK podhled desky 1xA 12,5 bez izolace dvouvrstvá spodní kce profil CD+UD</t>
  </si>
  <si>
    <t>-2111177955</t>
  </si>
  <si>
    <t>46</t>
  </si>
  <si>
    <t>763131491</t>
  </si>
  <si>
    <t>-1911096167</t>
  </si>
  <si>
    <t>47</t>
  </si>
  <si>
    <t>763131714</t>
  </si>
  <si>
    <t>SDK podhled základní penetrační nátěr</t>
  </si>
  <si>
    <t>1682596335</t>
  </si>
  <si>
    <t>48</t>
  </si>
  <si>
    <t>998763513</t>
  </si>
  <si>
    <t>Přesun hmot procentní pro konstrukce montované z desek ruční v objektech v přes 12 do 24 m</t>
  </si>
  <si>
    <t>%</t>
  </si>
  <si>
    <t>-88877754</t>
  </si>
  <si>
    <t>766</t>
  </si>
  <si>
    <t>Konstrukce truhlářské -Prosklená stěna</t>
  </si>
  <si>
    <t>49</t>
  </si>
  <si>
    <t>NK01A</t>
  </si>
  <si>
    <t xml:space="preserve">Dod+mtz+doprava -nová skleněná stěna s dveřmi D01 -dle PD </t>
  </si>
  <si>
    <t>1619600237</t>
  </si>
  <si>
    <t>50</t>
  </si>
  <si>
    <t>NK01B</t>
  </si>
  <si>
    <t xml:space="preserve">Dod+mtz+doprava -nová skleněná stěna -dle PD </t>
  </si>
  <si>
    <t>1342803520</t>
  </si>
  <si>
    <t>51</t>
  </si>
  <si>
    <t>NK01C</t>
  </si>
  <si>
    <t>-1026479515</t>
  </si>
  <si>
    <t>52</t>
  </si>
  <si>
    <t>NK01D</t>
  </si>
  <si>
    <t>-274236557</t>
  </si>
  <si>
    <t>766a</t>
  </si>
  <si>
    <t>Konstrukce truhlářské -Repase stáv.dveří</t>
  </si>
  <si>
    <t>53</t>
  </si>
  <si>
    <t>D05</t>
  </si>
  <si>
    <t xml:space="preserve">Repase stávajících dveří 900/1970mm  -dle PD </t>
  </si>
  <si>
    <t>-900891065</t>
  </si>
  <si>
    <t>54</t>
  </si>
  <si>
    <t>D06</t>
  </si>
  <si>
    <t>-208870258</t>
  </si>
  <si>
    <t>766b</t>
  </si>
  <si>
    <t>Konstrukce truhlářské -Obklady</t>
  </si>
  <si>
    <t>55</t>
  </si>
  <si>
    <t>OB01</t>
  </si>
  <si>
    <t xml:space="preserve">Dod+mtz+doprava hluboký obklad lamino na DTD s nikou pro lavici v.3,5m, dl.5,6m -dle PD </t>
  </si>
  <si>
    <t>241920301</t>
  </si>
  <si>
    <t>56</t>
  </si>
  <si>
    <t>OB02</t>
  </si>
  <si>
    <t xml:space="preserve">Dod+mtz+doprava vysoký obklad lamino na DTD s vitrinou v.3,5m, dl.1,3m -dle PD </t>
  </si>
  <si>
    <t>658395684</t>
  </si>
  <si>
    <t>57</t>
  </si>
  <si>
    <t>OB03</t>
  </si>
  <si>
    <t xml:space="preserve">Dod+mtz+doprava vysoký obklad lamino na DTD s laťovým dekorem v.3,5m, dl.2,3m vč.dveří D04 -dle PD </t>
  </si>
  <si>
    <t>-319269809</t>
  </si>
  <si>
    <t>58</t>
  </si>
  <si>
    <t>OB04</t>
  </si>
  <si>
    <t xml:space="preserve">Dod+mtz+doprava vysoký obklad lamino na DTD v.3,5m, dl.5,5m vč.dveří D02 -dle PD </t>
  </si>
  <si>
    <t>-467369287</t>
  </si>
  <si>
    <t>59</t>
  </si>
  <si>
    <t>OB05</t>
  </si>
  <si>
    <t xml:space="preserve">Dod+mtz+doprava nízký obklad lamino na DTD v.0,85m, dl.0,5m -dle PD </t>
  </si>
  <si>
    <t>-1495279557</t>
  </si>
  <si>
    <t>60</t>
  </si>
  <si>
    <t>OB06a</t>
  </si>
  <si>
    <t xml:space="preserve">Dod+mtz+doprava nízký obklad lamino na DTD v.0,85m, dl.0,9m -dle PD </t>
  </si>
  <si>
    <t>-571559316</t>
  </si>
  <si>
    <t>61</t>
  </si>
  <si>
    <t>OB06b</t>
  </si>
  <si>
    <t>-766524177</t>
  </si>
  <si>
    <t>62</t>
  </si>
  <si>
    <t>OB06c</t>
  </si>
  <si>
    <t>660557487</t>
  </si>
  <si>
    <t>63</t>
  </si>
  <si>
    <t>OB06d</t>
  </si>
  <si>
    <t xml:space="preserve">Dod+mtz+doprava nízký obklad lamino na DTD v.0,9m, dl.0,9m -dle PD </t>
  </si>
  <si>
    <t>773191817</t>
  </si>
  <si>
    <t>64</t>
  </si>
  <si>
    <t>OB07</t>
  </si>
  <si>
    <t>-536244225</t>
  </si>
  <si>
    <t>65</t>
  </si>
  <si>
    <t>OB08</t>
  </si>
  <si>
    <t>1965505810</t>
  </si>
  <si>
    <t>776</t>
  </si>
  <si>
    <t>Podlahy povlakové</t>
  </si>
  <si>
    <t>66</t>
  </si>
  <si>
    <t>776111116</t>
  </si>
  <si>
    <t>Odstranění zbytků lepidla z podkladu povlakových podlah broušením</t>
  </si>
  <si>
    <t>1942723557</t>
  </si>
  <si>
    <t>118+19 "P01, P02</t>
  </si>
  <si>
    <t>67</t>
  </si>
  <si>
    <t>776121321</t>
  </si>
  <si>
    <t>Neředěná penetrace savého podkladu povlakových podlah</t>
  </si>
  <si>
    <t>-848349726</t>
  </si>
  <si>
    <t>118 "P01</t>
  </si>
  <si>
    <t>68</t>
  </si>
  <si>
    <t>776211111</t>
  </si>
  <si>
    <t>Lepení textilních pásů</t>
  </si>
  <si>
    <t>1608590706</t>
  </si>
  <si>
    <t>69</t>
  </si>
  <si>
    <t>697-P01</t>
  </si>
  <si>
    <t>koberec zátěžový -dle PD</t>
  </si>
  <si>
    <t>-230987462</t>
  </si>
  <si>
    <t>118*1,1 'Přepočtené koeficientem množství</t>
  </si>
  <si>
    <t>70</t>
  </si>
  <si>
    <t>776421312</t>
  </si>
  <si>
    <t>m</t>
  </si>
  <si>
    <t>-90426901</t>
  </si>
  <si>
    <t>0,9*4</t>
  </si>
  <si>
    <t>71</t>
  </si>
  <si>
    <t>5905413R</t>
  </si>
  <si>
    <t xml:space="preserve">profil přechodový nerezový </t>
  </si>
  <si>
    <t>859144232</t>
  </si>
  <si>
    <t>3,6*1,02 'Přepočtené koeficientem množství</t>
  </si>
  <si>
    <t>72</t>
  </si>
  <si>
    <t>998776313</t>
  </si>
  <si>
    <t>Přesun hmot procentní pro podlahy povlakové ruční v objektech v přes 12 do 24 m</t>
  </si>
  <si>
    <t>2141391787</t>
  </si>
  <si>
    <t>777</t>
  </si>
  <si>
    <t>Podlahy lité</t>
  </si>
  <si>
    <t>73</t>
  </si>
  <si>
    <t>777131101</t>
  </si>
  <si>
    <t>Penetrační epoxidový nátěr podlahy na suchý a vyzrálý podklad</t>
  </si>
  <si>
    <t>-1024008235</t>
  </si>
  <si>
    <t>19+24*0,05 "P02 vč.soklíku</t>
  </si>
  <si>
    <t>74</t>
  </si>
  <si>
    <t>777131151</t>
  </si>
  <si>
    <t>Příplatek k cenám penetračního nátěru za zvýšenou pracnost provádění podlahových soklíků</t>
  </si>
  <si>
    <t>1463457301</t>
  </si>
  <si>
    <t>75</t>
  </si>
  <si>
    <t>777511105</t>
  </si>
  <si>
    <t>Krycí epoxidová stěrka tloušťky přes 2 do 3 mm dekorativní lité podlahy</t>
  </si>
  <si>
    <t>368855394</t>
  </si>
  <si>
    <t>76</t>
  </si>
  <si>
    <t>777511181</t>
  </si>
  <si>
    <t>Příplatek k cenám krycí stěrky za zvýšenou pracnost provádění podlahových soklíků</t>
  </si>
  <si>
    <t>-1649918502</t>
  </si>
  <si>
    <t>77</t>
  </si>
  <si>
    <t>998777313</t>
  </si>
  <si>
    <t>Přesun hmot procentní pro podlahy lité ruční v objektech v přes 12 do 24 m</t>
  </si>
  <si>
    <t>-449750339</t>
  </si>
  <si>
    <t>782</t>
  </si>
  <si>
    <t>78</t>
  </si>
  <si>
    <t>OB09</t>
  </si>
  <si>
    <t>-2027539874</t>
  </si>
  <si>
    <t>784</t>
  </si>
  <si>
    <t xml:space="preserve">Dokončovací práce - malby </t>
  </si>
  <si>
    <t>79</t>
  </si>
  <si>
    <t>784111001</t>
  </si>
  <si>
    <t>Oprášení (ometení ) podkladu v místnostech v do 3,80 m</t>
  </si>
  <si>
    <t>-1846144514</t>
  </si>
  <si>
    <t>93+44+16 "M01, M02, M02K</t>
  </si>
  <si>
    <t>80</t>
  </si>
  <si>
    <t>784181121</t>
  </si>
  <si>
    <t>Hloubková jednonásobná bezbarvá penetrace podkladu v místnostech v do 3,80 m</t>
  </si>
  <si>
    <t>1235943614</t>
  </si>
  <si>
    <t>81</t>
  </si>
  <si>
    <t>784211101</t>
  </si>
  <si>
    <t>Dvojnásobné bílé malby ze směsí za mokra výborně oděruvzdorných v místnostech v do 3,80 m</t>
  </si>
  <si>
    <t>-1273785446</t>
  </si>
  <si>
    <t>100 "podhledy SDK</t>
  </si>
  <si>
    <t>82</t>
  </si>
  <si>
    <t>784211167</t>
  </si>
  <si>
    <t>Příplatek k cenám 2x maleb ze směsí za mokra oděruvzdorných za barevnou malbu v náročném odstínu</t>
  </si>
  <si>
    <t>491138822</t>
  </si>
  <si>
    <t>44+16 "tmavě šedá M02, M02K</t>
  </si>
  <si>
    <t>N00</t>
  </si>
  <si>
    <t>Nábytek</t>
  </si>
  <si>
    <t>N01</t>
  </si>
  <si>
    <t>Zabudovaný nábytek</t>
  </si>
  <si>
    <t>83</t>
  </si>
  <si>
    <t>Z02</t>
  </si>
  <si>
    <t>Dod+mtz+doprava lavice nízká čalouněná dl.3,2m -dle PD</t>
  </si>
  <si>
    <t>760943078</t>
  </si>
  <si>
    <t>84</t>
  </si>
  <si>
    <t>Z03</t>
  </si>
  <si>
    <t>Dod+mtz+doprava lavice nízká, čalouněný sedák dl.2,4m -dle PD</t>
  </si>
  <si>
    <t>-713807004</t>
  </si>
  <si>
    <t>85</t>
  </si>
  <si>
    <t>Z04a</t>
  </si>
  <si>
    <t>Dod+mtz+doprava lavice nízká, čalouněný sedák dl.4,4m -dle PD</t>
  </si>
  <si>
    <t>-1842236583</t>
  </si>
  <si>
    <t>86</t>
  </si>
  <si>
    <t>Z04b</t>
  </si>
  <si>
    <t>Dod+mtz+doprava lavice nízká, čalouněný sedák dl.4,3m -dle PD</t>
  </si>
  <si>
    <t>-1370280155</t>
  </si>
  <si>
    <t>87</t>
  </si>
  <si>
    <t>Z05</t>
  </si>
  <si>
    <t>Dod+mtz+doprava lavice nízká, čalouněný sedák dl.5,5m -dle PD</t>
  </si>
  <si>
    <t>-787485515</t>
  </si>
  <si>
    <t>88</t>
  </si>
  <si>
    <t>Z07</t>
  </si>
  <si>
    <t>Dod+mtz+doprava regál na dokumenty dl.3,5m -dle PD</t>
  </si>
  <si>
    <t>946428326</t>
  </si>
  <si>
    <t>89</t>
  </si>
  <si>
    <t>Z08</t>
  </si>
  <si>
    <t>Dod+mtz+doprava box na kolečkách 3ks -dle PD</t>
  </si>
  <si>
    <t>-318096393</t>
  </si>
  <si>
    <t>150871846</t>
  </si>
  <si>
    <t>1075133186</t>
  </si>
  <si>
    <t>1142153985</t>
  </si>
  <si>
    <t>1841495528</t>
  </si>
  <si>
    <t>-1850328320</t>
  </si>
  <si>
    <t>-807349583</t>
  </si>
  <si>
    <t>423001834</t>
  </si>
  <si>
    <t>-1057276787</t>
  </si>
  <si>
    <t>-2080603630</t>
  </si>
  <si>
    <t>1122204374</t>
  </si>
  <si>
    <t>-78689163</t>
  </si>
  <si>
    <t>-91046645</t>
  </si>
  <si>
    <t>1492735199</t>
  </si>
  <si>
    <t>-918725752</t>
  </si>
  <si>
    <t>1488265599</t>
  </si>
  <si>
    <t>1566622195</t>
  </si>
  <si>
    <t>705419659</t>
  </si>
  <si>
    <t>VRN</t>
  </si>
  <si>
    <t>Vedlejší rozpočtové náklady</t>
  </si>
  <si>
    <t>VRN9</t>
  </si>
  <si>
    <t>Ostatní náklady</t>
  </si>
  <si>
    <t>107</t>
  </si>
  <si>
    <t>090001000</t>
  </si>
  <si>
    <t>1024</t>
  </si>
  <si>
    <t>1336220428</t>
  </si>
  <si>
    <t xml:space="preserve">Kamenná dýha  </t>
  </si>
  <si>
    <t>Úprava stáv.rozvodů vytápění, montáž nových topných těles, zednická přípomoc - dle PD a výkazu výměr – část vytápění</t>
  </si>
  <si>
    <t>Dod+mtz+doprava vzduchotechnika -VZT a chladivové potrubí s montážním systémem, izolací a vyústkami_x000D_  - dle PD a výkazu výměr – část vzduchotechnika</t>
  </si>
  <si>
    <t>SDK podhled deska 1x akustická s izolací dvouvrstvá spodní kce profil CD+UD REI 90 Rw 60 dB - dle PD a výkazu výměr – část akustika</t>
  </si>
  <si>
    <t>Dod+mtz+doprava vysoký akustický obklad s mikroperforací lamino na DTD v.3,5m, dl.5,5m vč.dveří  D03 - dle PD a výkazu výměr – část akustika</t>
  </si>
  <si>
    <t xml:space="preserve">Dod+mtz+doprava vysoký akustický obklad s mikroperforací lamino na DTD v.3,5m, dl.5,8m - dle PD a výkazu výměr – část akustika </t>
  </si>
  <si>
    <t>Dod+mtz+doprava - kamenná dýha v charakteru onyxu_x000D_ -dle PD</t>
  </si>
  <si>
    <t>Montáž přechodových šroubovaných lišt -dle PD</t>
  </si>
  <si>
    <t>Dodávka topných těles vč.dopravy -dle PD a výkazu výměr – část vytápění</t>
  </si>
  <si>
    <t>Dodávka závěsné svítidlo nad jednacím stolem LED (vč. 1 ks ve foyer) -dle PD  (TZ a VV) – část elektro</t>
  </si>
  <si>
    <t>Dodávka interiérový LED pásek s difuzním krytem +DRIVER DALI -dle PD  (TZ a VV) – část elektro</t>
  </si>
  <si>
    <t>Dodávka bodové svítidlo -dle PD  (TZ a VV) – část elektro</t>
  </si>
  <si>
    <t>Dodávka nástěnné svítidlo -dle PD  (TZ a VV) – část elektro</t>
  </si>
  <si>
    <t>Dodávka interiérový LED pásek s difuzním krytem +DRIVER DALI (strop) -dle PD  (TZ a VV) – část elektro</t>
  </si>
  <si>
    <t>Dodávka interiérový LED pásek s difuzním krytem +DRIVER DALI (obklad) -dle PD  (TZ a VV) – část elektro</t>
  </si>
  <si>
    <t>Dodávka závěsná svítidla (kuchyňka) -dle PD  (TZ a VV) – část elektro</t>
  </si>
  <si>
    <t>Dodávka interiérový LED pásek s difuzním krytem +DRIVER DALI (vitrína) -dle PD  (TZ a VV) – část elektro</t>
  </si>
  <si>
    <t>Dodávka nouzové osvětlení -dle PD a výkazu výměr – část elektro</t>
  </si>
  <si>
    <t>Dodávka tlačítkové ovladače -dle PD a výkazu výměr – část elektro</t>
  </si>
  <si>
    <t>Dodávka zásuvky -dle PD a výkazu výměr – část elektro</t>
  </si>
  <si>
    <t>Elektroinstalace – silnoproud a slaboproud vč. EPS: dodávka a montáž rozvodů, koncových prvků (svítidla, zásuvky, vypínače), rozvaděče RP, 19" racku, elektroinstalačního materiálu, zednických přípomocí, uvedení do provozu a výchozí revize – dle projektové dokumentace, technické zprávy a výkazu výměr – část elektro.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</si>
</sst>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126</xdr:row>
      <xdr:rowOff>0</xdr:rowOff>
    </xdr:from>
    <xdr:to>
      <xdr:col>9</xdr:col>
      <xdr:colOff>1215390</xdr:colOff>
      <xdr:row>130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8" workbookViewId="0"/>
  </sheetViews>
  <sheetFormatPr defaultRowHeight="11.25"/>
  <cols>
    <col min="1" max="1" width="7.83203125" style="1" customWidth="1"/>
    <col min="2" max="2" width="1.5" style="1" customWidth="1"/>
    <col min="3" max="3" width="4" style="1" customWidth="1"/>
    <col min="4" max="33" width="2.5" style="1" customWidth="1"/>
    <col min="34" max="34" width="3.1640625" style="1" customWidth="1"/>
    <col min="35" max="35" width="33.1640625" style="1" customWidth="1"/>
    <col min="36" max="37" width="2.33203125" style="1" customWidth="1"/>
    <col min="38" max="38" width="7.83203125" style="1" customWidth="1"/>
    <col min="39" max="39" width="3.1640625" style="1" customWidth="1"/>
    <col min="40" max="40" width="12.5" style="1" customWidth="1"/>
    <col min="41" max="41" width="7" style="1" customWidth="1"/>
    <col min="42" max="42" width="4" style="1" customWidth="1"/>
    <col min="43" max="43" width="14.83203125" style="1" hidden="1" customWidth="1"/>
    <col min="44" max="44" width="12.83203125" style="1" customWidth="1"/>
    <col min="45" max="47" width="24.5" style="1" hidden="1" customWidth="1"/>
    <col min="48" max="49" width="20.5" style="1" hidden="1" customWidth="1"/>
    <col min="50" max="51" width="23.5" style="1" hidden="1" customWidth="1"/>
    <col min="52" max="52" width="20.5" style="1" hidden="1" customWidth="1"/>
    <col min="53" max="53" width="18.1640625" style="1" hidden="1" customWidth="1"/>
    <col min="54" max="54" width="23.5" style="1" hidden="1" customWidth="1"/>
    <col min="55" max="55" width="20.5" style="1" hidden="1" customWidth="1"/>
    <col min="56" max="56" width="18.1640625" style="1" hidden="1" customWidth="1"/>
    <col min="57" max="57" width="62.83203125" style="1" customWidth="1"/>
    <col min="71" max="91" width="9.16406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07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193" t="s">
        <v>14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19"/>
      <c r="BE5" s="190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195" t="s">
        <v>17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19"/>
      <c r="BE6" s="191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1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1"/>
      <c r="BS8" s="16" t="s">
        <v>6</v>
      </c>
    </row>
    <row r="9" spans="1:74" s="1" customFormat="1" ht="14.45" customHeight="1">
      <c r="B9" s="19"/>
      <c r="AR9" s="19"/>
      <c r="BE9" s="191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1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91"/>
      <c r="BS11" s="16" t="s">
        <v>6</v>
      </c>
    </row>
    <row r="12" spans="1:74" s="1" customFormat="1" ht="6.95" customHeight="1">
      <c r="B12" s="19"/>
      <c r="AR12" s="19"/>
      <c r="BE12" s="191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1"/>
      <c r="BS13" s="16" t="s">
        <v>6</v>
      </c>
    </row>
    <row r="14" spans="1:74" ht="12.75">
      <c r="B14" s="19"/>
      <c r="E14" s="196" t="s">
        <v>29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6" t="s">
        <v>27</v>
      </c>
      <c r="AN14" s="28" t="s">
        <v>29</v>
      </c>
      <c r="AR14" s="19"/>
      <c r="BE14" s="191"/>
      <c r="BS14" s="16" t="s">
        <v>6</v>
      </c>
    </row>
    <row r="15" spans="1:74" s="1" customFormat="1" ht="6.95" customHeight="1">
      <c r="B15" s="19"/>
      <c r="AR15" s="19"/>
      <c r="BE15" s="191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91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91"/>
      <c r="BS17" s="16" t="s">
        <v>32</v>
      </c>
    </row>
    <row r="18" spans="1:71" s="1" customFormat="1" ht="6.95" customHeight="1">
      <c r="B18" s="19"/>
      <c r="AR18" s="19"/>
      <c r="BE18" s="191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91"/>
      <c r="BS19" s="16" t="s">
        <v>6</v>
      </c>
    </row>
    <row r="20" spans="1:71" s="1" customFormat="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191"/>
      <c r="BS20" s="16" t="s">
        <v>32</v>
      </c>
    </row>
    <row r="21" spans="1:71" s="1" customFormat="1" ht="6.95" customHeight="1">
      <c r="B21" s="19"/>
      <c r="AR21" s="19"/>
      <c r="BE21" s="191"/>
    </row>
    <row r="22" spans="1:71" s="1" customFormat="1" ht="12" customHeight="1">
      <c r="B22" s="19"/>
      <c r="D22" s="26" t="s">
        <v>35</v>
      </c>
      <c r="AR22" s="19"/>
      <c r="BE22" s="191"/>
    </row>
    <row r="23" spans="1:71" s="1" customFormat="1" ht="16.350000000000001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  <c r="BE23" s="191"/>
    </row>
    <row r="24" spans="1:71" s="1" customFormat="1" ht="6.95" customHeight="1">
      <c r="B24" s="19"/>
      <c r="AR24" s="19"/>
      <c r="BE24" s="191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1"/>
    </row>
    <row r="26" spans="1:71" s="2" customFormat="1" ht="25.9" customHeight="1">
      <c r="A26" s="31"/>
      <c r="B26" s="32"/>
      <c r="C26" s="31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9">
        <f>ROUND(AG94,2)</f>
        <v>0</v>
      </c>
      <c r="AL26" s="200"/>
      <c r="AM26" s="200"/>
      <c r="AN26" s="200"/>
      <c r="AO26" s="200"/>
      <c r="AP26" s="31"/>
      <c r="AQ26" s="31"/>
      <c r="AR26" s="32"/>
      <c r="BE26" s="191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91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01" t="s">
        <v>37</v>
      </c>
      <c r="M28" s="201"/>
      <c r="N28" s="201"/>
      <c r="O28" s="201"/>
      <c r="P28" s="201"/>
      <c r="Q28" s="31"/>
      <c r="R28" s="31"/>
      <c r="S28" s="31"/>
      <c r="T28" s="31"/>
      <c r="U28" s="31"/>
      <c r="V28" s="31"/>
      <c r="W28" s="201" t="s">
        <v>38</v>
      </c>
      <c r="X28" s="201"/>
      <c r="Y28" s="201"/>
      <c r="Z28" s="201"/>
      <c r="AA28" s="201"/>
      <c r="AB28" s="201"/>
      <c r="AC28" s="201"/>
      <c r="AD28" s="201"/>
      <c r="AE28" s="201"/>
      <c r="AF28" s="31"/>
      <c r="AG28" s="31"/>
      <c r="AH28" s="31"/>
      <c r="AI28" s="31"/>
      <c r="AJ28" s="31"/>
      <c r="AK28" s="201" t="s">
        <v>39</v>
      </c>
      <c r="AL28" s="201"/>
      <c r="AM28" s="201"/>
      <c r="AN28" s="201"/>
      <c r="AO28" s="201"/>
      <c r="AP28" s="31"/>
      <c r="AQ28" s="31"/>
      <c r="AR28" s="32"/>
      <c r="BE28" s="191"/>
    </row>
    <row r="29" spans="1:71" s="3" customFormat="1" ht="14.45" customHeight="1">
      <c r="B29" s="36"/>
      <c r="D29" s="26" t="s">
        <v>40</v>
      </c>
      <c r="F29" s="26" t="s">
        <v>41</v>
      </c>
      <c r="L29" s="189">
        <v>0.21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6"/>
      <c r="BE29" s="192"/>
    </row>
    <row r="30" spans="1:71" s="3" customFormat="1" ht="14.45" customHeight="1">
      <c r="B30" s="36"/>
      <c r="F30" s="26" t="s">
        <v>42</v>
      </c>
      <c r="L30" s="189">
        <v>0.12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6"/>
      <c r="BE30" s="192"/>
    </row>
    <row r="31" spans="1:71" s="3" customFormat="1" ht="14.45" hidden="1" customHeight="1">
      <c r="B31" s="36"/>
      <c r="F31" s="26" t="s">
        <v>43</v>
      </c>
      <c r="L31" s="189">
        <v>0.21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6"/>
      <c r="BE31" s="192"/>
    </row>
    <row r="32" spans="1:71" s="3" customFormat="1" ht="14.45" hidden="1" customHeight="1">
      <c r="B32" s="36"/>
      <c r="F32" s="26" t="s">
        <v>44</v>
      </c>
      <c r="L32" s="189">
        <v>0.12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6"/>
      <c r="BE32" s="192"/>
    </row>
    <row r="33" spans="1:57" s="3" customFormat="1" ht="14.45" hidden="1" customHeight="1">
      <c r="B33" s="36"/>
      <c r="F33" s="26" t="s">
        <v>45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6"/>
      <c r="BE33" s="192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91"/>
    </row>
    <row r="35" spans="1:57" s="2" customFormat="1" ht="25.9" customHeight="1">
      <c r="A35" s="31"/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22" t="s">
        <v>48</v>
      </c>
      <c r="Y35" s="223"/>
      <c r="Z35" s="223"/>
      <c r="AA35" s="223"/>
      <c r="AB35" s="223"/>
      <c r="AC35" s="39"/>
      <c r="AD35" s="39"/>
      <c r="AE35" s="39"/>
      <c r="AF35" s="39"/>
      <c r="AG35" s="39"/>
      <c r="AH35" s="39"/>
      <c r="AI35" s="39"/>
      <c r="AJ35" s="39"/>
      <c r="AK35" s="224">
        <f>SUM(AK26:AK33)</f>
        <v>0</v>
      </c>
      <c r="AL35" s="223"/>
      <c r="AM35" s="223"/>
      <c r="AN35" s="223"/>
      <c r="AO35" s="225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49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50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51</v>
      </c>
      <c r="AI60" s="34"/>
      <c r="AJ60" s="34"/>
      <c r="AK60" s="34"/>
      <c r="AL60" s="34"/>
      <c r="AM60" s="44" t="s">
        <v>52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54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51</v>
      </c>
      <c r="AI75" s="34"/>
      <c r="AJ75" s="34"/>
      <c r="AK75" s="34"/>
      <c r="AL75" s="34"/>
      <c r="AM75" s="44" t="s">
        <v>52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55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13</v>
      </c>
      <c r="L84" s="4" t="str">
        <f>K5</f>
        <v>0326</v>
      </c>
      <c r="AR84" s="50"/>
    </row>
    <row r="85" spans="1:90" s="5" customFormat="1" ht="36.950000000000003" customHeight="1">
      <c r="B85" s="51"/>
      <c r="C85" s="52" t="s">
        <v>16</v>
      </c>
      <c r="L85" s="213" t="str">
        <f>K6</f>
        <v>Zasedací místnost MMKV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15" t="str">
        <f>IF(AN8= "","",AN8)</f>
        <v>18. 3. 2026</v>
      </c>
      <c r="AN87" s="215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4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Magistrát města K.Vary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216" t="str">
        <f>IF(E17="","",E17)</f>
        <v>Mgr.Anton Ostach, Ph.D.</v>
      </c>
      <c r="AN89" s="217"/>
      <c r="AO89" s="217"/>
      <c r="AP89" s="217"/>
      <c r="AQ89" s="31"/>
      <c r="AR89" s="32"/>
      <c r="AS89" s="218" t="s">
        <v>56</v>
      </c>
      <c r="AT89" s="219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4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33</v>
      </c>
      <c r="AJ90" s="31"/>
      <c r="AK90" s="31"/>
      <c r="AL90" s="31"/>
      <c r="AM90" s="216" t="str">
        <f>IF(E20="","",E20)</f>
        <v>Šimková Dita, K.Vary</v>
      </c>
      <c r="AN90" s="217"/>
      <c r="AO90" s="217"/>
      <c r="AP90" s="217"/>
      <c r="AQ90" s="31"/>
      <c r="AR90" s="32"/>
      <c r="AS90" s="220"/>
      <c r="AT90" s="221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0"/>
      <c r="AT91" s="221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08" t="s">
        <v>57</v>
      </c>
      <c r="D92" s="209"/>
      <c r="E92" s="209"/>
      <c r="F92" s="209"/>
      <c r="G92" s="209"/>
      <c r="H92" s="59"/>
      <c r="I92" s="210" t="s">
        <v>58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59</v>
      </c>
      <c r="AH92" s="209"/>
      <c r="AI92" s="209"/>
      <c r="AJ92" s="209"/>
      <c r="AK92" s="209"/>
      <c r="AL92" s="209"/>
      <c r="AM92" s="209"/>
      <c r="AN92" s="210" t="s">
        <v>60</v>
      </c>
      <c r="AO92" s="209"/>
      <c r="AP92" s="212"/>
      <c r="AQ92" s="60" t="s">
        <v>61</v>
      </c>
      <c r="AR92" s="32"/>
      <c r="AS92" s="61" t="s">
        <v>62</v>
      </c>
      <c r="AT92" s="62" t="s">
        <v>63</v>
      </c>
      <c r="AU92" s="62" t="s">
        <v>64</v>
      </c>
      <c r="AV92" s="62" t="s">
        <v>65</v>
      </c>
      <c r="AW92" s="62" t="s">
        <v>66</v>
      </c>
      <c r="AX92" s="62" t="s">
        <v>67</v>
      </c>
      <c r="AY92" s="62" t="s">
        <v>68</v>
      </c>
      <c r="AZ92" s="62" t="s">
        <v>69</v>
      </c>
      <c r="BA92" s="62" t="s">
        <v>70</v>
      </c>
      <c r="BB92" s="62" t="s">
        <v>71</v>
      </c>
      <c r="BC92" s="62" t="s">
        <v>72</v>
      </c>
      <c r="BD92" s="63" t="s">
        <v>73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74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5">
        <f>ROUND(AG95,2)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75</v>
      </c>
      <c r="BT94" s="76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0" s="7" customFormat="1" ht="16.350000000000001" customHeight="1">
      <c r="A95" s="77" t="s">
        <v>79</v>
      </c>
      <c r="B95" s="78"/>
      <c r="C95" s="79"/>
      <c r="D95" s="204" t="s">
        <v>14</v>
      </c>
      <c r="E95" s="204"/>
      <c r="F95" s="204"/>
      <c r="G95" s="204"/>
      <c r="H95" s="204"/>
      <c r="I95" s="80"/>
      <c r="J95" s="204" t="s">
        <v>17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'0326 - Zasedací místnost ...'!J28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81" t="s">
        <v>80</v>
      </c>
      <c r="AR95" s="78"/>
      <c r="AS95" s="82">
        <v>0</v>
      </c>
      <c r="AT95" s="83">
        <f>ROUND(SUM(AV95:AW95),2)</f>
        <v>0</v>
      </c>
      <c r="AU95" s="84">
        <f>'0326 - Zasedací místnost ...'!P138</f>
        <v>0</v>
      </c>
      <c r="AV95" s="83">
        <f>'0326 - Zasedací místnost ...'!J31</f>
        <v>0</v>
      </c>
      <c r="AW95" s="83">
        <f>'0326 - Zasedací místnost ...'!J32</f>
        <v>0</v>
      </c>
      <c r="AX95" s="83">
        <f>'0326 - Zasedací místnost ...'!J33</f>
        <v>0</v>
      </c>
      <c r="AY95" s="83">
        <f>'0326 - Zasedací místnost ...'!J34</f>
        <v>0</v>
      </c>
      <c r="AZ95" s="83">
        <f>'0326 - Zasedací místnost ...'!F31</f>
        <v>0</v>
      </c>
      <c r="BA95" s="83">
        <f>'0326 - Zasedací místnost ...'!F32</f>
        <v>0</v>
      </c>
      <c r="BB95" s="83">
        <f>'0326 - Zasedací místnost ...'!F33</f>
        <v>0</v>
      </c>
      <c r="BC95" s="83">
        <f>'0326 - Zasedací místnost ...'!F34</f>
        <v>0</v>
      </c>
      <c r="BD95" s="85">
        <f>'0326 - Zasedací místnost ...'!F35</f>
        <v>0</v>
      </c>
      <c r="BT95" s="86" t="s">
        <v>81</v>
      </c>
      <c r="BU95" s="86" t="s">
        <v>82</v>
      </c>
      <c r="BV95" s="86" t="s">
        <v>77</v>
      </c>
      <c r="BW95" s="86" t="s">
        <v>4</v>
      </c>
      <c r="BX95" s="86" t="s">
        <v>78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0326 - Zasedací místnost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5"/>
  <sheetViews>
    <sheetView showGridLines="0" tabSelected="1" topLeftCell="A167" workbookViewId="0">
      <selection activeCell="V199" sqref="V199"/>
    </sheetView>
  </sheetViews>
  <sheetFormatPr defaultRowHeight="11.2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95.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07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6" t="s">
        <v>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84</v>
      </c>
      <c r="L4" s="19"/>
      <c r="M4" s="87" t="s">
        <v>10</v>
      </c>
      <c r="AT4" s="16" t="s">
        <v>3</v>
      </c>
    </row>
    <row r="5" spans="1:46" s="1" customFormat="1" ht="6.95" customHeight="1">
      <c r="B5" s="19"/>
      <c r="L5" s="19"/>
    </row>
    <row r="6" spans="1:46" s="2" customFormat="1" ht="12" customHeight="1">
      <c r="A6" s="31"/>
      <c r="B6" s="32"/>
      <c r="C6" s="31"/>
      <c r="D6" s="26" t="s">
        <v>16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350000000000001" customHeight="1">
      <c r="A7" s="31"/>
      <c r="B7" s="32"/>
      <c r="C7" s="31"/>
      <c r="D7" s="31"/>
      <c r="E7" s="213" t="s">
        <v>17</v>
      </c>
      <c r="F7" s="226"/>
      <c r="G7" s="226"/>
      <c r="H7" s="226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2"/>
      <c r="C9" s="31"/>
      <c r="D9" s="26" t="s">
        <v>18</v>
      </c>
      <c r="E9" s="31"/>
      <c r="F9" s="24" t="s">
        <v>1</v>
      </c>
      <c r="G9" s="31"/>
      <c r="H9" s="31"/>
      <c r="I9" s="26" t="s">
        <v>19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20</v>
      </c>
      <c r="E10" s="31"/>
      <c r="F10" s="24" t="s">
        <v>21</v>
      </c>
      <c r="G10" s="31"/>
      <c r="H10" s="31"/>
      <c r="I10" s="26" t="s">
        <v>22</v>
      </c>
      <c r="J10" s="54" t="str">
        <f>'Rekapitulace stavby'!AN8</f>
        <v>18. 3. 2026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24</v>
      </c>
      <c r="E12" s="31"/>
      <c r="F12" s="31"/>
      <c r="G12" s="31"/>
      <c r="H12" s="31"/>
      <c r="I12" s="26" t="s">
        <v>25</v>
      </c>
      <c r="J12" s="24" t="s">
        <v>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2"/>
      <c r="C13" s="31"/>
      <c r="D13" s="31"/>
      <c r="E13" s="24" t="s">
        <v>26</v>
      </c>
      <c r="F13" s="31"/>
      <c r="G13" s="31"/>
      <c r="H13" s="31"/>
      <c r="I13" s="26" t="s">
        <v>27</v>
      </c>
      <c r="J13" s="24" t="s">
        <v>1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28</v>
      </c>
      <c r="E15" s="31"/>
      <c r="F15" s="31"/>
      <c r="G15" s="31"/>
      <c r="H15" s="31"/>
      <c r="I15" s="26" t="s">
        <v>25</v>
      </c>
      <c r="J15" s="27" t="str">
        <f>'Rekapitulace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2"/>
      <c r="C16" s="31"/>
      <c r="D16" s="31"/>
      <c r="E16" s="227" t="str">
        <f>'Rekapitulace stavby'!E14</f>
        <v>Vyplň údaj</v>
      </c>
      <c r="F16" s="193"/>
      <c r="G16" s="193"/>
      <c r="H16" s="193"/>
      <c r="I16" s="26" t="s">
        <v>27</v>
      </c>
      <c r="J16" s="27" t="str">
        <f>'Rekapitulace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30</v>
      </c>
      <c r="E18" s="31"/>
      <c r="F18" s="31"/>
      <c r="G18" s="31"/>
      <c r="H18" s="31"/>
      <c r="I18" s="26" t="s">
        <v>25</v>
      </c>
      <c r="J18" s="24" t="s">
        <v>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31</v>
      </c>
      <c r="F19" s="31"/>
      <c r="G19" s="31"/>
      <c r="H19" s="31"/>
      <c r="I19" s="26" t="s">
        <v>27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33</v>
      </c>
      <c r="E21" s="31"/>
      <c r="F21" s="31"/>
      <c r="G21" s="31"/>
      <c r="H21" s="31"/>
      <c r="I21" s="26" t="s">
        <v>25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34</v>
      </c>
      <c r="F22" s="31"/>
      <c r="G22" s="31"/>
      <c r="H22" s="31"/>
      <c r="I22" s="26" t="s">
        <v>27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35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350000000000001" customHeight="1">
      <c r="A25" s="88"/>
      <c r="B25" s="89"/>
      <c r="C25" s="88"/>
      <c r="D25" s="88"/>
      <c r="E25" s="198" t="s">
        <v>1</v>
      </c>
      <c r="F25" s="198"/>
      <c r="G25" s="198"/>
      <c r="H25" s="198"/>
      <c r="I25" s="88"/>
      <c r="J25" s="88"/>
      <c r="K25" s="88"/>
      <c r="L25" s="90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91" t="s">
        <v>36</v>
      </c>
      <c r="E28" s="31"/>
      <c r="F28" s="31"/>
      <c r="G28" s="31"/>
      <c r="H28" s="31"/>
      <c r="I28" s="31"/>
      <c r="J28" s="70">
        <f>ROUND(J138, 2)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31"/>
      <c r="E30" s="31"/>
      <c r="F30" s="35" t="s">
        <v>38</v>
      </c>
      <c r="G30" s="31"/>
      <c r="H30" s="31"/>
      <c r="I30" s="35" t="s">
        <v>37</v>
      </c>
      <c r="J30" s="35" t="s">
        <v>39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92" t="s">
        <v>40</v>
      </c>
      <c r="E31" s="26" t="s">
        <v>41</v>
      </c>
      <c r="F31" s="93">
        <f>ROUND((SUM(BE138:BE304)),  2)</f>
        <v>0</v>
      </c>
      <c r="G31" s="31"/>
      <c r="H31" s="31"/>
      <c r="I31" s="94">
        <v>0.21</v>
      </c>
      <c r="J31" s="93">
        <f>ROUND(((SUM(BE138:BE304))*I31),  2)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26" t="s">
        <v>42</v>
      </c>
      <c r="F32" s="93">
        <f>ROUND((SUM(BF138:BF304)),  2)</f>
        <v>0</v>
      </c>
      <c r="G32" s="31"/>
      <c r="H32" s="31"/>
      <c r="I32" s="94">
        <v>0.12</v>
      </c>
      <c r="J32" s="93">
        <f>ROUND(((SUM(BF138:BF304))*I32), 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31"/>
      <c r="E33" s="26" t="s">
        <v>43</v>
      </c>
      <c r="F33" s="93">
        <f>ROUND((SUM(BG138:BG304)),  2)</f>
        <v>0</v>
      </c>
      <c r="G33" s="31"/>
      <c r="H33" s="31"/>
      <c r="I33" s="94">
        <v>0.21</v>
      </c>
      <c r="J33" s="93">
        <f>0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31"/>
      <c r="E34" s="26" t="s">
        <v>44</v>
      </c>
      <c r="F34" s="93">
        <f>ROUND((SUM(BH138:BH304)),  2)</f>
        <v>0</v>
      </c>
      <c r="G34" s="31"/>
      <c r="H34" s="31"/>
      <c r="I34" s="94">
        <v>0.12</v>
      </c>
      <c r="J34" s="93">
        <f>0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45</v>
      </c>
      <c r="F35" s="93">
        <f>ROUND((SUM(BI138:BI304)),  2)</f>
        <v>0</v>
      </c>
      <c r="G35" s="31"/>
      <c r="H35" s="31"/>
      <c r="I35" s="94">
        <v>0</v>
      </c>
      <c r="J35" s="93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95"/>
      <c r="D37" s="96" t="s">
        <v>46</v>
      </c>
      <c r="E37" s="59"/>
      <c r="F37" s="59"/>
      <c r="G37" s="97" t="s">
        <v>47</v>
      </c>
      <c r="H37" s="98" t="s">
        <v>48</v>
      </c>
      <c r="I37" s="59"/>
      <c r="J37" s="99">
        <f>SUM(J28:J35)</f>
        <v>0</v>
      </c>
      <c r="K37" s="100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49</v>
      </c>
      <c r="E50" s="43"/>
      <c r="F50" s="43"/>
      <c r="G50" s="42" t="s">
        <v>50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51</v>
      </c>
      <c r="E61" s="34"/>
      <c r="F61" s="101" t="s">
        <v>52</v>
      </c>
      <c r="G61" s="44" t="s">
        <v>51</v>
      </c>
      <c r="H61" s="34"/>
      <c r="I61" s="34"/>
      <c r="J61" s="102" t="s">
        <v>52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53</v>
      </c>
      <c r="E65" s="45"/>
      <c r="F65" s="45"/>
      <c r="G65" s="42" t="s">
        <v>54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51</v>
      </c>
      <c r="E76" s="34"/>
      <c r="F76" s="101" t="s">
        <v>52</v>
      </c>
      <c r="G76" s="44" t="s">
        <v>51</v>
      </c>
      <c r="H76" s="34"/>
      <c r="I76" s="34"/>
      <c r="J76" s="102" t="s">
        <v>52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85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350000000000001" customHeight="1">
      <c r="A85" s="31"/>
      <c r="B85" s="32"/>
      <c r="C85" s="31"/>
      <c r="D85" s="31"/>
      <c r="E85" s="213" t="str">
        <f>E7</f>
        <v>Zasedací místnost MMKV</v>
      </c>
      <c r="F85" s="226"/>
      <c r="G85" s="226"/>
      <c r="H85" s="226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20</v>
      </c>
      <c r="D87" s="31"/>
      <c r="E87" s="31"/>
      <c r="F87" s="24" t="str">
        <f>F10</f>
        <v xml:space="preserve"> </v>
      </c>
      <c r="G87" s="31"/>
      <c r="H87" s="31"/>
      <c r="I87" s="26" t="s">
        <v>22</v>
      </c>
      <c r="J87" s="54" t="str">
        <f>IF(J10="","",J10)</f>
        <v>18. 3. 2026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4.75" customHeight="1">
      <c r="A89" s="31"/>
      <c r="B89" s="32"/>
      <c r="C89" s="26" t="s">
        <v>24</v>
      </c>
      <c r="D89" s="31"/>
      <c r="E89" s="31"/>
      <c r="F89" s="24" t="str">
        <f>E13</f>
        <v>Magistrát města K.Vary</v>
      </c>
      <c r="G89" s="31"/>
      <c r="H89" s="31"/>
      <c r="I89" s="26" t="s">
        <v>30</v>
      </c>
      <c r="J89" s="29" t="str">
        <f>E19</f>
        <v>Mgr.Anton Ostach, Ph.D.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25.5">
      <c r="A90" s="31"/>
      <c r="B90" s="32"/>
      <c r="C90" s="26" t="s">
        <v>28</v>
      </c>
      <c r="D90" s="31"/>
      <c r="E90" s="31"/>
      <c r="F90" s="24" t="str">
        <f>IF(E16="","",E16)</f>
        <v>Vyplň údaj</v>
      </c>
      <c r="G90" s="31"/>
      <c r="H90" s="31"/>
      <c r="I90" s="26" t="s">
        <v>33</v>
      </c>
      <c r="J90" s="29" t="str">
        <f>E22</f>
        <v>Šimková Dita, K.Vary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3" t="s">
        <v>86</v>
      </c>
      <c r="D92" s="95"/>
      <c r="E92" s="95"/>
      <c r="F92" s="95"/>
      <c r="G92" s="95"/>
      <c r="H92" s="95"/>
      <c r="I92" s="95"/>
      <c r="J92" s="104" t="s">
        <v>87</v>
      </c>
      <c r="K92" s="95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5" t="s">
        <v>88</v>
      </c>
      <c r="D94" s="31"/>
      <c r="E94" s="31"/>
      <c r="F94" s="31"/>
      <c r="G94" s="31"/>
      <c r="H94" s="31"/>
      <c r="I94" s="31"/>
      <c r="J94" s="70">
        <f>J138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89</v>
      </c>
    </row>
    <row r="95" spans="1:47" s="9" customFormat="1" ht="24.95" customHeight="1">
      <c r="B95" s="106"/>
      <c r="D95" s="107" t="s">
        <v>90</v>
      </c>
      <c r="E95" s="108"/>
      <c r="F95" s="108"/>
      <c r="G95" s="108"/>
      <c r="H95" s="108"/>
      <c r="I95" s="108"/>
      <c r="J95" s="109">
        <f>J139</f>
        <v>0</v>
      </c>
      <c r="L95" s="106"/>
    </row>
    <row r="96" spans="1:47" s="10" customFormat="1" ht="19.899999999999999" customHeight="1">
      <c r="B96" s="110"/>
      <c r="D96" s="111" t="s">
        <v>91</v>
      </c>
      <c r="E96" s="112"/>
      <c r="F96" s="112"/>
      <c r="G96" s="112"/>
      <c r="H96" s="112"/>
      <c r="I96" s="112"/>
      <c r="J96" s="113">
        <f>J140</f>
        <v>0</v>
      </c>
      <c r="L96" s="110"/>
    </row>
    <row r="97" spans="2:12" s="10" customFormat="1" ht="19.899999999999999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10" customFormat="1" ht="14.85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J145</f>
        <v>0</v>
      </c>
      <c r="L98" s="110"/>
    </row>
    <row r="99" spans="2:12" s="10" customFormat="1" ht="14.85" customHeight="1">
      <c r="B99" s="110"/>
      <c r="D99" s="111" t="s">
        <v>94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10" customFormat="1" ht="19.899999999999999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J182</f>
        <v>0</v>
      </c>
      <c r="L100" s="110"/>
    </row>
    <row r="101" spans="2:12" s="10" customFormat="1" ht="19.899999999999999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J188</f>
        <v>0</v>
      </c>
      <c r="L101" s="110"/>
    </row>
    <row r="102" spans="2:12" s="9" customFormat="1" ht="24.95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J190</f>
        <v>0</v>
      </c>
      <c r="L102" s="106"/>
    </row>
    <row r="103" spans="2:12" s="10" customFormat="1" ht="19.899999999999999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J191</f>
        <v>0</v>
      </c>
      <c r="L103" s="110"/>
    </row>
    <row r="104" spans="2:12" s="10" customFormat="1" ht="19.899999999999999" customHeight="1">
      <c r="B104" s="110"/>
      <c r="D104" s="111" t="s">
        <v>99</v>
      </c>
      <c r="E104" s="112"/>
      <c r="F104" s="112"/>
      <c r="G104" s="112"/>
      <c r="H104" s="112"/>
      <c r="I104" s="112"/>
      <c r="J104" s="113">
        <f>J193</f>
        <v>0</v>
      </c>
      <c r="L104" s="110"/>
    </row>
    <row r="105" spans="2:12" s="10" customFormat="1" ht="19.899999999999999" customHeight="1">
      <c r="B105" s="110"/>
      <c r="D105" s="111" t="s">
        <v>100</v>
      </c>
      <c r="E105" s="112"/>
      <c r="F105" s="112"/>
      <c r="G105" s="112"/>
      <c r="H105" s="112"/>
      <c r="I105" s="112"/>
      <c r="J105" s="113">
        <f>J197</f>
        <v>0</v>
      </c>
      <c r="L105" s="110"/>
    </row>
    <row r="106" spans="2:12" s="10" customFormat="1" ht="19.899999999999999" customHeight="1">
      <c r="B106" s="110"/>
      <c r="D106" s="111" t="s">
        <v>101</v>
      </c>
      <c r="E106" s="112"/>
      <c r="F106" s="112"/>
      <c r="G106" s="112"/>
      <c r="H106" s="112"/>
      <c r="I106" s="112"/>
      <c r="J106" s="113">
        <f>J211</f>
        <v>0</v>
      </c>
      <c r="L106" s="110"/>
    </row>
    <row r="107" spans="2:12" s="10" customFormat="1" ht="19.899999999999999" customHeight="1">
      <c r="B107" s="110"/>
      <c r="D107" s="111" t="s">
        <v>102</v>
      </c>
      <c r="E107" s="112"/>
      <c r="F107" s="112"/>
      <c r="G107" s="112"/>
      <c r="H107" s="112"/>
      <c r="I107" s="112"/>
      <c r="J107" s="113">
        <f>J214</f>
        <v>0</v>
      </c>
      <c r="L107" s="110"/>
    </row>
    <row r="108" spans="2:12" s="10" customFormat="1" ht="19.899999999999999" customHeight="1">
      <c r="B108" s="110"/>
      <c r="D108" s="111" t="s">
        <v>103</v>
      </c>
      <c r="E108" s="112"/>
      <c r="F108" s="112"/>
      <c r="G108" s="112"/>
      <c r="H108" s="112"/>
      <c r="I108" s="112"/>
      <c r="J108" s="113">
        <f>J219</f>
        <v>0</v>
      </c>
      <c r="L108" s="110"/>
    </row>
    <row r="109" spans="2:12" s="10" customFormat="1" ht="19.899999999999999" customHeight="1">
      <c r="B109" s="110"/>
      <c r="D109" s="111" t="s">
        <v>104</v>
      </c>
      <c r="E109" s="112"/>
      <c r="F109" s="112"/>
      <c r="G109" s="112"/>
      <c r="H109" s="112"/>
      <c r="I109" s="112"/>
      <c r="J109" s="113">
        <f>J224</f>
        <v>0</v>
      </c>
      <c r="L109" s="110"/>
    </row>
    <row r="110" spans="2:12" s="10" customFormat="1" ht="19.899999999999999" customHeight="1">
      <c r="B110" s="110"/>
      <c r="D110" s="111" t="s">
        <v>105</v>
      </c>
      <c r="E110" s="112"/>
      <c r="F110" s="112"/>
      <c r="G110" s="112"/>
      <c r="H110" s="112"/>
      <c r="I110" s="112"/>
      <c r="J110" s="113">
        <f>J227</f>
        <v>0</v>
      </c>
      <c r="L110" s="110"/>
    </row>
    <row r="111" spans="2:12" s="10" customFormat="1" ht="19.899999999999999" customHeight="1">
      <c r="B111" s="110"/>
      <c r="D111" s="111" t="s">
        <v>106</v>
      </c>
      <c r="E111" s="112"/>
      <c r="F111" s="112"/>
      <c r="G111" s="112"/>
      <c r="H111" s="112"/>
      <c r="I111" s="112"/>
      <c r="J111" s="113">
        <f>J239</f>
        <v>0</v>
      </c>
      <c r="L111" s="110"/>
    </row>
    <row r="112" spans="2:12" s="10" customFormat="1" ht="19.899999999999999" customHeight="1">
      <c r="B112" s="110"/>
      <c r="D112" s="111" t="s">
        <v>107</v>
      </c>
      <c r="E112" s="112"/>
      <c r="F112" s="112"/>
      <c r="G112" s="112"/>
      <c r="H112" s="112"/>
      <c r="I112" s="112"/>
      <c r="J112" s="113">
        <f>J253</f>
        <v>0</v>
      </c>
      <c r="L112" s="110"/>
    </row>
    <row r="113" spans="1:31" s="10" customFormat="1" ht="19.899999999999999" customHeight="1">
      <c r="B113" s="110"/>
      <c r="D113" s="111" t="s">
        <v>108</v>
      </c>
      <c r="E113" s="112"/>
      <c r="F113" s="112"/>
      <c r="G113" s="112"/>
      <c r="H113" s="112"/>
      <c r="I113" s="112"/>
      <c r="J113" s="113">
        <f>J261</f>
        <v>0</v>
      </c>
      <c r="L113" s="110"/>
    </row>
    <row r="114" spans="1:31" s="10" customFormat="1" ht="19.899999999999999" customHeight="1">
      <c r="B114" s="110"/>
      <c r="D114" s="111" t="s">
        <v>109</v>
      </c>
      <c r="E114" s="112"/>
      <c r="F114" s="112"/>
      <c r="G114" s="112"/>
      <c r="H114" s="112"/>
      <c r="I114" s="112"/>
      <c r="J114" s="113">
        <f>J263</f>
        <v>0</v>
      </c>
      <c r="L114" s="110"/>
    </row>
    <row r="115" spans="1:31" s="9" customFormat="1" ht="24.95" customHeight="1">
      <c r="B115" s="106"/>
      <c r="D115" s="107" t="s">
        <v>110</v>
      </c>
      <c r="E115" s="108"/>
      <c r="F115" s="108"/>
      <c r="G115" s="108"/>
      <c r="H115" s="108"/>
      <c r="I115" s="108"/>
      <c r="J115" s="109">
        <f>J274</f>
        <v>0</v>
      </c>
      <c r="L115" s="106"/>
    </row>
    <row r="116" spans="1:31" s="10" customFormat="1" ht="19.899999999999999" customHeight="1">
      <c r="B116" s="110"/>
      <c r="D116" s="111" t="s">
        <v>111</v>
      </c>
      <c r="E116" s="112"/>
      <c r="F116" s="112"/>
      <c r="G116" s="112"/>
      <c r="H116" s="112"/>
      <c r="I116" s="112"/>
      <c r="J116" s="113">
        <f>J275</f>
        <v>0</v>
      </c>
      <c r="L116" s="110"/>
    </row>
    <row r="117" spans="1:31" s="10" customFormat="1" ht="19.899999999999999" hidden="1" customHeight="1">
      <c r="B117" s="110"/>
      <c r="D117" s="111"/>
      <c r="E117" s="112"/>
      <c r="F117" s="112"/>
      <c r="G117" s="112"/>
      <c r="H117" s="112"/>
      <c r="I117" s="112"/>
      <c r="J117" s="113"/>
      <c r="L117" s="110"/>
    </row>
    <row r="118" spans="1:31" s="9" customFormat="1" ht="24.95" hidden="1" customHeight="1">
      <c r="B118" s="106"/>
      <c r="D118" s="107"/>
      <c r="E118" s="108"/>
      <c r="F118" s="108"/>
      <c r="G118" s="108"/>
      <c r="H118" s="108"/>
      <c r="I118" s="108"/>
      <c r="J118" s="109"/>
      <c r="L118" s="106"/>
    </row>
    <row r="119" spans="1:31" s="9" customFormat="1" ht="24.95" customHeight="1">
      <c r="B119" s="106"/>
      <c r="D119" s="107" t="s">
        <v>112</v>
      </c>
      <c r="E119" s="108"/>
      <c r="F119" s="108"/>
      <c r="G119" s="108"/>
      <c r="H119" s="108"/>
      <c r="I119" s="108"/>
      <c r="J119" s="109">
        <f>J302</f>
        <v>0</v>
      </c>
      <c r="L119" s="106"/>
    </row>
    <row r="120" spans="1:31" s="10" customFormat="1" ht="19.899999999999999" customHeight="1">
      <c r="B120" s="110"/>
      <c r="D120" s="111" t="s">
        <v>113</v>
      </c>
      <c r="E120" s="112"/>
      <c r="F120" s="112"/>
      <c r="G120" s="112"/>
      <c r="H120" s="112"/>
      <c r="I120" s="112"/>
      <c r="J120" s="113">
        <f>J303</f>
        <v>0</v>
      </c>
      <c r="L120" s="110"/>
    </row>
    <row r="121" spans="1:31" s="2" customFormat="1" ht="21.7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6" spans="1:31" s="2" customFormat="1" ht="6.95" customHeight="1">
      <c r="A126" s="31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4.95" customHeight="1">
      <c r="A127" s="31"/>
      <c r="B127" s="32"/>
      <c r="C127" s="20" t="s">
        <v>114</v>
      </c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16</v>
      </c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350000000000001" customHeight="1">
      <c r="A130" s="31"/>
      <c r="B130" s="32"/>
      <c r="C130" s="31"/>
      <c r="D130" s="31"/>
      <c r="E130" s="213" t="str">
        <f>E7</f>
        <v>Zasedací místnost MMKV</v>
      </c>
      <c r="F130" s="226"/>
      <c r="G130" s="226"/>
      <c r="H130" s="226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20</v>
      </c>
      <c r="D132" s="31"/>
      <c r="E132" s="31"/>
      <c r="F132" s="24" t="str">
        <f>F10</f>
        <v xml:space="preserve"> </v>
      </c>
      <c r="G132" s="31"/>
      <c r="H132" s="31"/>
      <c r="I132" s="26" t="s">
        <v>22</v>
      </c>
      <c r="J132" s="54" t="str">
        <f>IF(J10="","",J10)</f>
        <v>18. 3. 2026</v>
      </c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24.75" customHeight="1">
      <c r="A134" s="31"/>
      <c r="B134" s="32"/>
      <c r="C134" s="26" t="s">
        <v>24</v>
      </c>
      <c r="D134" s="31"/>
      <c r="E134" s="31"/>
      <c r="F134" s="24" t="str">
        <f>E13</f>
        <v>Magistrát města K.Vary</v>
      </c>
      <c r="G134" s="31"/>
      <c r="H134" s="31"/>
      <c r="I134" s="26" t="s">
        <v>30</v>
      </c>
      <c r="J134" s="29" t="str">
        <f>E19</f>
        <v>Mgr.Anton Ostach, Ph.D.</v>
      </c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25.5">
      <c r="A135" s="31"/>
      <c r="B135" s="32"/>
      <c r="C135" s="26" t="s">
        <v>28</v>
      </c>
      <c r="D135" s="31"/>
      <c r="E135" s="31"/>
      <c r="F135" s="24" t="str">
        <f>IF(E16="","",E16)</f>
        <v>Vyplň údaj</v>
      </c>
      <c r="G135" s="31"/>
      <c r="H135" s="31"/>
      <c r="I135" s="26" t="s">
        <v>33</v>
      </c>
      <c r="J135" s="29" t="str">
        <f>E22</f>
        <v>Šimková Dita, K.Vary</v>
      </c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14"/>
      <c r="B137" s="115"/>
      <c r="C137" s="116" t="s">
        <v>115</v>
      </c>
      <c r="D137" s="117" t="s">
        <v>61</v>
      </c>
      <c r="E137" s="117" t="s">
        <v>57</v>
      </c>
      <c r="F137" s="117" t="s">
        <v>58</v>
      </c>
      <c r="G137" s="117" t="s">
        <v>116</v>
      </c>
      <c r="H137" s="117" t="s">
        <v>117</v>
      </c>
      <c r="I137" s="117" t="s">
        <v>118</v>
      </c>
      <c r="J137" s="118" t="s">
        <v>87</v>
      </c>
      <c r="K137" s="119" t="s">
        <v>119</v>
      </c>
      <c r="L137" s="120"/>
      <c r="M137" s="61" t="s">
        <v>1</v>
      </c>
      <c r="N137" s="62" t="s">
        <v>40</v>
      </c>
      <c r="O137" s="62" t="s">
        <v>120</v>
      </c>
      <c r="P137" s="62" t="s">
        <v>121</v>
      </c>
      <c r="Q137" s="62" t="s">
        <v>122</v>
      </c>
      <c r="R137" s="62" t="s">
        <v>123</v>
      </c>
      <c r="S137" s="62" t="s">
        <v>124</v>
      </c>
      <c r="T137" s="63" t="s">
        <v>125</v>
      </c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</row>
    <row r="138" spans="1:65" s="2" customFormat="1" ht="22.9" customHeight="1">
      <c r="A138" s="31"/>
      <c r="B138" s="32"/>
      <c r="C138" s="68" t="s">
        <v>126</v>
      </c>
      <c r="D138" s="31"/>
      <c r="E138" s="31"/>
      <c r="F138" s="31"/>
      <c r="G138" s="31"/>
      <c r="H138" s="31"/>
      <c r="I138" s="31"/>
      <c r="J138" s="121">
        <f>BK138</f>
        <v>0</v>
      </c>
      <c r="K138" s="31"/>
      <c r="L138" s="32"/>
      <c r="M138" s="64"/>
      <c r="N138" s="55"/>
      <c r="O138" s="65"/>
      <c r="P138" s="122">
        <f>P139+P190+P274+P294+P302</f>
        <v>0</v>
      </c>
      <c r="Q138" s="65"/>
      <c r="R138" s="122">
        <f>R139+R190+R274+R294+R302</f>
        <v>2.1117068000000003</v>
      </c>
      <c r="S138" s="65"/>
      <c r="T138" s="123">
        <f>T139+T190+T274+T294+T302</f>
        <v>23.700320000000001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75</v>
      </c>
      <c r="AU138" s="16" t="s">
        <v>89</v>
      </c>
      <c r="BK138" s="124">
        <f>BK139+BK190+BK274+BK294+BK302</f>
        <v>0</v>
      </c>
    </row>
    <row r="139" spans="1:65" s="12" customFormat="1" ht="25.9" customHeight="1">
      <c r="B139" s="125"/>
      <c r="D139" s="126" t="s">
        <v>75</v>
      </c>
      <c r="E139" s="127" t="s">
        <v>127</v>
      </c>
      <c r="F139" s="127" t="s">
        <v>128</v>
      </c>
      <c r="I139" s="128"/>
      <c r="J139" s="129">
        <f>BK139</f>
        <v>0</v>
      </c>
      <c r="L139" s="125"/>
      <c r="M139" s="130"/>
      <c r="N139" s="131"/>
      <c r="O139" s="131"/>
      <c r="P139" s="132">
        <f>P140+P144+P182+P188</f>
        <v>0</v>
      </c>
      <c r="Q139" s="131"/>
      <c r="R139" s="132">
        <f>R140+R144+R182+R188</f>
        <v>1.7710000000000004E-2</v>
      </c>
      <c r="S139" s="131"/>
      <c r="T139" s="133">
        <f>T140+T144+T182+T188</f>
        <v>23.700320000000001</v>
      </c>
      <c r="AR139" s="126" t="s">
        <v>81</v>
      </c>
      <c r="AT139" s="134" t="s">
        <v>75</v>
      </c>
      <c r="AU139" s="134" t="s">
        <v>76</v>
      </c>
      <c r="AY139" s="126" t="s">
        <v>129</v>
      </c>
      <c r="BK139" s="135">
        <f>BK140+BK144+BK182+BK188</f>
        <v>0</v>
      </c>
    </row>
    <row r="140" spans="1:65" s="12" customFormat="1" ht="22.9" customHeight="1">
      <c r="B140" s="125"/>
      <c r="D140" s="126" t="s">
        <v>75</v>
      </c>
      <c r="E140" s="136" t="s">
        <v>130</v>
      </c>
      <c r="F140" s="136" t="s">
        <v>131</v>
      </c>
      <c r="I140" s="128"/>
      <c r="J140" s="137">
        <f>BK140</f>
        <v>0</v>
      </c>
      <c r="L140" s="125"/>
      <c r="M140" s="130"/>
      <c r="N140" s="131"/>
      <c r="O140" s="131"/>
      <c r="P140" s="132">
        <f>SUM(P141:P143)</f>
        <v>0</v>
      </c>
      <c r="Q140" s="131"/>
      <c r="R140" s="132">
        <f>SUM(R141:R143)</f>
        <v>1.2230000000000001E-2</v>
      </c>
      <c r="S140" s="131"/>
      <c r="T140" s="133">
        <f>SUM(T141:T143)</f>
        <v>1.272E-2</v>
      </c>
      <c r="AR140" s="126" t="s">
        <v>81</v>
      </c>
      <c r="AT140" s="134" t="s">
        <v>75</v>
      </c>
      <c r="AU140" s="134" t="s">
        <v>81</v>
      </c>
      <c r="AY140" s="126" t="s">
        <v>129</v>
      </c>
      <c r="BK140" s="135">
        <f>SUM(BK141:BK143)</f>
        <v>0</v>
      </c>
    </row>
    <row r="141" spans="1:65" s="2" customFormat="1" ht="16.350000000000001" customHeight="1">
      <c r="A141" s="31"/>
      <c r="B141" s="138"/>
      <c r="C141" s="139" t="s">
        <v>81</v>
      </c>
      <c r="D141" s="139" t="s">
        <v>132</v>
      </c>
      <c r="E141" s="140" t="s">
        <v>133</v>
      </c>
      <c r="F141" s="141" t="s">
        <v>134</v>
      </c>
      <c r="G141" s="142" t="s">
        <v>135</v>
      </c>
      <c r="H141" s="143">
        <v>137</v>
      </c>
      <c r="I141" s="144"/>
      <c r="J141" s="145">
        <f>ROUND(I141*H141,2)</f>
        <v>0</v>
      </c>
      <c r="K141" s="146"/>
      <c r="L141" s="32"/>
      <c r="M141" s="147" t="s">
        <v>1</v>
      </c>
      <c r="N141" s="148" t="s">
        <v>41</v>
      </c>
      <c r="O141" s="57"/>
      <c r="P141" s="149">
        <f>O141*H141</f>
        <v>0</v>
      </c>
      <c r="Q141" s="149">
        <v>4.0000000000000003E-5</v>
      </c>
      <c r="R141" s="149">
        <f>Q141*H141</f>
        <v>5.4800000000000005E-3</v>
      </c>
      <c r="S141" s="149">
        <v>6.0000000000000002E-5</v>
      </c>
      <c r="T141" s="150">
        <f>S141*H141</f>
        <v>8.2199999999999999E-3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1" t="s">
        <v>136</v>
      </c>
      <c r="AT141" s="151" t="s">
        <v>132</v>
      </c>
      <c r="AU141" s="151" t="s">
        <v>83</v>
      </c>
      <c r="AY141" s="16" t="s">
        <v>129</v>
      </c>
      <c r="BE141" s="152">
        <f>IF(N141="základní",J141,0)</f>
        <v>0</v>
      </c>
      <c r="BF141" s="152">
        <f>IF(N141="snížená",J141,0)</f>
        <v>0</v>
      </c>
      <c r="BG141" s="152">
        <f>IF(N141="zákl. přenesená",J141,0)</f>
        <v>0</v>
      </c>
      <c r="BH141" s="152">
        <f>IF(N141="sníž. přenesená",J141,0)</f>
        <v>0</v>
      </c>
      <c r="BI141" s="152">
        <f>IF(N141="nulová",J141,0)</f>
        <v>0</v>
      </c>
      <c r="BJ141" s="16" t="s">
        <v>81</v>
      </c>
      <c r="BK141" s="152">
        <f>ROUND(I141*H141,2)</f>
        <v>0</v>
      </c>
      <c r="BL141" s="16" t="s">
        <v>136</v>
      </c>
      <c r="BM141" s="151" t="s">
        <v>137</v>
      </c>
    </row>
    <row r="142" spans="1:65" s="2" customFormat="1" ht="16.350000000000001" customHeight="1">
      <c r="A142" s="31"/>
      <c r="B142" s="138"/>
      <c r="C142" s="139" t="s">
        <v>83</v>
      </c>
      <c r="D142" s="139" t="s">
        <v>132</v>
      </c>
      <c r="E142" s="140" t="s">
        <v>138</v>
      </c>
      <c r="F142" s="141" t="s">
        <v>139</v>
      </c>
      <c r="G142" s="142" t="s">
        <v>135</v>
      </c>
      <c r="H142" s="143">
        <v>75</v>
      </c>
      <c r="I142" s="144"/>
      <c r="J142" s="145">
        <f>ROUND(I142*H142,2)</f>
        <v>0</v>
      </c>
      <c r="K142" s="146"/>
      <c r="L142" s="32"/>
      <c r="M142" s="147" t="s">
        <v>1</v>
      </c>
      <c r="N142" s="148" t="s">
        <v>41</v>
      </c>
      <c r="O142" s="57"/>
      <c r="P142" s="149">
        <f>O142*H142</f>
        <v>0</v>
      </c>
      <c r="Q142" s="149">
        <v>9.0000000000000006E-5</v>
      </c>
      <c r="R142" s="149">
        <f>Q142*H142</f>
        <v>6.7500000000000008E-3</v>
      </c>
      <c r="S142" s="149">
        <v>6.0000000000000002E-5</v>
      </c>
      <c r="T142" s="150">
        <f>S142*H142</f>
        <v>4.5000000000000005E-3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1" t="s">
        <v>136</v>
      </c>
      <c r="AT142" s="151" t="s">
        <v>132</v>
      </c>
      <c r="AU142" s="151" t="s">
        <v>83</v>
      </c>
      <c r="AY142" s="16" t="s">
        <v>129</v>
      </c>
      <c r="BE142" s="152">
        <f>IF(N142="základní",J142,0)</f>
        <v>0</v>
      </c>
      <c r="BF142" s="152">
        <f>IF(N142="snížená",J142,0)</f>
        <v>0</v>
      </c>
      <c r="BG142" s="152">
        <f>IF(N142="zákl. přenesená",J142,0)</f>
        <v>0</v>
      </c>
      <c r="BH142" s="152">
        <f>IF(N142="sníž. přenesená",J142,0)</f>
        <v>0</v>
      </c>
      <c r="BI142" s="152">
        <f>IF(N142="nulová",J142,0)</f>
        <v>0</v>
      </c>
      <c r="BJ142" s="16" t="s">
        <v>81</v>
      </c>
      <c r="BK142" s="152">
        <f>ROUND(I142*H142,2)</f>
        <v>0</v>
      </c>
      <c r="BL142" s="16" t="s">
        <v>136</v>
      </c>
      <c r="BM142" s="151" t="s">
        <v>140</v>
      </c>
    </row>
    <row r="143" spans="1:65" s="13" customFormat="1">
      <c r="B143" s="153"/>
      <c r="D143" s="154" t="s">
        <v>141</v>
      </c>
      <c r="E143" s="155" t="s">
        <v>1</v>
      </c>
      <c r="F143" s="156" t="s">
        <v>142</v>
      </c>
      <c r="H143" s="157">
        <v>75</v>
      </c>
      <c r="I143" s="158"/>
      <c r="L143" s="153"/>
      <c r="M143" s="159"/>
      <c r="N143" s="160"/>
      <c r="O143" s="160"/>
      <c r="P143" s="160"/>
      <c r="Q143" s="160"/>
      <c r="R143" s="160"/>
      <c r="S143" s="160"/>
      <c r="T143" s="161"/>
      <c r="AT143" s="155" t="s">
        <v>141</v>
      </c>
      <c r="AU143" s="155" t="s">
        <v>83</v>
      </c>
      <c r="AV143" s="13" t="s">
        <v>83</v>
      </c>
      <c r="AW143" s="13" t="s">
        <v>32</v>
      </c>
      <c r="AX143" s="13" t="s">
        <v>81</v>
      </c>
      <c r="AY143" s="155" t="s">
        <v>129</v>
      </c>
    </row>
    <row r="144" spans="1:65" s="12" customFormat="1" ht="22.9" customHeight="1">
      <c r="B144" s="125"/>
      <c r="D144" s="126" t="s">
        <v>75</v>
      </c>
      <c r="E144" s="136" t="s">
        <v>143</v>
      </c>
      <c r="F144" s="136" t="s">
        <v>144</v>
      </c>
      <c r="I144" s="128"/>
      <c r="J144" s="137">
        <f>BK144</f>
        <v>0</v>
      </c>
      <c r="L144" s="125"/>
      <c r="M144" s="130"/>
      <c r="N144" s="131"/>
      <c r="O144" s="131"/>
      <c r="P144" s="132">
        <f>P145+P149</f>
        <v>0</v>
      </c>
      <c r="Q144" s="131"/>
      <c r="R144" s="132">
        <f>R145+R149</f>
        <v>5.4800000000000005E-3</v>
      </c>
      <c r="S144" s="131"/>
      <c r="T144" s="133">
        <f>T145+T149</f>
        <v>23.6876</v>
      </c>
      <c r="AR144" s="126" t="s">
        <v>81</v>
      </c>
      <c r="AT144" s="134" t="s">
        <v>75</v>
      </c>
      <c r="AU144" s="134" t="s">
        <v>81</v>
      </c>
      <c r="AY144" s="126" t="s">
        <v>129</v>
      </c>
      <c r="BK144" s="135">
        <f>BK145+BK149</f>
        <v>0</v>
      </c>
    </row>
    <row r="145" spans="1:65" s="12" customFormat="1" ht="20.85" customHeight="1">
      <c r="B145" s="125"/>
      <c r="D145" s="126" t="s">
        <v>75</v>
      </c>
      <c r="E145" s="136" t="s">
        <v>145</v>
      </c>
      <c r="F145" s="136" t="s">
        <v>146</v>
      </c>
      <c r="I145" s="128"/>
      <c r="J145" s="137">
        <f>BK145</f>
        <v>0</v>
      </c>
      <c r="L145" s="125"/>
      <c r="M145" s="130"/>
      <c r="N145" s="131"/>
      <c r="O145" s="131"/>
      <c r="P145" s="132">
        <f>SUM(P146:P148)</f>
        <v>0</v>
      </c>
      <c r="Q145" s="131"/>
      <c r="R145" s="132">
        <f>SUM(R146:R148)</f>
        <v>5.4800000000000005E-3</v>
      </c>
      <c r="S145" s="131"/>
      <c r="T145" s="133">
        <f>SUM(T146:T148)</f>
        <v>0</v>
      </c>
      <c r="AR145" s="126" t="s">
        <v>81</v>
      </c>
      <c r="AT145" s="134" t="s">
        <v>75</v>
      </c>
      <c r="AU145" s="134" t="s">
        <v>83</v>
      </c>
      <c r="AY145" s="126" t="s">
        <v>129</v>
      </c>
      <c r="BK145" s="135">
        <f>SUM(BK146:BK148)</f>
        <v>0</v>
      </c>
    </row>
    <row r="146" spans="1:65" s="2" customFormat="1" ht="21" customHeight="1">
      <c r="A146" s="31"/>
      <c r="B146" s="138"/>
      <c r="C146" s="139" t="s">
        <v>147</v>
      </c>
      <c r="D146" s="139" t="s">
        <v>132</v>
      </c>
      <c r="E146" s="140" t="s">
        <v>148</v>
      </c>
      <c r="F146" s="141" t="s">
        <v>149</v>
      </c>
      <c r="G146" s="142" t="s">
        <v>135</v>
      </c>
      <c r="H146" s="143">
        <v>137</v>
      </c>
      <c r="I146" s="144"/>
      <c r="J146" s="145">
        <f>ROUND(I146*H146,2)</f>
        <v>0</v>
      </c>
      <c r="K146" s="146"/>
      <c r="L146" s="32"/>
      <c r="M146" s="147" t="s">
        <v>1</v>
      </c>
      <c r="N146" s="148" t="s">
        <v>41</v>
      </c>
      <c r="O146" s="57"/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1" t="s">
        <v>136</v>
      </c>
      <c r="AT146" s="151" t="s">
        <v>132</v>
      </c>
      <c r="AU146" s="151" t="s">
        <v>147</v>
      </c>
      <c r="AY146" s="16" t="s">
        <v>129</v>
      </c>
      <c r="BE146" s="152">
        <f>IF(N146="základní",J146,0)</f>
        <v>0</v>
      </c>
      <c r="BF146" s="152">
        <f>IF(N146="snížená",J146,0)</f>
        <v>0</v>
      </c>
      <c r="BG146" s="152">
        <f>IF(N146="zákl. přenesená",J146,0)</f>
        <v>0</v>
      </c>
      <c r="BH146" s="152">
        <f>IF(N146="sníž. přenesená",J146,0)</f>
        <v>0</v>
      </c>
      <c r="BI146" s="152">
        <f>IF(N146="nulová",J146,0)</f>
        <v>0</v>
      </c>
      <c r="BJ146" s="16" t="s">
        <v>81</v>
      </c>
      <c r="BK146" s="152">
        <f>ROUND(I146*H146,2)</f>
        <v>0</v>
      </c>
      <c r="BL146" s="16" t="s">
        <v>136</v>
      </c>
      <c r="BM146" s="151" t="s">
        <v>150</v>
      </c>
    </row>
    <row r="147" spans="1:65" s="13" customFormat="1">
      <c r="B147" s="153"/>
      <c r="D147" s="154" t="s">
        <v>141</v>
      </c>
      <c r="E147" s="155" t="s">
        <v>1</v>
      </c>
      <c r="F147" s="156" t="s">
        <v>151</v>
      </c>
      <c r="H147" s="157">
        <v>137</v>
      </c>
      <c r="I147" s="158"/>
      <c r="L147" s="153"/>
      <c r="M147" s="159"/>
      <c r="N147" s="160"/>
      <c r="O147" s="160"/>
      <c r="P147" s="160"/>
      <c r="Q147" s="160"/>
      <c r="R147" s="160"/>
      <c r="S147" s="160"/>
      <c r="T147" s="161"/>
      <c r="AT147" s="155" t="s">
        <v>141</v>
      </c>
      <c r="AU147" s="155" t="s">
        <v>147</v>
      </c>
      <c r="AV147" s="13" t="s">
        <v>83</v>
      </c>
      <c r="AW147" s="13" t="s">
        <v>32</v>
      </c>
      <c r="AX147" s="13" t="s">
        <v>81</v>
      </c>
      <c r="AY147" s="155" t="s">
        <v>129</v>
      </c>
    </row>
    <row r="148" spans="1:65" s="2" customFormat="1" ht="16.350000000000001" customHeight="1">
      <c r="A148" s="31"/>
      <c r="B148" s="138"/>
      <c r="C148" s="139" t="s">
        <v>136</v>
      </c>
      <c r="D148" s="139" t="s">
        <v>132</v>
      </c>
      <c r="E148" s="140" t="s">
        <v>152</v>
      </c>
      <c r="F148" s="141" t="s">
        <v>153</v>
      </c>
      <c r="G148" s="142" t="s">
        <v>135</v>
      </c>
      <c r="H148" s="143">
        <v>137</v>
      </c>
      <c r="I148" s="144"/>
      <c r="J148" s="145">
        <f>ROUND(I148*H148,2)</f>
        <v>0</v>
      </c>
      <c r="K148" s="146"/>
      <c r="L148" s="32"/>
      <c r="M148" s="147" t="s">
        <v>1</v>
      </c>
      <c r="N148" s="148" t="s">
        <v>41</v>
      </c>
      <c r="O148" s="57"/>
      <c r="P148" s="149">
        <f>O148*H148</f>
        <v>0</v>
      </c>
      <c r="Q148" s="149">
        <v>4.0000000000000003E-5</v>
      </c>
      <c r="R148" s="149">
        <f>Q148*H148</f>
        <v>5.4800000000000005E-3</v>
      </c>
      <c r="S148" s="149">
        <v>0</v>
      </c>
      <c r="T148" s="150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1" t="s">
        <v>136</v>
      </c>
      <c r="AT148" s="151" t="s">
        <v>132</v>
      </c>
      <c r="AU148" s="151" t="s">
        <v>147</v>
      </c>
      <c r="AY148" s="16" t="s">
        <v>129</v>
      </c>
      <c r="BE148" s="152">
        <f>IF(N148="základní",J148,0)</f>
        <v>0</v>
      </c>
      <c r="BF148" s="152">
        <f>IF(N148="snížená",J148,0)</f>
        <v>0</v>
      </c>
      <c r="BG148" s="152">
        <f>IF(N148="zákl. přenesená",J148,0)</f>
        <v>0</v>
      </c>
      <c r="BH148" s="152">
        <f>IF(N148="sníž. přenesená",J148,0)</f>
        <v>0</v>
      </c>
      <c r="BI148" s="152">
        <f>IF(N148="nulová",J148,0)</f>
        <v>0</v>
      </c>
      <c r="BJ148" s="16" t="s">
        <v>81</v>
      </c>
      <c r="BK148" s="152">
        <f>ROUND(I148*H148,2)</f>
        <v>0</v>
      </c>
      <c r="BL148" s="16" t="s">
        <v>136</v>
      </c>
      <c r="BM148" s="151" t="s">
        <v>154</v>
      </c>
    </row>
    <row r="149" spans="1:65" s="12" customFormat="1" ht="20.85" customHeight="1">
      <c r="B149" s="125"/>
      <c r="D149" s="126" t="s">
        <v>75</v>
      </c>
      <c r="E149" s="136" t="s">
        <v>155</v>
      </c>
      <c r="F149" s="136" t="s">
        <v>156</v>
      </c>
      <c r="I149" s="128"/>
      <c r="J149" s="137">
        <f>BK149</f>
        <v>0</v>
      </c>
      <c r="L149" s="125"/>
      <c r="M149" s="130"/>
      <c r="N149" s="131"/>
      <c r="O149" s="131"/>
      <c r="P149" s="132">
        <f>SUM(P150:P181)</f>
        <v>0</v>
      </c>
      <c r="Q149" s="131"/>
      <c r="R149" s="132">
        <f>SUM(R150:R181)</f>
        <v>0</v>
      </c>
      <c r="S149" s="131"/>
      <c r="T149" s="133">
        <f>SUM(T150:T181)</f>
        <v>23.6876</v>
      </c>
      <c r="AR149" s="126" t="s">
        <v>81</v>
      </c>
      <c r="AT149" s="134" t="s">
        <v>75</v>
      </c>
      <c r="AU149" s="134" t="s">
        <v>83</v>
      </c>
      <c r="AY149" s="126" t="s">
        <v>129</v>
      </c>
      <c r="BK149" s="135">
        <f>SUM(BK150:BK181)</f>
        <v>0</v>
      </c>
    </row>
    <row r="150" spans="1:65" s="2" customFormat="1" ht="16.350000000000001" customHeight="1">
      <c r="A150" s="31"/>
      <c r="B150" s="138"/>
      <c r="C150" s="139" t="s">
        <v>157</v>
      </c>
      <c r="D150" s="139" t="s">
        <v>132</v>
      </c>
      <c r="E150" s="140" t="s">
        <v>158</v>
      </c>
      <c r="F150" s="141" t="s">
        <v>159</v>
      </c>
      <c r="G150" s="142" t="s">
        <v>135</v>
      </c>
      <c r="H150" s="143">
        <v>35</v>
      </c>
      <c r="I150" s="144"/>
      <c r="J150" s="145">
        <f>ROUND(I150*H150,2)</f>
        <v>0</v>
      </c>
      <c r="K150" s="146"/>
      <c r="L150" s="32"/>
      <c r="M150" s="147" t="s">
        <v>1</v>
      </c>
      <c r="N150" s="148" t="s">
        <v>41</v>
      </c>
      <c r="O150" s="57"/>
      <c r="P150" s="149">
        <f>O150*H150</f>
        <v>0</v>
      </c>
      <c r="Q150" s="149">
        <v>0</v>
      </c>
      <c r="R150" s="149">
        <f>Q150*H150</f>
        <v>0</v>
      </c>
      <c r="S150" s="149">
        <v>1.721E-2</v>
      </c>
      <c r="T150" s="150">
        <f>S150*H150</f>
        <v>0.60234999999999994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1" t="s">
        <v>160</v>
      </c>
      <c r="AT150" s="151" t="s">
        <v>132</v>
      </c>
      <c r="AU150" s="151" t="s">
        <v>147</v>
      </c>
      <c r="AY150" s="16" t="s">
        <v>129</v>
      </c>
      <c r="BE150" s="152">
        <f>IF(N150="základní",J150,0)</f>
        <v>0</v>
      </c>
      <c r="BF150" s="152">
        <f>IF(N150="snížená",J150,0)</f>
        <v>0</v>
      </c>
      <c r="BG150" s="152">
        <f>IF(N150="zákl. přenesená",J150,0)</f>
        <v>0</v>
      </c>
      <c r="BH150" s="152">
        <f>IF(N150="sníž. přenesená",J150,0)</f>
        <v>0</v>
      </c>
      <c r="BI150" s="152">
        <f>IF(N150="nulová",J150,0)</f>
        <v>0</v>
      </c>
      <c r="BJ150" s="16" t="s">
        <v>81</v>
      </c>
      <c r="BK150" s="152">
        <f>ROUND(I150*H150,2)</f>
        <v>0</v>
      </c>
      <c r="BL150" s="16" t="s">
        <v>160</v>
      </c>
      <c r="BM150" s="151" t="s">
        <v>161</v>
      </c>
    </row>
    <row r="151" spans="1:65" s="13" customFormat="1">
      <c r="B151" s="153"/>
      <c r="D151" s="154" t="s">
        <v>141</v>
      </c>
      <c r="E151" s="155" t="s">
        <v>1</v>
      </c>
      <c r="F151" s="156" t="s">
        <v>162</v>
      </c>
      <c r="H151" s="157">
        <v>30</v>
      </c>
      <c r="I151" s="158"/>
      <c r="L151" s="153"/>
      <c r="M151" s="159"/>
      <c r="N151" s="160"/>
      <c r="O151" s="160"/>
      <c r="P151" s="160"/>
      <c r="Q151" s="160"/>
      <c r="R151" s="160"/>
      <c r="S151" s="160"/>
      <c r="T151" s="161"/>
      <c r="AT151" s="155" t="s">
        <v>141</v>
      </c>
      <c r="AU151" s="155" t="s">
        <v>147</v>
      </c>
      <c r="AV151" s="13" t="s">
        <v>83</v>
      </c>
      <c r="AW151" s="13" t="s">
        <v>32</v>
      </c>
      <c r="AX151" s="13" t="s">
        <v>76</v>
      </c>
      <c r="AY151" s="155" t="s">
        <v>129</v>
      </c>
    </row>
    <row r="152" spans="1:65" s="13" customFormat="1">
      <c r="B152" s="153"/>
      <c r="D152" s="154" t="s">
        <v>141</v>
      </c>
      <c r="E152" s="155" t="s">
        <v>1</v>
      </c>
      <c r="F152" s="156" t="s">
        <v>163</v>
      </c>
      <c r="H152" s="157">
        <v>5</v>
      </c>
      <c r="I152" s="158"/>
      <c r="L152" s="153"/>
      <c r="M152" s="159"/>
      <c r="N152" s="160"/>
      <c r="O152" s="160"/>
      <c r="P152" s="160"/>
      <c r="Q152" s="160"/>
      <c r="R152" s="160"/>
      <c r="S152" s="160"/>
      <c r="T152" s="161"/>
      <c r="AT152" s="155" t="s">
        <v>141</v>
      </c>
      <c r="AU152" s="155" t="s">
        <v>147</v>
      </c>
      <c r="AV152" s="13" t="s">
        <v>83</v>
      </c>
      <c r="AW152" s="13" t="s">
        <v>32</v>
      </c>
      <c r="AX152" s="13" t="s">
        <v>76</v>
      </c>
      <c r="AY152" s="155" t="s">
        <v>129</v>
      </c>
    </row>
    <row r="153" spans="1:65" s="14" customFormat="1">
      <c r="B153" s="162"/>
      <c r="D153" s="154" t="s">
        <v>141</v>
      </c>
      <c r="E153" s="163" t="s">
        <v>1</v>
      </c>
      <c r="F153" s="164" t="s">
        <v>164</v>
      </c>
      <c r="H153" s="165">
        <v>35</v>
      </c>
      <c r="I153" s="166"/>
      <c r="L153" s="162"/>
      <c r="M153" s="167"/>
      <c r="N153" s="168"/>
      <c r="O153" s="168"/>
      <c r="P153" s="168"/>
      <c r="Q153" s="168"/>
      <c r="R153" s="168"/>
      <c r="S153" s="168"/>
      <c r="T153" s="169"/>
      <c r="AT153" s="163" t="s">
        <v>141</v>
      </c>
      <c r="AU153" s="163" t="s">
        <v>147</v>
      </c>
      <c r="AV153" s="14" t="s">
        <v>136</v>
      </c>
      <c r="AW153" s="14" t="s">
        <v>32</v>
      </c>
      <c r="AX153" s="14" t="s">
        <v>81</v>
      </c>
      <c r="AY153" s="163" t="s">
        <v>129</v>
      </c>
    </row>
    <row r="154" spans="1:65" s="2" customFormat="1" ht="16.350000000000001" customHeight="1">
      <c r="A154" s="31"/>
      <c r="B154" s="138"/>
      <c r="C154" s="139" t="s">
        <v>130</v>
      </c>
      <c r="D154" s="139" t="s">
        <v>132</v>
      </c>
      <c r="E154" s="140" t="s">
        <v>165</v>
      </c>
      <c r="F154" s="141" t="s">
        <v>166</v>
      </c>
      <c r="G154" s="142" t="s">
        <v>135</v>
      </c>
      <c r="H154" s="143">
        <v>46</v>
      </c>
      <c r="I154" s="144"/>
      <c r="J154" s="145">
        <f>ROUND(I154*H154,2)</f>
        <v>0</v>
      </c>
      <c r="K154" s="146"/>
      <c r="L154" s="32"/>
      <c r="M154" s="147" t="s">
        <v>1</v>
      </c>
      <c r="N154" s="148" t="s">
        <v>41</v>
      </c>
      <c r="O154" s="57"/>
      <c r="P154" s="149">
        <f>O154*H154</f>
        <v>0</v>
      </c>
      <c r="Q154" s="149">
        <v>0</v>
      </c>
      <c r="R154" s="149">
        <f>Q154*H154</f>
        <v>0</v>
      </c>
      <c r="S154" s="149">
        <v>2.4649999999999998E-2</v>
      </c>
      <c r="T154" s="150">
        <f>S154*H154</f>
        <v>1.1338999999999999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1" t="s">
        <v>160</v>
      </c>
      <c r="AT154" s="151" t="s">
        <v>132</v>
      </c>
      <c r="AU154" s="151" t="s">
        <v>147</v>
      </c>
      <c r="AY154" s="16" t="s">
        <v>129</v>
      </c>
      <c r="BE154" s="152">
        <f>IF(N154="základní",J154,0)</f>
        <v>0</v>
      </c>
      <c r="BF154" s="152">
        <f>IF(N154="snížená",J154,0)</f>
        <v>0</v>
      </c>
      <c r="BG154" s="152">
        <f>IF(N154="zákl. přenesená",J154,0)</f>
        <v>0</v>
      </c>
      <c r="BH154" s="152">
        <f>IF(N154="sníž. přenesená",J154,0)</f>
        <v>0</v>
      </c>
      <c r="BI154" s="152">
        <f>IF(N154="nulová",J154,0)</f>
        <v>0</v>
      </c>
      <c r="BJ154" s="16" t="s">
        <v>81</v>
      </c>
      <c r="BK154" s="152">
        <f>ROUND(I154*H154,2)</f>
        <v>0</v>
      </c>
      <c r="BL154" s="16" t="s">
        <v>160</v>
      </c>
      <c r="BM154" s="151" t="s">
        <v>167</v>
      </c>
    </row>
    <row r="155" spans="1:65" s="13" customFormat="1">
      <c r="B155" s="153"/>
      <c r="D155" s="154" t="s">
        <v>141</v>
      </c>
      <c r="E155" s="155" t="s">
        <v>1</v>
      </c>
      <c r="F155" s="156" t="s">
        <v>168</v>
      </c>
      <c r="H155" s="157">
        <v>46</v>
      </c>
      <c r="I155" s="158"/>
      <c r="L155" s="153"/>
      <c r="M155" s="159"/>
      <c r="N155" s="160"/>
      <c r="O155" s="160"/>
      <c r="P155" s="160"/>
      <c r="Q155" s="160"/>
      <c r="R155" s="160"/>
      <c r="S155" s="160"/>
      <c r="T155" s="161"/>
      <c r="AT155" s="155" t="s">
        <v>141</v>
      </c>
      <c r="AU155" s="155" t="s">
        <v>147</v>
      </c>
      <c r="AV155" s="13" t="s">
        <v>83</v>
      </c>
      <c r="AW155" s="13" t="s">
        <v>32</v>
      </c>
      <c r="AX155" s="13" t="s">
        <v>81</v>
      </c>
      <c r="AY155" s="155" t="s">
        <v>129</v>
      </c>
    </row>
    <row r="156" spans="1:65" s="2" customFormat="1" ht="16.350000000000001" customHeight="1">
      <c r="A156" s="31"/>
      <c r="B156" s="138"/>
      <c r="C156" s="139" t="s">
        <v>169</v>
      </c>
      <c r="D156" s="139" t="s">
        <v>132</v>
      </c>
      <c r="E156" s="140" t="s">
        <v>170</v>
      </c>
      <c r="F156" s="141" t="s">
        <v>171</v>
      </c>
      <c r="G156" s="142" t="s">
        <v>135</v>
      </c>
      <c r="H156" s="143">
        <v>46</v>
      </c>
      <c r="I156" s="144"/>
      <c r="J156" s="145">
        <f>ROUND(I156*H156,2)</f>
        <v>0</v>
      </c>
      <c r="K156" s="146"/>
      <c r="L156" s="32"/>
      <c r="M156" s="147" t="s">
        <v>1</v>
      </c>
      <c r="N156" s="148" t="s">
        <v>41</v>
      </c>
      <c r="O156" s="57"/>
      <c r="P156" s="149">
        <f>O156*H156</f>
        <v>0</v>
      </c>
      <c r="Q156" s="149">
        <v>0</v>
      </c>
      <c r="R156" s="149">
        <f>Q156*H156</f>
        <v>0</v>
      </c>
      <c r="S156" s="149">
        <v>8.0000000000000002E-3</v>
      </c>
      <c r="T156" s="150">
        <f>S156*H156</f>
        <v>0.36799999999999999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1" t="s">
        <v>160</v>
      </c>
      <c r="AT156" s="151" t="s">
        <v>132</v>
      </c>
      <c r="AU156" s="151" t="s">
        <v>147</v>
      </c>
      <c r="AY156" s="16" t="s">
        <v>129</v>
      </c>
      <c r="BE156" s="152">
        <f>IF(N156="základní",J156,0)</f>
        <v>0</v>
      </c>
      <c r="BF156" s="152">
        <f>IF(N156="snížená",J156,0)</f>
        <v>0</v>
      </c>
      <c r="BG156" s="152">
        <f>IF(N156="zákl. přenesená",J156,0)</f>
        <v>0</v>
      </c>
      <c r="BH156" s="152">
        <f>IF(N156="sníž. přenesená",J156,0)</f>
        <v>0</v>
      </c>
      <c r="BI156" s="152">
        <f>IF(N156="nulová",J156,0)</f>
        <v>0</v>
      </c>
      <c r="BJ156" s="16" t="s">
        <v>81</v>
      </c>
      <c r="BK156" s="152">
        <f>ROUND(I156*H156,2)</f>
        <v>0</v>
      </c>
      <c r="BL156" s="16" t="s">
        <v>160</v>
      </c>
      <c r="BM156" s="151" t="s">
        <v>172</v>
      </c>
    </row>
    <row r="157" spans="1:65" s="2" customFormat="1" ht="16.350000000000001" customHeight="1">
      <c r="A157" s="31"/>
      <c r="B157" s="138"/>
      <c r="C157" s="139" t="s">
        <v>173</v>
      </c>
      <c r="D157" s="139" t="s">
        <v>132</v>
      </c>
      <c r="E157" s="140" t="s">
        <v>174</v>
      </c>
      <c r="F157" s="141" t="s">
        <v>175</v>
      </c>
      <c r="G157" s="142" t="s">
        <v>135</v>
      </c>
      <c r="H157" s="143">
        <v>85</v>
      </c>
      <c r="I157" s="144"/>
      <c r="J157" s="145">
        <f>ROUND(I157*H157,2)</f>
        <v>0</v>
      </c>
      <c r="K157" s="146"/>
      <c r="L157" s="32"/>
      <c r="M157" s="147" t="s">
        <v>1</v>
      </c>
      <c r="N157" s="148" t="s">
        <v>41</v>
      </c>
      <c r="O157" s="57"/>
      <c r="P157" s="149">
        <f>O157*H157</f>
        <v>0</v>
      </c>
      <c r="Q157" s="149">
        <v>0</v>
      </c>
      <c r="R157" s="149">
        <f>Q157*H157</f>
        <v>0</v>
      </c>
      <c r="S157" s="149">
        <v>2.4649999999999998E-2</v>
      </c>
      <c r="T157" s="150">
        <f>S157*H157</f>
        <v>2.0952500000000001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1" t="s">
        <v>160</v>
      </c>
      <c r="AT157" s="151" t="s">
        <v>132</v>
      </c>
      <c r="AU157" s="151" t="s">
        <v>147</v>
      </c>
      <c r="AY157" s="16" t="s">
        <v>129</v>
      </c>
      <c r="BE157" s="152">
        <f>IF(N157="základní",J157,0)</f>
        <v>0</v>
      </c>
      <c r="BF157" s="152">
        <f>IF(N157="snížená",J157,0)</f>
        <v>0</v>
      </c>
      <c r="BG157" s="152">
        <f>IF(N157="zákl. přenesená",J157,0)</f>
        <v>0</v>
      </c>
      <c r="BH157" s="152">
        <f>IF(N157="sníž. přenesená",J157,0)</f>
        <v>0</v>
      </c>
      <c r="BI157" s="152">
        <f>IF(N157="nulová",J157,0)</f>
        <v>0</v>
      </c>
      <c r="BJ157" s="16" t="s">
        <v>81</v>
      </c>
      <c r="BK157" s="152">
        <f>ROUND(I157*H157,2)</f>
        <v>0</v>
      </c>
      <c r="BL157" s="16" t="s">
        <v>160</v>
      </c>
      <c r="BM157" s="151" t="s">
        <v>176</v>
      </c>
    </row>
    <row r="158" spans="1:65" s="13" customFormat="1">
      <c r="B158" s="153"/>
      <c r="D158" s="154" t="s">
        <v>141</v>
      </c>
      <c r="E158" s="155" t="s">
        <v>1</v>
      </c>
      <c r="F158" s="156" t="s">
        <v>177</v>
      </c>
      <c r="H158" s="157">
        <v>10</v>
      </c>
      <c r="I158" s="158"/>
      <c r="L158" s="153"/>
      <c r="M158" s="159"/>
      <c r="N158" s="160"/>
      <c r="O158" s="160"/>
      <c r="P158" s="160"/>
      <c r="Q158" s="160"/>
      <c r="R158" s="160"/>
      <c r="S158" s="160"/>
      <c r="T158" s="161"/>
      <c r="AT158" s="155" t="s">
        <v>141</v>
      </c>
      <c r="AU158" s="155" t="s">
        <v>147</v>
      </c>
      <c r="AV158" s="13" t="s">
        <v>83</v>
      </c>
      <c r="AW158" s="13" t="s">
        <v>32</v>
      </c>
      <c r="AX158" s="13" t="s">
        <v>76</v>
      </c>
      <c r="AY158" s="155" t="s">
        <v>129</v>
      </c>
    </row>
    <row r="159" spans="1:65" s="13" customFormat="1">
      <c r="B159" s="153"/>
      <c r="D159" s="154" t="s">
        <v>141</v>
      </c>
      <c r="E159" s="155" t="s">
        <v>1</v>
      </c>
      <c r="F159" s="156" t="s">
        <v>178</v>
      </c>
      <c r="H159" s="157">
        <v>75</v>
      </c>
      <c r="I159" s="158"/>
      <c r="L159" s="153"/>
      <c r="M159" s="159"/>
      <c r="N159" s="160"/>
      <c r="O159" s="160"/>
      <c r="P159" s="160"/>
      <c r="Q159" s="160"/>
      <c r="R159" s="160"/>
      <c r="S159" s="160"/>
      <c r="T159" s="161"/>
      <c r="AT159" s="155" t="s">
        <v>141</v>
      </c>
      <c r="AU159" s="155" t="s">
        <v>147</v>
      </c>
      <c r="AV159" s="13" t="s">
        <v>83</v>
      </c>
      <c r="AW159" s="13" t="s">
        <v>32</v>
      </c>
      <c r="AX159" s="13" t="s">
        <v>76</v>
      </c>
      <c r="AY159" s="155" t="s">
        <v>129</v>
      </c>
    </row>
    <row r="160" spans="1:65" s="14" customFormat="1">
      <c r="B160" s="162"/>
      <c r="D160" s="154" t="s">
        <v>141</v>
      </c>
      <c r="E160" s="163" t="s">
        <v>1</v>
      </c>
      <c r="F160" s="164" t="s">
        <v>164</v>
      </c>
      <c r="H160" s="165">
        <v>85</v>
      </c>
      <c r="I160" s="166"/>
      <c r="L160" s="162"/>
      <c r="M160" s="167"/>
      <c r="N160" s="168"/>
      <c r="O160" s="168"/>
      <c r="P160" s="168"/>
      <c r="Q160" s="168"/>
      <c r="R160" s="168"/>
      <c r="S160" s="168"/>
      <c r="T160" s="169"/>
      <c r="AT160" s="163" t="s">
        <v>141</v>
      </c>
      <c r="AU160" s="163" t="s">
        <v>147</v>
      </c>
      <c r="AV160" s="14" t="s">
        <v>136</v>
      </c>
      <c r="AW160" s="14" t="s">
        <v>32</v>
      </c>
      <c r="AX160" s="14" t="s">
        <v>81</v>
      </c>
      <c r="AY160" s="163" t="s">
        <v>129</v>
      </c>
    </row>
    <row r="161" spans="1:65" s="2" customFormat="1" ht="16.350000000000001" customHeight="1">
      <c r="A161" s="31"/>
      <c r="B161" s="138"/>
      <c r="C161" s="139" t="s">
        <v>143</v>
      </c>
      <c r="D161" s="139" t="s">
        <v>132</v>
      </c>
      <c r="E161" s="140" t="s">
        <v>179</v>
      </c>
      <c r="F161" s="141" t="s">
        <v>180</v>
      </c>
      <c r="G161" s="142" t="s">
        <v>135</v>
      </c>
      <c r="H161" s="143">
        <v>85</v>
      </c>
      <c r="I161" s="144"/>
      <c r="J161" s="145">
        <f>ROUND(I161*H161,2)</f>
        <v>0</v>
      </c>
      <c r="K161" s="146"/>
      <c r="L161" s="32"/>
      <c r="M161" s="147" t="s">
        <v>1</v>
      </c>
      <c r="N161" s="148" t="s">
        <v>41</v>
      </c>
      <c r="O161" s="57"/>
      <c r="P161" s="149">
        <f>O161*H161</f>
        <v>0</v>
      </c>
      <c r="Q161" s="149">
        <v>0</v>
      </c>
      <c r="R161" s="149">
        <f>Q161*H161</f>
        <v>0</v>
      </c>
      <c r="S161" s="149">
        <v>8.0000000000000002E-3</v>
      </c>
      <c r="T161" s="150">
        <f>S161*H161</f>
        <v>0.68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1" t="s">
        <v>160</v>
      </c>
      <c r="AT161" s="151" t="s">
        <v>132</v>
      </c>
      <c r="AU161" s="151" t="s">
        <v>147</v>
      </c>
      <c r="AY161" s="16" t="s">
        <v>129</v>
      </c>
      <c r="BE161" s="152">
        <f>IF(N161="základní",J161,0)</f>
        <v>0</v>
      </c>
      <c r="BF161" s="152">
        <f>IF(N161="snížená",J161,0)</f>
        <v>0</v>
      </c>
      <c r="BG161" s="152">
        <f>IF(N161="zákl. přenesená",J161,0)</f>
        <v>0</v>
      </c>
      <c r="BH161" s="152">
        <f>IF(N161="sníž. přenesená",J161,0)</f>
        <v>0</v>
      </c>
      <c r="BI161" s="152">
        <f>IF(N161="nulová",J161,0)</f>
        <v>0</v>
      </c>
      <c r="BJ161" s="16" t="s">
        <v>81</v>
      </c>
      <c r="BK161" s="152">
        <f>ROUND(I161*H161,2)</f>
        <v>0</v>
      </c>
      <c r="BL161" s="16" t="s">
        <v>160</v>
      </c>
      <c r="BM161" s="151" t="s">
        <v>181</v>
      </c>
    </row>
    <row r="162" spans="1:65" s="2" customFormat="1" ht="16.350000000000001" customHeight="1">
      <c r="A162" s="31"/>
      <c r="B162" s="138"/>
      <c r="C162" s="139" t="s">
        <v>182</v>
      </c>
      <c r="D162" s="139" t="s">
        <v>132</v>
      </c>
      <c r="E162" s="140" t="s">
        <v>183</v>
      </c>
      <c r="F162" s="141" t="s">
        <v>184</v>
      </c>
      <c r="G162" s="142" t="s">
        <v>135</v>
      </c>
      <c r="H162" s="143">
        <v>135</v>
      </c>
      <c r="I162" s="144"/>
      <c r="J162" s="145">
        <f>ROUND(I162*H162,2)</f>
        <v>0</v>
      </c>
      <c r="K162" s="146"/>
      <c r="L162" s="32"/>
      <c r="M162" s="147" t="s">
        <v>1</v>
      </c>
      <c r="N162" s="148" t="s">
        <v>41</v>
      </c>
      <c r="O162" s="57"/>
      <c r="P162" s="149">
        <f>O162*H162</f>
        <v>0</v>
      </c>
      <c r="Q162" s="149">
        <v>0</v>
      </c>
      <c r="R162" s="149">
        <f>Q162*H162</f>
        <v>0</v>
      </c>
      <c r="S162" s="149">
        <v>2.5000000000000001E-3</v>
      </c>
      <c r="T162" s="150">
        <f>S162*H162</f>
        <v>0.33750000000000002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1" t="s">
        <v>160</v>
      </c>
      <c r="AT162" s="151" t="s">
        <v>132</v>
      </c>
      <c r="AU162" s="151" t="s">
        <v>147</v>
      </c>
      <c r="AY162" s="16" t="s">
        <v>129</v>
      </c>
      <c r="BE162" s="152">
        <f>IF(N162="základní",J162,0)</f>
        <v>0</v>
      </c>
      <c r="BF162" s="152">
        <f>IF(N162="snížená",J162,0)</f>
        <v>0</v>
      </c>
      <c r="BG162" s="152">
        <f>IF(N162="zákl. přenesená",J162,0)</f>
        <v>0</v>
      </c>
      <c r="BH162" s="152">
        <f>IF(N162="sníž. přenesená",J162,0)</f>
        <v>0</v>
      </c>
      <c r="BI162" s="152">
        <f>IF(N162="nulová",J162,0)</f>
        <v>0</v>
      </c>
      <c r="BJ162" s="16" t="s">
        <v>81</v>
      </c>
      <c r="BK162" s="152">
        <f>ROUND(I162*H162,2)</f>
        <v>0</v>
      </c>
      <c r="BL162" s="16" t="s">
        <v>160</v>
      </c>
      <c r="BM162" s="151" t="s">
        <v>185</v>
      </c>
    </row>
    <row r="163" spans="1:65" s="13" customFormat="1">
      <c r="B163" s="153"/>
      <c r="D163" s="154" t="s">
        <v>141</v>
      </c>
      <c r="E163" s="155" t="s">
        <v>1</v>
      </c>
      <c r="F163" s="156" t="s">
        <v>186</v>
      </c>
      <c r="H163" s="157">
        <v>120</v>
      </c>
      <c r="I163" s="158"/>
      <c r="L163" s="153"/>
      <c r="M163" s="159"/>
      <c r="N163" s="160"/>
      <c r="O163" s="160"/>
      <c r="P163" s="160"/>
      <c r="Q163" s="160"/>
      <c r="R163" s="160"/>
      <c r="S163" s="160"/>
      <c r="T163" s="161"/>
      <c r="AT163" s="155" t="s">
        <v>141</v>
      </c>
      <c r="AU163" s="155" t="s">
        <v>147</v>
      </c>
      <c r="AV163" s="13" t="s">
        <v>83</v>
      </c>
      <c r="AW163" s="13" t="s">
        <v>32</v>
      </c>
      <c r="AX163" s="13" t="s">
        <v>76</v>
      </c>
      <c r="AY163" s="155" t="s">
        <v>129</v>
      </c>
    </row>
    <row r="164" spans="1:65" s="13" customFormat="1">
      <c r="B164" s="153"/>
      <c r="D164" s="154" t="s">
        <v>141</v>
      </c>
      <c r="E164" s="155" t="s">
        <v>1</v>
      </c>
      <c r="F164" s="156" t="s">
        <v>187</v>
      </c>
      <c r="H164" s="157">
        <v>15</v>
      </c>
      <c r="I164" s="158"/>
      <c r="L164" s="153"/>
      <c r="M164" s="159"/>
      <c r="N164" s="160"/>
      <c r="O164" s="160"/>
      <c r="P164" s="160"/>
      <c r="Q164" s="160"/>
      <c r="R164" s="160"/>
      <c r="S164" s="160"/>
      <c r="T164" s="161"/>
      <c r="AT164" s="155" t="s">
        <v>141</v>
      </c>
      <c r="AU164" s="155" t="s">
        <v>147</v>
      </c>
      <c r="AV164" s="13" t="s">
        <v>83</v>
      </c>
      <c r="AW164" s="13" t="s">
        <v>32</v>
      </c>
      <c r="AX164" s="13" t="s">
        <v>76</v>
      </c>
      <c r="AY164" s="155" t="s">
        <v>129</v>
      </c>
    </row>
    <row r="165" spans="1:65" s="14" customFormat="1">
      <c r="B165" s="162"/>
      <c r="D165" s="154" t="s">
        <v>141</v>
      </c>
      <c r="E165" s="163" t="s">
        <v>1</v>
      </c>
      <c r="F165" s="164" t="s">
        <v>164</v>
      </c>
      <c r="H165" s="165">
        <v>135</v>
      </c>
      <c r="I165" s="166"/>
      <c r="L165" s="162"/>
      <c r="M165" s="167"/>
      <c r="N165" s="168"/>
      <c r="O165" s="168"/>
      <c r="P165" s="168"/>
      <c r="Q165" s="168"/>
      <c r="R165" s="168"/>
      <c r="S165" s="168"/>
      <c r="T165" s="169"/>
      <c r="AT165" s="163" t="s">
        <v>141</v>
      </c>
      <c r="AU165" s="163" t="s">
        <v>147</v>
      </c>
      <c r="AV165" s="14" t="s">
        <v>136</v>
      </c>
      <c r="AW165" s="14" t="s">
        <v>32</v>
      </c>
      <c r="AX165" s="14" t="s">
        <v>81</v>
      </c>
      <c r="AY165" s="163" t="s">
        <v>129</v>
      </c>
    </row>
    <row r="166" spans="1:65" s="2" customFormat="1" ht="16.350000000000001" customHeight="1">
      <c r="A166" s="31"/>
      <c r="B166" s="138"/>
      <c r="C166" s="139" t="s">
        <v>188</v>
      </c>
      <c r="D166" s="139" t="s">
        <v>132</v>
      </c>
      <c r="E166" s="140" t="s">
        <v>189</v>
      </c>
      <c r="F166" s="141" t="s">
        <v>190</v>
      </c>
      <c r="G166" s="142" t="s">
        <v>135</v>
      </c>
      <c r="H166" s="143">
        <v>36</v>
      </c>
      <c r="I166" s="144"/>
      <c r="J166" s="145">
        <f>ROUND(I166*H166,2)</f>
        <v>0</v>
      </c>
      <c r="K166" s="146"/>
      <c r="L166" s="32"/>
      <c r="M166" s="147" t="s">
        <v>1</v>
      </c>
      <c r="N166" s="148" t="s">
        <v>41</v>
      </c>
      <c r="O166" s="57"/>
      <c r="P166" s="149">
        <f>O166*H166</f>
        <v>0</v>
      </c>
      <c r="Q166" s="149">
        <v>0</v>
      </c>
      <c r="R166" s="149">
        <f>Q166*H166</f>
        <v>0</v>
      </c>
      <c r="S166" s="149">
        <v>7.6999999999999999E-2</v>
      </c>
      <c r="T166" s="150">
        <f>S166*H166</f>
        <v>2.7719999999999998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1" t="s">
        <v>160</v>
      </c>
      <c r="AT166" s="151" t="s">
        <v>132</v>
      </c>
      <c r="AU166" s="151" t="s">
        <v>147</v>
      </c>
      <c r="AY166" s="16" t="s">
        <v>129</v>
      </c>
      <c r="BE166" s="152">
        <f>IF(N166="základní",J166,0)</f>
        <v>0</v>
      </c>
      <c r="BF166" s="152">
        <f>IF(N166="snížená",J166,0)</f>
        <v>0</v>
      </c>
      <c r="BG166" s="152">
        <f>IF(N166="zákl. přenesená",J166,0)</f>
        <v>0</v>
      </c>
      <c r="BH166" s="152">
        <f>IF(N166="sníž. přenesená",J166,0)</f>
        <v>0</v>
      </c>
      <c r="BI166" s="152">
        <f>IF(N166="nulová",J166,0)</f>
        <v>0</v>
      </c>
      <c r="BJ166" s="16" t="s">
        <v>81</v>
      </c>
      <c r="BK166" s="152">
        <f>ROUND(I166*H166,2)</f>
        <v>0</v>
      </c>
      <c r="BL166" s="16" t="s">
        <v>160</v>
      </c>
      <c r="BM166" s="151" t="s">
        <v>191</v>
      </c>
    </row>
    <row r="167" spans="1:65" s="13" customFormat="1">
      <c r="B167" s="153"/>
      <c r="D167" s="154" t="s">
        <v>141</v>
      </c>
      <c r="E167" s="155" t="s">
        <v>1</v>
      </c>
      <c r="F167" s="156" t="s">
        <v>192</v>
      </c>
      <c r="H167" s="157">
        <v>36</v>
      </c>
      <c r="I167" s="158"/>
      <c r="L167" s="153"/>
      <c r="M167" s="159"/>
      <c r="N167" s="160"/>
      <c r="O167" s="160"/>
      <c r="P167" s="160"/>
      <c r="Q167" s="160"/>
      <c r="R167" s="160"/>
      <c r="S167" s="160"/>
      <c r="T167" s="161"/>
      <c r="AT167" s="155" t="s">
        <v>141</v>
      </c>
      <c r="AU167" s="155" t="s">
        <v>147</v>
      </c>
      <c r="AV167" s="13" t="s">
        <v>83</v>
      </c>
      <c r="AW167" s="13" t="s">
        <v>32</v>
      </c>
      <c r="AX167" s="13" t="s">
        <v>81</v>
      </c>
      <c r="AY167" s="155" t="s">
        <v>129</v>
      </c>
    </row>
    <row r="168" spans="1:65" s="2" customFormat="1" ht="16.350000000000001" customHeight="1">
      <c r="A168" s="31"/>
      <c r="B168" s="138"/>
      <c r="C168" s="139" t="s">
        <v>8</v>
      </c>
      <c r="D168" s="139" t="s">
        <v>132</v>
      </c>
      <c r="E168" s="140" t="s">
        <v>193</v>
      </c>
      <c r="F168" s="141" t="s">
        <v>194</v>
      </c>
      <c r="G168" s="142" t="s">
        <v>195</v>
      </c>
      <c r="H168" s="143">
        <v>8.25</v>
      </c>
      <c r="I168" s="144"/>
      <c r="J168" s="145">
        <f>ROUND(I168*H168,2)</f>
        <v>0</v>
      </c>
      <c r="K168" s="146"/>
      <c r="L168" s="32"/>
      <c r="M168" s="147" t="s">
        <v>1</v>
      </c>
      <c r="N168" s="148" t="s">
        <v>41</v>
      </c>
      <c r="O168" s="57"/>
      <c r="P168" s="149">
        <f>O168*H168</f>
        <v>0</v>
      </c>
      <c r="Q168" s="149">
        <v>0</v>
      </c>
      <c r="R168" s="149">
        <f>Q168*H168</f>
        <v>0</v>
      </c>
      <c r="S168" s="149">
        <v>1.8</v>
      </c>
      <c r="T168" s="150">
        <f>S168*H168</f>
        <v>14.85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1" t="s">
        <v>160</v>
      </c>
      <c r="AT168" s="151" t="s">
        <v>132</v>
      </c>
      <c r="AU168" s="151" t="s">
        <v>147</v>
      </c>
      <c r="AY168" s="16" t="s">
        <v>129</v>
      </c>
      <c r="BE168" s="152">
        <f>IF(N168="základní",J168,0)</f>
        <v>0</v>
      </c>
      <c r="BF168" s="152">
        <f>IF(N168="snížená",J168,0)</f>
        <v>0</v>
      </c>
      <c r="BG168" s="152">
        <f>IF(N168="zákl. přenesená",J168,0)</f>
        <v>0</v>
      </c>
      <c r="BH168" s="152">
        <f>IF(N168="sníž. přenesená",J168,0)</f>
        <v>0</v>
      </c>
      <c r="BI168" s="152">
        <f>IF(N168="nulová",J168,0)</f>
        <v>0</v>
      </c>
      <c r="BJ168" s="16" t="s">
        <v>81</v>
      </c>
      <c r="BK168" s="152">
        <f>ROUND(I168*H168,2)</f>
        <v>0</v>
      </c>
      <c r="BL168" s="16" t="s">
        <v>160</v>
      </c>
      <c r="BM168" s="151" t="s">
        <v>196</v>
      </c>
    </row>
    <row r="169" spans="1:65" s="13" customFormat="1">
      <c r="B169" s="153"/>
      <c r="D169" s="154" t="s">
        <v>141</v>
      </c>
      <c r="E169" s="155" t="s">
        <v>1</v>
      </c>
      <c r="F169" s="156" t="s">
        <v>197</v>
      </c>
      <c r="H169" s="157">
        <v>8.25</v>
      </c>
      <c r="I169" s="158"/>
      <c r="L169" s="153"/>
      <c r="M169" s="159"/>
      <c r="N169" s="160"/>
      <c r="O169" s="160"/>
      <c r="P169" s="160"/>
      <c r="Q169" s="160"/>
      <c r="R169" s="160"/>
      <c r="S169" s="160"/>
      <c r="T169" s="161"/>
      <c r="AT169" s="155" t="s">
        <v>141</v>
      </c>
      <c r="AU169" s="155" t="s">
        <v>147</v>
      </c>
      <c r="AV169" s="13" t="s">
        <v>83</v>
      </c>
      <c r="AW169" s="13" t="s">
        <v>32</v>
      </c>
      <c r="AX169" s="13" t="s">
        <v>81</v>
      </c>
      <c r="AY169" s="155" t="s">
        <v>129</v>
      </c>
    </row>
    <row r="170" spans="1:65" s="2" customFormat="1" ht="16.350000000000001" customHeight="1">
      <c r="A170" s="31"/>
      <c r="B170" s="138"/>
      <c r="C170" s="139" t="s">
        <v>198</v>
      </c>
      <c r="D170" s="139" t="s">
        <v>132</v>
      </c>
      <c r="E170" s="140" t="s">
        <v>199</v>
      </c>
      <c r="F170" s="141" t="s">
        <v>200</v>
      </c>
      <c r="G170" s="142" t="s">
        <v>135</v>
      </c>
      <c r="H170" s="143">
        <v>3.2</v>
      </c>
      <c r="I170" s="144"/>
      <c r="J170" s="145">
        <f>ROUND(I170*H170,2)</f>
        <v>0</v>
      </c>
      <c r="K170" s="146"/>
      <c r="L170" s="32"/>
      <c r="M170" s="147" t="s">
        <v>1</v>
      </c>
      <c r="N170" s="148" t="s">
        <v>41</v>
      </c>
      <c r="O170" s="57"/>
      <c r="P170" s="149">
        <f>O170*H170</f>
        <v>0</v>
      </c>
      <c r="Q170" s="149">
        <v>0</v>
      </c>
      <c r="R170" s="149">
        <f>Q170*H170</f>
        <v>0</v>
      </c>
      <c r="S170" s="149">
        <v>8.7999999999999995E-2</v>
      </c>
      <c r="T170" s="150">
        <f>S170*H170</f>
        <v>0.28160000000000002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1" t="s">
        <v>201</v>
      </c>
      <c r="AT170" s="151" t="s">
        <v>132</v>
      </c>
      <c r="AU170" s="151" t="s">
        <v>147</v>
      </c>
      <c r="AY170" s="16" t="s">
        <v>129</v>
      </c>
      <c r="BE170" s="152">
        <f>IF(N170="základní",J170,0)</f>
        <v>0</v>
      </c>
      <c r="BF170" s="152">
        <f>IF(N170="snížená",J170,0)</f>
        <v>0</v>
      </c>
      <c r="BG170" s="152">
        <f>IF(N170="zákl. přenesená",J170,0)</f>
        <v>0</v>
      </c>
      <c r="BH170" s="152">
        <f>IF(N170="sníž. přenesená",J170,0)</f>
        <v>0</v>
      </c>
      <c r="BI170" s="152">
        <f>IF(N170="nulová",J170,0)</f>
        <v>0</v>
      </c>
      <c r="BJ170" s="16" t="s">
        <v>81</v>
      </c>
      <c r="BK170" s="152">
        <f>ROUND(I170*H170,2)</f>
        <v>0</v>
      </c>
      <c r="BL170" s="16" t="s">
        <v>201</v>
      </c>
      <c r="BM170" s="151" t="s">
        <v>202</v>
      </c>
    </row>
    <row r="171" spans="1:65" s="13" customFormat="1">
      <c r="B171" s="153"/>
      <c r="D171" s="154" t="s">
        <v>141</v>
      </c>
      <c r="E171" s="155" t="s">
        <v>1</v>
      </c>
      <c r="F171" s="156" t="s">
        <v>203</v>
      </c>
      <c r="H171" s="157">
        <v>3.2</v>
      </c>
      <c r="I171" s="158"/>
      <c r="L171" s="153"/>
      <c r="M171" s="159"/>
      <c r="N171" s="160"/>
      <c r="O171" s="160"/>
      <c r="P171" s="160"/>
      <c r="Q171" s="160"/>
      <c r="R171" s="160"/>
      <c r="S171" s="160"/>
      <c r="T171" s="161"/>
      <c r="AT171" s="155" t="s">
        <v>141</v>
      </c>
      <c r="AU171" s="155" t="s">
        <v>147</v>
      </c>
      <c r="AV171" s="13" t="s">
        <v>83</v>
      </c>
      <c r="AW171" s="13" t="s">
        <v>32</v>
      </c>
      <c r="AX171" s="13" t="s">
        <v>81</v>
      </c>
      <c r="AY171" s="155" t="s">
        <v>129</v>
      </c>
    </row>
    <row r="172" spans="1:65" s="2" customFormat="1" ht="16.350000000000001" customHeight="1">
      <c r="A172" s="31"/>
      <c r="B172" s="138"/>
      <c r="C172" s="139" t="s">
        <v>204</v>
      </c>
      <c r="D172" s="139" t="s">
        <v>132</v>
      </c>
      <c r="E172" s="140" t="s">
        <v>205</v>
      </c>
      <c r="F172" s="141" t="s">
        <v>206</v>
      </c>
      <c r="G172" s="142" t="s">
        <v>135</v>
      </c>
      <c r="H172" s="143">
        <v>3.6</v>
      </c>
      <c r="I172" s="144"/>
      <c r="J172" s="145">
        <f>ROUND(I172*H172,2)</f>
        <v>0</v>
      </c>
      <c r="K172" s="146"/>
      <c r="L172" s="32"/>
      <c r="M172" s="147" t="s">
        <v>1</v>
      </c>
      <c r="N172" s="148" t="s">
        <v>41</v>
      </c>
      <c r="O172" s="57"/>
      <c r="P172" s="149">
        <f>O172*H172</f>
        <v>0</v>
      </c>
      <c r="Q172" s="149">
        <v>0</v>
      </c>
      <c r="R172" s="149">
        <f>Q172*H172</f>
        <v>0</v>
      </c>
      <c r="S172" s="149">
        <v>6.7000000000000004E-2</v>
      </c>
      <c r="T172" s="150">
        <f>S172*H172</f>
        <v>0.24120000000000003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1" t="s">
        <v>136</v>
      </c>
      <c r="AT172" s="151" t="s">
        <v>132</v>
      </c>
      <c r="AU172" s="151" t="s">
        <v>147</v>
      </c>
      <c r="AY172" s="16" t="s">
        <v>129</v>
      </c>
      <c r="BE172" s="152">
        <f>IF(N172="základní",J172,0)</f>
        <v>0</v>
      </c>
      <c r="BF172" s="152">
        <f>IF(N172="snížená",J172,0)</f>
        <v>0</v>
      </c>
      <c r="BG172" s="152">
        <f>IF(N172="zákl. přenesená",J172,0)</f>
        <v>0</v>
      </c>
      <c r="BH172" s="152">
        <f>IF(N172="sníž. přenesená",J172,0)</f>
        <v>0</v>
      </c>
      <c r="BI172" s="152">
        <f>IF(N172="nulová",J172,0)</f>
        <v>0</v>
      </c>
      <c r="BJ172" s="16" t="s">
        <v>81</v>
      </c>
      <c r="BK172" s="152">
        <f>ROUND(I172*H172,2)</f>
        <v>0</v>
      </c>
      <c r="BL172" s="16" t="s">
        <v>136</v>
      </c>
      <c r="BM172" s="151" t="s">
        <v>207</v>
      </c>
    </row>
    <row r="173" spans="1:65" s="13" customFormat="1">
      <c r="B173" s="153"/>
      <c r="D173" s="154" t="s">
        <v>141</v>
      </c>
      <c r="E173" s="155" t="s">
        <v>1</v>
      </c>
      <c r="F173" s="156" t="s">
        <v>208</v>
      </c>
      <c r="H173" s="157">
        <v>3.6</v>
      </c>
      <c r="I173" s="158"/>
      <c r="L173" s="153"/>
      <c r="M173" s="159"/>
      <c r="N173" s="160"/>
      <c r="O173" s="160"/>
      <c r="P173" s="160"/>
      <c r="Q173" s="160"/>
      <c r="R173" s="160"/>
      <c r="S173" s="160"/>
      <c r="T173" s="161"/>
      <c r="AT173" s="155" t="s">
        <v>141</v>
      </c>
      <c r="AU173" s="155" t="s">
        <v>147</v>
      </c>
      <c r="AV173" s="13" t="s">
        <v>83</v>
      </c>
      <c r="AW173" s="13" t="s">
        <v>32</v>
      </c>
      <c r="AX173" s="13" t="s">
        <v>81</v>
      </c>
      <c r="AY173" s="155" t="s">
        <v>129</v>
      </c>
    </row>
    <row r="174" spans="1:65" s="2" customFormat="1" ht="16.350000000000001" customHeight="1">
      <c r="A174" s="31"/>
      <c r="B174" s="138"/>
      <c r="C174" s="139" t="s">
        <v>209</v>
      </c>
      <c r="D174" s="139" t="s">
        <v>132</v>
      </c>
      <c r="E174" s="140" t="s">
        <v>210</v>
      </c>
      <c r="F174" s="141" t="s">
        <v>211</v>
      </c>
      <c r="G174" s="142" t="s">
        <v>135</v>
      </c>
      <c r="H174" s="143">
        <v>8</v>
      </c>
      <c r="I174" s="144"/>
      <c r="J174" s="145">
        <f>ROUND(I174*H174,2)</f>
        <v>0</v>
      </c>
      <c r="K174" s="146"/>
      <c r="L174" s="32"/>
      <c r="M174" s="147" t="s">
        <v>1</v>
      </c>
      <c r="N174" s="148" t="s">
        <v>41</v>
      </c>
      <c r="O174" s="57"/>
      <c r="P174" s="149">
        <f>O174*H174</f>
        <v>0</v>
      </c>
      <c r="Q174" s="149">
        <v>0</v>
      </c>
      <c r="R174" s="149">
        <f>Q174*H174</f>
        <v>0</v>
      </c>
      <c r="S174" s="149">
        <v>2.5000000000000001E-2</v>
      </c>
      <c r="T174" s="150">
        <f>S174*H174</f>
        <v>0.2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1" t="s">
        <v>136</v>
      </c>
      <c r="AT174" s="151" t="s">
        <v>132</v>
      </c>
      <c r="AU174" s="151" t="s">
        <v>147</v>
      </c>
      <c r="AY174" s="16" t="s">
        <v>129</v>
      </c>
      <c r="BE174" s="152">
        <f>IF(N174="základní",J174,0)</f>
        <v>0</v>
      </c>
      <c r="BF174" s="152">
        <f>IF(N174="snížená",J174,0)</f>
        <v>0</v>
      </c>
      <c r="BG174" s="152">
        <f>IF(N174="zákl. přenesená",J174,0)</f>
        <v>0</v>
      </c>
      <c r="BH174" s="152">
        <f>IF(N174="sníž. přenesená",J174,0)</f>
        <v>0</v>
      </c>
      <c r="BI174" s="152">
        <f>IF(N174="nulová",J174,0)</f>
        <v>0</v>
      </c>
      <c r="BJ174" s="16" t="s">
        <v>81</v>
      </c>
      <c r="BK174" s="152">
        <f>ROUND(I174*H174,2)</f>
        <v>0</v>
      </c>
      <c r="BL174" s="16" t="s">
        <v>136</v>
      </c>
      <c r="BM174" s="151" t="s">
        <v>212</v>
      </c>
    </row>
    <row r="175" spans="1:65" s="13" customFormat="1">
      <c r="B175" s="153"/>
      <c r="D175" s="154" t="s">
        <v>141</v>
      </c>
      <c r="E175" s="155" t="s">
        <v>1</v>
      </c>
      <c r="F175" s="156" t="s">
        <v>213</v>
      </c>
      <c r="H175" s="157">
        <v>8</v>
      </c>
      <c r="I175" s="158"/>
      <c r="L175" s="153"/>
      <c r="M175" s="159"/>
      <c r="N175" s="160"/>
      <c r="O175" s="160"/>
      <c r="P175" s="160"/>
      <c r="Q175" s="160"/>
      <c r="R175" s="160"/>
      <c r="S175" s="160"/>
      <c r="T175" s="161"/>
      <c r="AT175" s="155" t="s">
        <v>141</v>
      </c>
      <c r="AU175" s="155" t="s">
        <v>147</v>
      </c>
      <c r="AV175" s="13" t="s">
        <v>83</v>
      </c>
      <c r="AW175" s="13" t="s">
        <v>32</v>
      </c>
      <c r="AX175" s="13" t="s">
        <v>81</v>
      </c>
      <c r="AY175" s="155" t="s">
        <v>129</v>
      </c>
    </row>
    <row r="176" spans="1:65" s="2" customFormat="1" ht="16.350000000000001" customHeight="1">
      <c r="A176" s="31"/>
      <c r="B176" s="138"/>
      <c r="C176" s="139" t="s">
        <v>160</v>
      </c>
      <c r="D176" s="139" t="s">
        <v>132</v>
      </c>
      <c r="E176" s="140" t="s">
        <v>214</v>
      </c>
      <c r="F176" s="141" t="s">
        <v>215</v>
      </c>
      <c r="G176" s="142" t="s">
        <v>135</v>
      </c>
      <c r="H176" s="143">
        <v>1.85</v>
      </c>
      <c r="I176" s="144"/>
      <c r="J176" s="145">
        <f>ROUND(I176*H176,2)</f>
        <v>0</v>
      </c>
      <c r="K176" s="146"/>
      <c r="L176" s="32"/>
      <c r="M176" s="147" t="s">
        <v>1</v>
      </c>
      <c r="N176" s="148" t="s">
        <v>41</v>
      </c>
      <c r="O176" s="57"/>
      <c r="P176" s="149">
        <f>O176*H176</f>
        <v>0</v>
      </c>
      <c r="Q176" s="149">
        <v>0</v>
      </c>
      <c r="R176" s="149">
        <f>Q176*H176</f>
        <v>0</v>
      </c>
      <c r="S176" s="149">
        <v>6.8000000000000005E-2</v>
      </c>
      <c r="T176" s="150">
        <f>S176*H176</f>
        <v>0.12580000000000002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1" t="s">
        <v>136</v>
      </c>
      <c r="AT176" s="151" t="s">
        <v>132</v>
      </c>
      <c r="AU176" s="151" t="s">
        <v>147</v>
      </c>
      <c r="AY176" s="16" t="s">
        <v>129</v>
      </c>
      <c r="BE176" s="152">
        <f>IF(N176="základní",J176,0)</f>
        <v>0</v>
      </c>
      <c r="BF176" s="152">
        <f>IF(N176="snížená",J176,0)</f>
        <v>0</v>
      </c>
      <c r="BG176" s="152">
        <f>IF(N176="zákl. přenesená",J176,0)</f>
        <v>0</v>
      </c>
      <c r="BH176" s="152">
        <f>IF(N176="sníž. přenesená",J176,0)</f>
        <v>0</v>
      </c>
      <c r="BI176" s="152">
        <f>IF(N176="nulová",J176,0)</f>
        <v>0</v>
      </c>
      <c r="BJ176" s="16" t="s">
        <v>81</v>
      </c>
      <c r="BK176" s="152">
        <f>ROUND(I176*H176,2)</f>
        <v>0</v>
      </c>
      <c r="BL176" s="16" t="s">
        <v>136</v>
      </c>
      <c r="BM176" s="151" t="s">
        <v>216</v>
      </c>
    </row>
    <row r="177" spans="1:65" s="13" customFormat="1">
      <c r="B177" s="153"/>
      <c r="D177" s="154" t="s">
        <v>141</v>
      </c>
      <c r="E177" s="155" t="s">
        <v>1</v>
      </c>
      <c r="F177" s="156" t="s">
        <v>217</v>
      </c>
      <c r="H177" s="157">
        <v>1.85</v>
      </c>
      <c r="I177" s="158"/>
      <c r="L177" s="153"/>
      <c r="M177" s="159"/>
      <c r="N177" s="160"/>
      <c r="O177" s="160"/>
      <c r="P177" s="160"/>
      <c r="Q177" s="160"/>
      <c r="R177" s="160"/>
      <c r="S177" s="160"/>
      <c r="T177" s="161"/>
      <c r="AT177" s="155" t="s">
        <v>141</v>
      </c>
      <c r="AU177" s="155" t="s">
        <v>147</v>
      </c>
      <c r="AV177" s="13" t="s">
        <v>83</v>
      </c>
      <c r="AW177" s="13" t="s">
        <v>32</v>
      </c>
      <c r="AX177" s="13" t="s">
        <v>81</v>
      </c>
      <c r="AY177" s="155" t="s">
        <v>129</v>
      </c>
    </row>
    <row r="178" spans="1:65" s="2" customFormat="1" ht="16.350000000000001" customHeight="1">
      <c r="A178" s="31"/>
      <c r="B178" s="138"/>
      <c r="C178" s="139" t="s">
        <v>218</v>
      </c>
      <c r="D178" s="139" t="s">
        <v>132</v>
      </c>
      <c r="E178" s="140" t="s">
        <v>219</v>
      </c>
      <c r="F178" s="141" t="s">
        <v>220</v>
      </c>
      <c r="G178" s="142" t="s">
        <v>221</v>
      </c>
      <c r="H178" s="143">
        <v>1</v>
      </c>
      <c r="I178" s="144"/>
      <c r="J178" s="145">
        <f>ROUND(I178*H178,2)</f>
        <v>0</v>
      </c>
      <c r="K178" s="146"/>
      <c r="L178" s="32"/>
      <c r="M178" s="147" t="s">
        <v>1</v>
      </c>
      <c r="N178" s="148" t="s">
        <v>41</v>
      </c>
      <c r="O178" s="57"/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1" t="s">
        <v>160</v>
      </c>
      <c r="AT178" s="151" t="s">
        <v>132</v>
      </c>
      <c r="AU178" s="151" t="s">
        <v>147</v>
      </c>
      <c r="AY178" s="16" t="s">
        <v>129</v>
      </c>
      <c r="BE178" s="152">
        <f>IF(N178="základní",J178,0)</f>
        <v>0</v>
      </c>
      <c r="BF178" s="152">
        <f>IF(N178="snížená",J178,0)</f>
        <v>0</v>
      </c>
      <c r="BG178" s="152">
        <f>IF(N178="zákl. přenesená",J178,0)</f>
        <v>0</v>
      </c>
      <c r="BH178" s="152">
        <f>IF(N178="sníž. přenesená",J178,0)</f>
        <v>0</v>
      </c>
      <c r="BI178" s="152">
        <f>IF(N178="nulová",J178,0)</f>
        <v>0</v>
      </c>
      <c r="BJ178" s="16" t="s">
        <v>81</v>
      </c>
      <c r="BK178" s="152">
        <f>ROUND(I178*H178,2)</f>
        <v>0</v>
      </c>
      <c r="BL178" s="16" t="s">
        <v>160</v>
      </c>
      <c r="BM178" s="151" t="s">
        <v>222</v>
      </c>
    </row>
    <row r="179" spans="1:65" s="2" customFormat="1" ht="16.350000000000001" customHeight="1">
      <c r="A179" s="31"/>
      <c r="B179" s="138"/>
      <c r="C179" s="139" t="s">
        <v>223</v>
      </c>
      <c r="D179" s="139" t="s">
        <v>132</v>
      </c>
      <c r="E179" s="140" t="s">
        <v>224</v>
      </c>
      <c r="F179" s="141" t="s">
        <v>225</v>
      </c>
      <c r="G179" s="142" t="s">
        <v>221</v>
      </c>
      <c r="H179" s="143">
        <v>1</v>
      </c>
      <c r="I179" s="144"/>
      <c r="J179" s="145">
        <f>ROUND(I179*H179,2)</f>
        <v>0</v>
      </c>
      <c r="K179" s="146"/>
      <c r="L179" s="32"/>
      <c r="M179" s="147" t="s">
        <v>1</v>
      </c>
      <c r="N179" s="148" t="s">
        <v>41</v>
      </c>
      <c r="O179" s="57"/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1" t="s">
        <v>160</v>
      </c>
      <c r="AT179" s="151" t="s">
        <v>132</v>
      </c>
      <c r="AU179" s="151" t="s">
        <v>147</v>
      </c>
      <c r="AY179" s="16" t="s">
        <v>129</v>
      </c>
      <c r="BE179" s="152">
        <f>IF(N179="základní",J179,0)</f>
        <v>0</v>
      </c>
      <c r="BF179" s="152">
        <f>IF(N179="snížená",J179,0)</f>
        <v>0</v>
      </c>
      <c r="BG179" s="152">
        <f>IF(N179="zákl. přenesená",J179,0)</f>
        <v>0</v>
      </c>
      <c r="BH179" s="152">
        <f>IF(N179="sníž. přenesená",J179,0)</f>
        <v>0</v>
      </c>
      <c r="BI179" s="152">
        <f>IF(N179="nulová",J179,0)</f>
        <v>0</v>
      </c>
      <c r="BJ179" s="16" t="s">
        <v>81</v>
      </c>
      <c r="BK179" s="152">
        <f>ROUND(I179*H179,2)</f>
        <v>0</v>
      </c>
      <c r="BL179" s="16" t="s">
        <v>160</v>
      </c>
      <c r="BM179" s="151" t="s">
        <v>226</v>
      </c>
    </row>
    <row r="180" spans="1:65" s="2" customFormat="1" ht="16.350000000000001" customHeight="1">
      <c r="A180" s="31"/>
      <c r="B180" s="138"/>
      <c r="C180" s="139" t="s">
        <v>227</v>
      </c>
      <c r="D180" s="139" t="s">
        <v>132</v>
      </c>
      <c r="E180" s="140" t="s">
        <v>228</v>
      </c>
      <c r="F180" s="141" t="s">
        <v>229</v>
      </c>
      <c r="G180" s="142" t="s">
        <v>221</v>
      </c>
      <c r="H180" s="143">
        <v>1</v>
      </c>
      <c r="I180" s="144"/>
      <c r="J180" s="145">
        <f>ROUND(I180*H180,2)</f>
        <v>0</v>
      </c>
      <c r="K180" s="146"/>
      <c r="L180" s="32"/>
      <c r="M180" s="147" t="s">
        <v>1</v>
      </c>
      <c r="N180" s="148" t="s">
        <v>41</v>
      </c>
      <c r="O180" s="57"/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1" t="s">
        <v>160</v>
      </c>
      <c r="AT180" s="151" t="s">
        <v>132</v>
      </c>
      <c r="AU180" s="151" t="s">
        <v>147</v>
      </c>
      <c r="AY180" s="16" t="s">
        <v>129</v>
      </c>
      <c r="BE180" s="152">
        <f>IF(N180="základní",J180,0)</f>
        <v>0</v>
      </c>
      <c r="BF180" s="152">
        <f>IF(N180="snížená",J180,0)</f>
        <v>0</v>
      </c>
      <c r="BG180" s="152">
        <f>IF(N180="zákl. přenesená",J180,0)</f>
        <v>0</v>
      </c>
      <c r="BH180" s="152">
        <f>IF(N180="sníž. přenesená",J180,0)</f>
        <v>0</v>
      </c>
      <c r="BI180" s="152">
        <f>IF(N180="nulová",J180,0)</f>
        <v>0</v>
      </c>
      <c r="BJ180" s="16" t="s">
        <v>81</v>
      </c>
      <c r="BK180" s="152">
        <f>ROUND(I180*H180,2)</f>
        <v>0</v>
      </c>
      <c r="BL180" s="16" t="s">
        <v>160</v>
      </c>
      <c r="BM180" s="151" t="s">
        <v>230</v>
      </c>
    </row>
    <row r="181" spans="1:65" s="2" customFormat="1" ht="16.350000000000001" customHeight="1">
      <c r="A181" s="31"/>
      <c r="B181" s="138"/>
      <c r="C181" s="139" t="s">
        <v>231</v>
      </c>
      <c r="D181" s="139" t="s">
        <v>132</v>
      </c>
      <c r="E181" s="140" t="s">
        <v>232</v>
      </c>
      <c r="F181" s="141" t="s">
        <v>233</v>
      </c>
      <c r="G181" s="142" t="s">
        <v>221</v>
      </c>
      <c r="H181" s="143">
        <v>1</v>
      </c>
      <c r="I181" s="144"/>
      <c r="J181" s="145">
        <f>ROUND(I181*H181,2)</f>
        <v>0</v>
      </c>
      <c r="K181" s="146"/>
      <c r="L181" s="32"/>
      <c r="M181" s="147" t="s">
        <v>1</v>
      </c>
      <c r="N181" s="148" t="s">
        <v>41</v>
      </c>
      <c r="O181" s="57"/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1" t="s">
        <v>160</v>
      </c>
      <c r="AT181" s="151" t="s">
        <v>132</v>
      </c>
      <c r="AU181" s="151" t="s">
        <v>147</v>
      </c>
      <c r="AY181" s="16" t="s">
        <v>129</v>
      </c>
      <c r="BE181" s="152">
        <f>IF(N181="základní",J181,0)</f>
        <v>0</v>
      </c>
      <c r="BF181" s="152">
        <f>IF(N181="snížená",J181,0)</f>
        <v>0</v>
      </c>
      <c r="BG181" s="152">
        <f>IF(N181="zákl. přenesená",J181,0)</f>
        <v>0</v>
      </c>
      <c r="BH181" s="152">
        <f>IF(N181="sníž. přenesená",J181,0)</f>
        <v>0</v>
      </c>
      <c r="BI181" s="152">
        <f>IF(N181="nulová",J181,0)</f>
        <v>0</v>
      </c>
      <c r="BJ181" s="16" t="s">
        <v>81</v>
      </c>
      <c r="BK181" s="152">
        <f>ROUND(I181*H181,2)</f>
        <v>0</v>
      </c>
      <c r="BL181" s="16" t="s">
        <v>160</v>
      </c>
      <c r="BM181" s="151" t="s">
        <v>234</v>
      </c>
    </row>
    <row r="182" spans="1:65" s="12" customFormat="1" ht="22.9" customHeight="1">
      <c r="B182" s="125"/>
      <c r="D182" s="126" t="s">
        <v>75</v>
      </c>
      <c r="E182" s="136" t="s">
        <v>235</v>
      </c>
      <c r="F182" s="136" t="s">
        <v>236</v>
      </c>
      <c r="I182" s="128"/>
      <c r="J182" s="137">
        <f>BK182</f>
        <v>0</v>
      </c>
      <c r="L182" s="125"/>
      <c r="M182" s="130"/>
      <c r="N182" s="131"/>
      <c r="O182" s="131"/>
      <c r="P182" s="132">
        <f>SUM(P183:P187)</f>
        <v>0</v>
      </c>
      <c r="Q182" s="131"/>
      <c r="R182" s="132">
        <f>SUM(R183:R187)</f>
        <v>0</v>
      </c>
      <c r="S182" s="131"/>
      <c r="T182" s="133">
        <f>SUM(T183:T187)</f>
        <v>0</v>
      </c>
      <c r="AR182" s="126" t="s">
        <v>81</v>
      </c>
      <c r="AT182" s="134" t="s">
        <v>75</v>
      </c>
      <c r="AU182" s="134" t="s">
        <v>81</v>
      </c>
      <c r="AY182" s="126" t="s">
        <v>129</v>
      </c>
      <c r="BK182" s="135">
        <f>SUM(BK183:BK187)</f>
        <v>0</v>
      </c>
    </row>
    <row r="183" spans="1:65" s="2" customFormat="1" ht="16.350000000000001" customHeight="1">
      <c r="A183" s="31"/>
      <c r="B183" s="138"/>
      <c r="C183" s="139" t="s">
        <v>7</v>
      </c>
      <c r="D183" s="139" t="s">
        <v>132</v>
      </c>
      <c r="E183" s="140" t="s">
        <v>237</v>
      </c>
      <c r="F183" s="141" t="s">
        <v>238</v>
      </c>
      <c r="G183" s="142" t="s">
        <v>239</v>
      </c>
      <c r="H183" s="143">
        <v>23.419</v>
      </c>
      <c r="I183" s="144"/>
      <c r="J183" s="145">
        <f>ROUND(I183*H183,2)</f>
        <v>0</v>
      </c>
      <c r="K183" s="146"/>
      <c r="L183" s="32"/>
      <c r="M183" s="147" t="s">
        <v>1</v>
      </c>
      <c r="N183" s="148" t="s">
        <v>41</v>
      </c>
      <c r="O183" s="57"/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1" t="s">
        <v>136</v>
      </c>
      <c r="AT183" s="151" t="s">
        <v>132</v>
      </c>
      <c r="AU183" s="151" t="s">
        <v>83</v>
      </c>
      <c r="AY183" s="16" t="s">
        <v>129</v>
      </c>
      <c r="BE183" s="152">
        <f>IF(N183="základní",J183,0)</f>
        <v>0</v>
      </c>
      <c r="BF183" s="152">
        <f>IF(N183="snížená",J183,0)</f>
        <v>0</v>
      </c>
      <c r="BG183" s="152">
        <f>IF(N183="zákl. přenesená",J183,0)</f>
        <v>0</v>
      </c>
      <c r="BH183" s="152">
        <f>IF(N183="sníž. přenesená",J183,0)</f>
        <v>0</v>
      </c>
      <c r="BI183" s="152">
        <f>IF(N183="nulová",J183,0)</f>
        <v>0</v>
      </c>
      <c r="BJ183" s="16" t="s">
        <v>81</v>
      </c>
      <c r="BK183" s="152">
        <f>ROUND(I183*H183,2)</f>
        <v>0</v>
      </c>
      <c r="BL183" s="16" t="s">
        <v>136</v>
      </c>
      <c r="BM183" s="151" t="s">
        <v>240</v>
      </c>
    </row>
    <row r="184" spans="1:65" s="2" customFormat="1" ht="16.350000000000001" customHeight="1">
      <c r="A184" s="31"/>
      <c r="B184" s="138"/>
      <c r="C184" s="139" t="s">
        <v>241</v>
      </c>
      <c r="D184" s="139" t="s">
        <v>132</v>
      </c>
      <c r="E184" s="140" t="s">
        <v>242</v>
      </c>
      <c r="F184" s="141" t="s">
        <v>243</v>
      </c>
      <c r="G184" s="142" t="s">
        <v>239</v>
      </c>
      <c r="H184" s="143">
        <v>23.419</v>
      </c>
      <c r="I184" s="144"/>
      <c r="J184" s="145">
        <f>ROUND(I184*H184,2)</f>
        <v>0</v>
      </c>
      <c r="K184" s="146"/>
      <c r="L184" s="32"/>
      <c r="M184" s="147" t="s">
        <v>1</v>
      </c>
      <c r="N184" s="148" t="s">
        <v>41</v>
      </c>
      <c r="O184" s="57"/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1" t="s">
        <v>136</v>
      </c>
      <c r="AT184" s="151" t="s">
        <v>132</v>
      </c>
      <c r="AU184" s="151" t="s">
        <v>83</v>
      </c>
      <c r="AY184" s="16" t="s">
        <v>129</v>
      </c>
      <c r="BE184" s="152">
        <f>IF(N184="základní",J184,0)</f>
        <v>0</v>
      </c>
      <c r="BF184" s="152">
        <f>IF(N184="snížená",J184,0)</f>
        <v>0</v>
      </c>
      <c r="BG184" s="152">
        <f>IF(N184="zákl. přenesená",J184,0)</f>
        <v>0</v>
      </c>
      <c r="BH184" s="152">
        <f>IF(N184="sníž. přenesená",J184,0)</f>
        <v>0</v>
      </c>
      <c r="BI184" s="152">
        <f>IF(N184="nulová",J184,0)</f>
        <v>0</v>
      </c>
      <c r="BJ184" s="16" t="s">
        <v>81</v>
      </c>
      <c r="BK184" s="152">
        <f>ROUND(I184*H184,2)</f>
        <v>0</v>
      </c>
      <c r="BL184" s="16" t="s">
        <v>136</v>
      </c>
      <c r="BM184" s="151" t="s">
        <v>244</v>
      </c>
    </row>
    <row r="185" spans="1:65" s="2" customFormat="1" ht="16.350000000000001" customHeight="1">
      <c r="A185" s="31"/>
      <c r="B185" s="138"/>
      <c r="C185" s="139" t="s">
        <v>245</v>
      </c>
      <c r="D185" s="139" t="s">
        <v>132</v>
      </c>
      <c r="E185" s="140" t="s">
        <v>246</v>
      </c>
      <c r="F185" s="141" t="s">
        <v>247</v>
      </c>
      <c r="G185" s="142" t="s">
        <v>239</v>
      </c>
      <c r="H185" s="143">
        <v>562.05600000000004</v>
      </c>
      <c r="I185" s="144"/>
      <c r="J185" s="145">
        <f>ROUND(I185*H185,2)</f>
        <v>0</v>
      </c>
      <c r="K185" s="146"/>
      <c r="L185" s="32"/>
      <c r="M185" s="147" t="s">
        <v>1</v>
      </c>
      <c r="N185" s="148" t="s">
        <v>41</v>
      </c>
      <c r="O185" s="57"/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1" t="s">
        <v>136</v>
      </c>
      <c r="AT185" s="151" t="s">
        <v>132</v>
      </c>
      <c r="AU185" s="151" t="s">
        <v>83</v>
      </c>
      <c r="AY185" s="16" t="s">
        <v>129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6" t="s">
        <v>81</v>
      </c>
      <c r="BK185" s="152">
        <f>ROUND(I185*H185,2)</f>
        <v>0</v>
      </c>
      <c r="BL185" s="16" t="s">
        <v>136</v>
      </c>
      <c r="BM185" s="151" t="s">
        <v>248</v>
      </c>
    </row>
    <row r="186" spans="1:65" s="13" customFormat="1">
      <c r="B186" s="153"/>
      <c r="D186" s="154" t="s">
        <v>141</v>
      </c>
      <c r="E186" s="155" t="s">
        <v>1</v>
      </c>
      <c r="F186" s="156" t="s">
        <v>249</v>
      </c>
      <c r="H186" s="157">
        <v>562.05600000000004</v>
      </c>
      <c r="I186" s="158"/>
      <c r="L186" s="153"/>
      <c r="M186" s="159"/>
      <c r="N186" s="160"/>
      <c r="O186" s="160"/>
      <c r="P186" s="160"/>
      <c r="Q186" s="160"/>
      <c r="R186" s="160"/>
      <c r="S186" s="160"/>
      <c r="T186" s="161"/>
      <c r="AT186" s="155" t="s">
        <v>141</v>
      </c>
      <c r="AU186" s="155" t="s">
        <v>83</v>
      </c>
      <c r="AV186" s="13" t="s">
        <v>83</v>
      </c>
      <c r="AW186" s="13" t="s">
        <v>32</v>
      </c>
      <c r="AX186" s="13" t="s">
        <v>81</v>
      </c>
      <c r="AY186" s="155" t="s">
        <v>129</v>
      </c>
    </row>
    <row r="187" spans="1:65" s="2" customFormat="1" ht="16.350000000000001" customHeight="1">
      <c r="A187" s="31"/>
      <c r="B187" s="138"/>
      <c r="C187" s="139" t="s">
        <v>250</v>
      </c>
      <c r="D187" s="139" t="s">
        <v>132</v>
      </c>
      <c r="E187" s="140" t="s">
        <v>251</v>
      </c>
      <c r="F187" s="141" t="s">
        <v>252</v>
      </c>
      <c r="G187" s="142" t="s">
        <v>239</v>
      </c>
      <c r="H187" s="143">
        <v>23.419</v>
      </c>
      <c r="I187" s="144"/>
      <c r="J187" s="145">
        <f>ROUND(I187*H187,2)</f>
        <v>0</v>
      </c>
      <c r="K187" s="146"/>
      <c r="L187" s="32"/>
      <c r="M187" s="147" t="s">
        <v>1</v>
      </c>
      <c r="N187" s="148" t="s">
        <v>41</v>
      </c>
      <c r="O187" s="57"/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1" t="s">
        <v>136</v>
      </c>
      <c r="AT187" s="151" t="s">
        <v>132</v>
      </c>
      <c r="AU187" s="151" t="s">
        <v>83</v>
      </c>
      <c r="AY187" s="16" t="s">
        <v>129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6" t="s">
        <v>81</v>
      </c>
      <c r="BK187" s="152">
        <f>ROUND(I187*H187,2)</f>
        <v>0</v>
      </c>
      <c r="BL187" s="16" t="s">
        <v>136</v>
      </c>
      <c r="BM187" s="151" t="s">
        <v>253</v>
      </c>
    </row>
    <row r="188" spans="1:65" s="12" customFormat="1" ht="22.9" customHeight="1">
      <c r="B188" s="125"/>
      <c r="D188" s="126" t="s">
        <v>75</v>
      </c>
      <c r="E188" s="136" t="s">
        <v>254</v>
      </c>
      <c r="F188" s="136" t="s">
        <v>255</v>
      </c>
      <c r="I188" s="128"/>
      <c r="J188" s="137">
        <f>BK188</f>
        <v>0</v>
      </c>
      <c r="L188" s="125"/>
      <c r="M188" s="130"/>
      <c r="N188" s="131"/>
      <c r="O188" s="131"/>
      <c r="P188" s="132">
        <f>P189</f>
        <v>0</v>
      </c>
      <c r="Q188" s="131"/>
      <c r="R188" s="132">
        <f>R189</f>
        <v>0</v>
      </c>
      <c r="S188" s="131"/>
      <c r="T188" s="133">
        <f>T189</f>
        <v>0</v>
      </c>
      <c r="AR188" s="126" t="s">
        <v>81</v>
      </c>
      <c r="AT188" s="134" t="s">
        <v>75</v>
      </c>
      <c r="AU188" s="134" t="s">
        <v>81</v>
      </c>
      <c r="AY188" s="126" t="s">
        <v>129</v>
      </c>
      <c r="BK188" s="135">
        <f>BK189</f>
        <v>0</v>
      </c>
    </row>
    <row r="189" spans="1:65" s="2" customFormat="1" ht="16.350000000000001" customHeight="1">
      <c r="A189" s="31"/>
      <c r="B189" s="138"/>
      <c r="C189" s="139" t="s">
        <v>256</v>
      </c>
      <c r="D189" s="139" t="s">
        <v>132</v>
      </c>
      <c r="E189" s="140" t="s">
        <v>257</v>
      </c>
      <c r="F189" s="141" t="s">
        <v>258</v>
      </c>
      <c r="G189" s="142" t="s">
        <v>239</v>
      </c>
      <c r="H189" s="143">
        <v>1.7999999999999999E-2</v>
      </c>
      <c r="I189" s="144"/>
      <c r="J189" s="145">
        <f>ROUND(I189*H189,2)</f>
        <v>0</v>
      </c>
      <c r="K189" s="146"/>
      <c r="L189" s="32"/>
      <c r="M189" s="147" t="s">
        <v>1</v>
      </c>
      <c r="N189" s="148" t="s">
        <v>41</v>
      </c>
      <c r="O189" s="57"/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1" t="s">
        <v>136</v>
      </c>
      <c r="AT189" s="151" t="s">
        <v>132</v>
      </c>
      <c r="AU189" s="151" t="s">
        <v>83</v>
      </c>
      <c r="AY189" s="16" t="s">
        <v>129</v>
      </c>
      <c r="BE189" s="152">
        <f>IF(N189="základní",J189,0)</f>
        <v>0</v>
      </c>
      <c r="BF189" s="152">
        <f>IF(N189="snížená",J189,0)</f>
        <v>0</v>
      </c>
      <c r="BG189" s="152">
        <f>IF(N189="zákl. přenesená",J189,0)</f>
        <v>0</v>
      </c>
      <c r="BH189" s="152">
        <f>IF(N189="sníž. přenesená",J189,0)</f>
        <v>0</v>
      </c>
      <c r="BI189" s="152">
        <f>IF(N189="nulová",J189,0)</f>
        <v>0</v>
      </c>
      <c r="BJ189" s="16" t="s">
        <v>81</v>
      </c>
      <c r="BK189" s="152">
        <f>ROUND(I189*H189,2)</f>
        <v>0</v>
      </c>
      <c r="BL189" s="16" t="s">
        <v>136</v>
      </c>
      <c r="BM189" s="151" t="s">
        <v>259</v>
      </c>
    </row>
    <row r="190" spans="1:65" s="12" customFormat="1" ht="25.9" customHeight="1">
      <c r="B190" s="125"/>
      <c r="D190" s="126" t="s">
        <v>75</v>
      </c>
      <c r="E190" s="127" t="s">
        <v>260</v>
      </c>
      <c r="F190" s="127" t="s">
        <v>261</v>
      </c>
      <c r="I190" s="128"/>
      <c r="J190" s="129">
        <f>BK190</f>
        <v>0</v>
      </c>
      <c r="L190" s="125"/>
      <c r="M190" s="130"/>
      <c r="N190" s="131"/>
      <c r="O190" s="131"/>
      <c r="P190" s="132">
        <f>P191+P193+P197+P211+P214+P219+P224+P227+P239+P253+P261+P263</f>
        <v>0</v>
      </c>
      <c r="Q190" s="131"/>
      <c r="R190" s="132">
        <f>R191+R193+R197+R211+R214+R219+R224+R227+R239+R253+R261+R263</f>
        <v>2.0939968000000002</v>
      </c>
      <c r="S190" s="131"/>
      <c r="T190" s="133">
        <f>T191+T193+T197+T211+T214+T219+T224+T227+T239+T253+T261+T263</f>
        <v>0</v>
      </c>
      <c r="AR190" s="126" t="s">
        <v>83</v>
      </c>
      <c r="AT190" s="134" t="s">
        <v>75</v>
      </c>
      <c r="AU190" s="134" t="s">
        <v>76</v>
      </c>
      <c r="AY190" s="126" t="s">
        <v>129</v>
      </c>
      <c r="BK190" s="135">
        <f>BK191+BK193+BK197+BK211+BK214+BK219+BK224+BK227+BK239+BK253+BK261+BK263</f>
        <v>0</v>
      </c>
    </row>
    <row r="191" spans="1:65" s="12" customFormat="1" ht="22.9" customHeight="1">
      <c r="B191" s="125"/>
      <c r="D191" s="126" t="s">
        <v>75</v>
      </c>
      <c r="E191" s="136" t="s">
        <v>262</v>
      </c>
      <c r="F191" s="136" t="s">
        <v>263</v>
      </c>
      <c r="I191" s="128"/>
      <c r="J191" s="137">
        <f>BK191</f>
        <v>0</v>
      </c>
      <c r="L191" s="125"/>
      <c r="M191" s="130"/>
      <c r="N191" s="131"/>
      <c r="O191" s="131"/>
      <c r="P191" s="132">
        <f>P192</f>
        <v>0</v>
      </c>
      <c r="Q191" s="131"/>
      <c r="R191" s="132">
        <f>R192</f>
        <v>0</v>
      </c>
      <c r="S191" s="131"/>
      <c r="T191" s="133">
        <f>T192</f>
        <v>0</v>
      </c>
      <c r="AR191" s="126" t="s">
        <v>83</v>
      </c>
      <c r="AT191" s="134" t="s">
        <v>75</v>
      </c>
      <c r="AU191" s="134" t="s">
        <v>81</v>
      </c>
      <c r="AY191" s="126" t="s">
        <v>129</v>
      </c>
      <c r="BK191" s="135">
        <f>BK192</f>
        <v>0</v>
      </c>
    </row>
    <row r="192" spans="1:65" s="2" customFormat="1" ht="16.350000000000001" customHeight="1">
      <c r="A192" s="31"/>
      <c r="B192" s="138"/>
      <c r="C192" s="139" t="s">
        <v>264</v>
      </c>
      <c r="D192" s="139" t="s">
        <v>132</v>
      </c>
      <c r="E192" s="140" t="s">
        <v>265</v>
      </c>
      <c r="F192" s="141" t="s">
        <v>266</v>
      </c>
      <c r="G192" s="142" t="s">
        <v>267</v>
      </c>
      <c r="H192" s="143">
        <v>1</v>
      </c>
      <c r="I192" s="144"/>
      <c r="J192" s="145">
        <f>ROUND(I192*H192,2)</f>
        <v>0</v>
      </c>
      <c r="K192" s="146"/>
      <c r="L192" s="32"/>
      <c r="M192" s="147" t="s">
        <v>1</v>
      </c>
      <c r="N192" s="148" t="s">
        <v>41</v>
      </c>
      <c r="O192" s="57"/>
      <c r="P192" s="149">
        <f>O192*H192</f>
        <v>0</v>
      </c>
      <c r="Q192" s="149">
        <v>0</v>
      </c>
      <c r="R192" s="149">
        <f>Q192*H192</f>
        <v>0</v>
      </c>
      <c r="S192" s="149">
        <v>0</v>
      </c>
      <c r="T192" s="150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1" t="s">
        <v>160</v>
      </c>
      <c r="AT192" s="151" t="s">
        <v>132</v>
      </c>
      <c r="AU192" s="151" t="s">
        <v>83</v>
      </c>
      <c r="AY192" s="16" t="s">
        <v>129</v>
      </c>
      <c r="BE192" s="152">
        <f>IF(N192="základní",J192,0)</f>
        <v>0</v>
      </c>
      <c r="BF192" s="152">
        <f>IF(N192="snížená",J192,0)</f>
        <v>0</v>
      </c>
      <c r="BG192" s="152">
        <f>IF(N192="zákl. přenesená",J192,0)</f>
        <v>0</v>
      </c>
      <c r="BH192" s="152">
        <f>IF(N192="sníž. přenesená",J192,0)</f>
        <v>0</v>
      </c>
      <c r="BI192" s="152">
        <f>IF(N192="nulová",J192,0)</f>
        <v>0</v>
      </c>
      <c r="BJ192" s="16" t="s">
        <v>81</v>
      </c>
      <c r="BK192" s="152">
        <f>ROUND(I192*H192,2)</f>
        <v>0</v>
      </c>
      <c r="BL192" s="16" t="s">
        <v>160</v>
      </c>
      <c r="BM192" s="151" t="s">
        <v>268</v>
      </c>
    </row>
    <row r="193" spans="1:65" s="12" customFormat="1" ht="22.9" customHeight="1">
      <c r="B193" s="125"/>
      <c r="D193" s="126" t="s">
        <v>75</v>
      </c>
      <c r="E193" s="136" t="s">
        <v>269</v>
      </c>
      <c r="F193" s="136" t="s">
        <v>270</v>
      </c>
      <c r="I193" s="128"/>
      <c r="J193" s="137">
        <f>BK193</f>
        <v>0</v>
      </c>
      <c r="L193" s="125"/>
      <c r="M193" s="130"/>
      <c r="N193" s="131"/>
      <c r="O193" s="131"/>
      <c r="P193" s="132">
        <f>SUM(P194:P196)</f>
        <v>0</v>
      </c>
      <c r="Q193" s="131"/>
      <c r="R193" s="132">
        <f>SUM(R194:R196)</f>
        <v>0</v>
      </c>
      <c r="S193" s="131"/>
      <c r="T193" s="133">
        <f>SUM(T194:T196)</f>
        <v>0</v>
      </c>
      <c r="AR193" s="126" t="s">
        <v>83</v>
      </c>
      <c r="AT193" s="134" t="s">
        <v>75</v>
      </c>
      <c r="AU193" s="134" t="s">
        <v>81</v>
      </c>
      <c r="AY193" s="126" t="s">
        <v>129</v>
      </c>
      <c r="BK193" s="135">
        <f>SUM(BK194:BK196)</f>
        <v>0</v>
      </c>
    </row>
    <row r="194" spans="1:65" s="2" customFormat="1" ht="16.350000000000001" customHeight="1">
      <c r="A194" s="31"/>
      <c r="B194" s="138"/>
      <c r="C194" s="139" t="s">
        <v>271</v>
      </c>
      <c r="D194" s="139" t="s">
        <v>132</v>
      </c>
      <c r="E194" s="140" t="s">
        <v>272</v>
      </c>
      <c r="F194" s="141" t="s">
        <v>273</v>
      </c>
      <c r="G194" s="142" t="s">
        <v>267</v>
      </c>
      <c r="H194" s="143">
        <v>1</v>
      </c>
      <c r="I194" s="144"/>
      <c r="J194" s="145">
        <f>ROUND(I194*H194,2)</f>
        <v>0</v>
      </c>
      <c r="K194" s="146"/>
      <c r="L194" s="32"/>
      <c r="M194" s="147" t="s">
        <v>1</v>
      </c>
      <c r="N194" s="148" t="s">
        <v>41</v>
      </c>
      <c r="O194" s="57"/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1" t="s">
        <v>160</v>
      </c>
      <c r="AT194" s="151" t="s">
        <v>132</v>
      </c>
      <c r="AU194" s="151" t="s">
        <v>83</v>
      </c>
      <c r="AY194" s="16" t="s">
        <v>129</v>
      </c>
      <c r="BE194" s="152">
        <f>IF(N194="základní",J194,0)</f>
        <v>0</v>
      </c>
      <c r="BF194" s="152">
        <f>IF(N194="snížená",J194,0)</f>
        <v>0</v>
      </c>
      <c r="BG194" s="152">
        <f>IF(N194="zákl. přenesená",J194,0)</f>
        <v>0</v>
      </c>
      <c r="BH194" s="152">
        <f>IF(N194="sníž. přenesená",J194,0)</f>
        <v>0</v>
      </c>
      <c r="BI194" s="152">
        <f>IF(N194="nulová",J194,0)</f>
        <v>0</v>
      </c>
      <c r="BJ194" s="16" t="s">
        <v>81</v>
      </c>
      <c r="BK194" s="152">
        <f>ROUND(I194*H194,2)</f>
        <v>0</v>
      </c>
      <c r="BL194" s="16" t="s">
        <v>160</v>
      </c>
      <c r="BM194" s="151" t="s">
        <v>274</v>
      </c>
    </row>
    <row r="195" spans="1:65" s="2" customFormat="1" ht="24">
      <c r="A195" s="31"/>
      <c r="B195" s="138"/>
      <c r="C195" s="139" t="s">
        <v>275</v>
      </c>
      <c r="D195" s="139" t="s">
        <v>132</v>
      </c>
      <c r="E195" s="140" t="s">
        <v>276</v>
      </c>
      <c r="F195" s="141" t="s">
        <v>560</v>
      </c>
      <c r="G195" s="142" t="s">
        <v>267</v>
      </c>
      <c r="H195" s="143">
        <v>1</v>
      </c>
      <c r="I195" s="144"/>
      <c r="J195" s="145">
        <f>ROUND(I195*H195,2)</f>
        <v>0</v>
      </c>
      <c r="K195" s="146"/>
      <c r="L195" s="32"/>
      <c r="M195" s="147" t="s">
        <v>1</v>
      </c>
      <c r="N195" s="148" t="s">
        <v>41</v>
      </c>
      <c r="O195" s="57"/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1" t="s">
        <v>160</v>
      </c>
      <c r="AT195" s="151" t="s">
        <v>132</v>
      </c>
      <c r="AU195" s="151" t="s">
        <v>83</v>
      </c>
      <c r="AY195" s="16" t="s">
        <v>129</v>
      </c>
      <c r="BE195" s="152">
        <f>IF(N195="základní",J195,0)</f>
        <v>0</v>
      </c>
      <c r="BF195" s="152">
        <f>IF(N195="snížená",J195,0)</f>
        <v>0</v>
      </c>
      <c r="BG195" s="152">
        <f>IF(N195="zákl. přenesená",J195,0)</f>
        <v>0</v>
      </c>
      <c r="BH195" s="152">
        <f>IF(N195="sníž. přenesená",J195,0)</f>
        <v>0</v>
      </c>
      <c r="BI195" s="152">
        <f>IF(N195="nulová",J195,0)</f>
        <v>0</v>
      </c>
      <c r="BJ195" s="16" t="s">
        <v>81</v>
      </c>
      <c r="BK195" s="152">
        <f>ROUND(I195*H195,2)</f>
        <v>0</v>
      </c>
      <c r="BL195" s="16" t="s">
        <v>160</v>
      </c>
      <c r="BM195" s="151" t="s">
        <v>277</v>
      </c>
    </row>
    <row r="196" spans="1:65" s="2" customFormat="1" ht="16.350000000000001" customHeight="1">
      <c r="A196" s="31"/>
      <c r="B196" s="138"/>
      <c r="C196" s="170" t="s">
        <v>278</v>
      </c>
      <c r="D196" s="170" t="s">
        <v>279</v>
      </c>
      <c r="E196" s="171" t="s">
        <v>280</v>
      </c>
      <c r="F196" s="172" t="s">
        <v>567</v>
      </c>
      <c r="G196" s="173" t="s">
        <v>281</v>
      </c>
      <c r="H196" s="174">
        <v>1</v>
      </c>
      <c r="I196" s="175"/>
      <c r="J196" s="176">
        <f>ROUND(I196*H196,2)</f>
        <v>0</v>
      </c>
      <c r="K196" s="177"/>
      <c r="L196" s="178"/>
      <c r="M196" s="179" t="s">
        <v>1</v>
      </c>
      <c r="N196" s="180" t="s">
        <v>41</v>
      </c>
      <c r="O196" s="57"/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1" t="s">
        <v>282</v>
      </c>
      <c r="AT196" s="151" t="s">
        <v>279</v>
      </c>
      <c r="AU196" s="151" t="s">
        <v>83</v>
      </c>
      <c r="AY196" s="16" t="s">
        <v>129</v>
      </c>
      <c r="BE196" s="152">
        <f>IF(N196="základní",J196,0)</f>
        <v>0</v>
      </c>
      <c r="BF196" s="152">
        <f>IF(N196="snížená",J196,0)</f>
        <v>0</v>
      </c>
      <c r="BG196" s="152">
        <f>IF(N196="zákl. přenesená",J196,0)</f>
        <v>0</v>
      </c>
      <c r="BH196" s="152">
        <f>IF(N196="sníž. přenesená",J196,0)</f>
        <v>0</v>
      </c>
      <c r="BI196" s="152">
        <f>IF(N196="nulová",J196,0)</f>
        <v>0</v>
      </c>
      <c r="BJ196" s="16" t="s">
        <v>81</v>
      </c>
      <c r="BK196" s="152">
        <f>ROUND(I196*H196,2)</f>
        <v>0</v>
      </c>
      <c r="BL196" s="16" t="s">
        <v>160</v>
      </c>
      <c r="BM196" s="151" t="s">
        <v>283</v>
      </c>
    </row>
    <row r="197" spans="1:65" s="12" customFormat="1" ht="22.9" customHeight="1">
      <c r="B197" s="125"/>
      <c r="D197" s="126" t="s">
        <v>75</v>
      </c>
      <c r="E197" s="136" t="s">
        <v>284</v>
      </c>
      <c r="F197" s="136" t="s">
        <v>285</v>
      </c>
      <c r="I197" s="128"/>
      <c r="J197" s="137">
        <f>BK197</f>
        <v>0</v>
      </c>
      <c r="L197" s="125"/>
      <c r="M197" s="130"/>
      <c r="N197" s="131"/>
      <c r="O197" s="131"/>
      <c r="P197" s="132">
        <f>SUM(P198:P210)</f>
        <v>0</v>
      </c>
      <c r="Q197" s="131"/>
      <c r="R197" s="132">
        <f>SUM(R198:R210)</f>
        <v>0</v>
      </c>
      <c r="S197" s="131"/>
      <c r="T197" s="133">
        <f>SUM(T198:T210)</f>
        <v>0</v>
      </c>
      <c r="AR197" s="126" t="s">
        <v>83</v>
      </c>
      <c r="AT197" s="134" t="s">
        <v>75</v>
      </c>
      <c r="AU197" s="134" t="s">
        <v>81</v>
      </c>
      <c r="AY197" s="126" t="s">
        <v>129</v>
      </c>
      <c r="BK197" s="135">
        <f>SUM(BK198:BK210)</f>
        <v>0</v>
      </c>
    </row>
    <row r="198" spans="1:65" s="2" customFormat="1" ht="23.45" customHeight="1">
      <c r="A198" s="31"/>
      <c r="B198" s="138"/>
      <c r="C198" s="139" t="s">
        <v>286</v>
      </c>
      <c r="D198" s="139" t="s">
        <v>132</v>
      </c>
      <c r="E198" s="140" t="s">
        <v>287</v>
      </c>
      <c r="F198" s="141" t="s">
        <v>288</v>
      </c>
      <c r="G198" s="142" t="s">
        <v>267</v>
      </c>
      <c r="H198" s="143">
        <v>1</v>
      </c>
      <c r="I198" s="144"/>
      <c r="J198" s="145">
        <f t="shared" ref="J198:J210" si="0">ROUND(I198*H198,2)</f>
        <v>0</v>
      </c>
      <c r="K198" s="146"/>
      <c r="L198" s="32"/>
      <c r="M198" s="147" t="s">
        <v>1</v>
      </c>
      <c r="N198" s="148" t="s">
        <v>41</v>
      </c>
      <c r="O198" s="57"/>
      <c r="P198" s="149">
        <f t="shared" ref="P198:P210" si="1">O198*H198</f>
        <v>0</v>
      </c>
      <c r="Q198" s="149">
        <v>0</v>
      </c>
      <c r="R198" s="149">
        <f t="shared" ref="R198:R210" si="2">Q198*H198</f>
        <v>0</v>
      </c>
      <c r="S198" s="149">
        <v>0</v>
      </c>
      <c r="T198" s="150">
        <f t="shared" ref="T198:T210" si="3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1" t="s">
        <v>160</v>
      </c>
      <c r="AT198" s="151" t="s">
        <v>132</v>
      </c>
      <c r="AU198" s="151" t="s">
        <v>83</v>
      </c>
      <c r="AY198" s="16" t="s">
        <v>129</v>
      </c>
      <c r="BE198" s="152">
        <f t="shared" ref="BE198:BE210" si="4">IF(N198="základní",J198,0)</f>
        <v>0</v>
      </c>
      <c r="BF198" s="152">
        <f t="shared" ref="BF198:BF210" si="5">IF(N198="snížená",J198,0)</f>
        <v>0</v>
      </c>
      <c r="BG198" s="152">
        <f t="shared" ref="BG198:BG210" si="6">IF(N198="zákl. přenesená",J198,0)</f>
        <v>0</v>
      </c>
      <c r="BH198" s="152">
        <f t="shared" ref="BH198:BH210" si="7">IF(N198="sníž. přenesená",J198,0)</f>
        <v>0</v>
      </c>
      <c r="BI198" s="152">
        <f t="shared" ref="BI198:BI210" si="8">IF(N198="nulová",J198,0)</f>
        <v>0</v>
      </c>
      <c r="BJ198" s="16" t="s">
        <v>81</v>
      </c>
      <c r="BK198" s="152">
        <f t="shared" ref="BK198:BK210" si="9">ROUND(I198*H198,2)</f>
        <v>0</v>
      </c>
      <c r="BL198" s="16" t="s">
        <v>160</v>
      </c>
      <c r="BM198" s="151" t="s">
        <v>289</v>
      </c>
    </row>
    <row r="199" spans="1:65" s="2" customFormat="1" ht="48">
      <c r="A199" s="31"/>
      <c r="B199" s="138"/>
      <c r="C199" s="139" t="s">
        <v>290</v>
      </c>
      <c r="D199" s="139" t="s">
        <v>132</v>
      </c>
      <c r="E199" s="140" t="s">
        <v>291</v>
      </c>
      <c r="F199" s="141" t="s">
        <v>579</v>
      </c>
      <c r="G199" s="142" t="s">
        <v>267</v>
      </c>
      <c r="H199" s="143">
        <v>1</v>
      </c>
      <c r="I199" s="144"/>
      <c r="J199" s="145">
        <f t="shared" si="0"/>
        <v>0</v>
      </c>
      <c r="K199" s="146"/>
      <c r="L199" s="32"/>
      <c r="M199" s="147" t="s">
        <v>1</v>
      </c>
      <c r="N199" s="148" t="s">
        <v>41</v>
      </c>
      <c r="O199" s="57"/>
      <c r="P199" s="149">
        <f t="shared" si="1"/>
        <v>0</v>
      </c>
      <c r="Q199" s="149">
        <v>0</v>
      </c>
      <c r="R199" s="149">
        <f t="shared" si="2"/>
        <v>0</v>
      </c>
      <c r="S199" s="149">
        <v>0</v>
      </c>
      <c r="T199" s="150">
        <f t="shared" si="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1" t="s">
        <v>160</v>
      </c>
      <c r="AT199" s="151" t="s">
        <v>132</v>
      </c>
      <c r="AU199" s="151" t="s">
        <v>83</v>
      </c>
      <c r="AY199" s="16" t="s">
        <v>129</v>
      </c>
      <c r="BE199" s="152">
        <f t="shared" si="4"/>
        <v>0</v>
      </c>
      <c r="BF199" s="152">
        <f t="shared" si="5"/>
        <v>0</v>
      </c>
      <c r="BG199" s="152">
        <f t="shared" si="6"/>
        <v>0</v>
      </c>
      <c r="BH199" s="152">
        <f t="shared" si="7"/>
        <v>0</v>
      </c>
      <c r="BI199" s="152">
        <f t="shared" si="8"/>
        <v>0</v>
      </c>
      <c r="BJ199" s="16" t="s">
        <v>81</v>
      </c>
      <c r="BK199" s="152">
        <f t="shared" si="9"/>
        <v>0</v>
      </c>
      <c r="BL199" s="16" t="s">
        <v>160</v>
      </c>
      <c r="BM199" s="151" t="s">
        <v>292</v>
      </c>
    </row>
    <row r="200" spans="1:65" s="2" customFormat="1" ht="16.350000000000001" customHeight="1">
      <c r="A200" s="31"/>
      <c r="B200" s="138"/>
      <c r="C200" s="170" t="s">
        <v>282</v>
      </c>
      <c r="D200" s="170" t="s">
        <v>279</v>
      </c>
      <c r="E200" s="171" t="s">
        <v>293</v>
      </c>
      <c r="F200" s="172" t="s">
        <v>568</v>
      </c>
      <c r="G200" s="173" t="s">
        <v>281</v>
      </c>
      <c r="H200" s="174">
        <v>5</v>
      </c>
      <c r="I200" s="175"/>
      <c r="J200" s="176">
        <f t="shared" si="0"/>
        <v>0</v>
      </c>
      <c r="K200" s="177"/>
      <c r="L200" s="178"/>
      <c r="M200" s="179" t="s">
        <v>1</v>
      </c>
      <c r="N200" s="180" t="s">
        <v>41</v>
      </c>
      <c r="O200" s="57"/>
      <c r="P200" s="149">
        <f t="shared" si="1"/>
        <v>0</v>
      </c>
      <c r="Q200" s="149">
        <v>0</v>
      </c>
      <c r="R200" s="149">
        <f t="shared" si="2"/>
        <v>0</v>
      </c>
      <c r="S200" s="149">
        <v>0</v>
      </c>
      <c r="T200" s="150">
        <f t="shared" si="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1" t="s">
        <v>282</v>
      </c>
      <c r="AT200" s="151" t="s">
        <v>279</v>
      </c>
      <c r="AU200" s="151" t="s">
        <v>83</v>
      </c>
      <c r="AY200" s="16" t="s">
        <v>129</v>
      </c>
      <c r="BE200" s="152">
        <f t="shared" si="4"/>
        <v>0</v>
      </c>
      <c r="BF200" s="152">
        <f t="shared" si="5"/>
        <v>0</v>
      </c>
      <c r="BG200" s="152">
        <f t="shared" si="6"/>
        <v>0</v>
      </c>
      <c r="BH200" s="152">
        <f t="shared" si="7"/>
        <v>0</v>
      </c>
      <c r="BI200" s="152">
        <f t="shared" si="8"/>
        <v>0</v>
      </c>
      <c r="BJ200" s="16" t="s">
        <v>81</v>
      </c>
      <c r="BK200" s="152">
        <f t="shared" si="9"/>
        <v>0</v>
      </c>
      <c r="BL200" s="16" t="s">
        <v>160</v>
      </c>
      <c r="BM200" s="151" t="s">
        <v>294</v>
      </c>
    </row>
    <row r="201" spans="1:65" s="2" customFormat="1" ht="16.350000000000001" customHeight="1">
      <c r="A201" s="31"/>
      <c r="B201" s="138"/>
      <c r="C201" s="170" t="s">
        <v>295</v>
      </c>
      <c r="D201" s="170" t="s">
        <v>279</v>
      </c>
      <c r="E201" s="171" t="s">
        <v>296</v>
      </c>
      <c r="F201" s="172" t="s">
        <v>569</v>
      </c>
      <c r="G201" s="173" t="s">
        <v>281</v>
      </c>
      <c r="H201" s="174">
        <v>1</v>
      </c>
      <c r="I201" s="175"/>
      <c r="J201" s="176">
        <f t="shared" si="0"/>
        <v>0</v>
      </c>
      <c r="K201" s="177"/>
      <c r="L201" s="178"/>
      <c r="M201" s="179" t="s">
        <v>1</v>
      </c>
      <c r="N201" s="180" t="s">
        <v>41</v>
      </c>
      <c r="O201" s="57"/>
      <c r="P201" s="149">
        <f t="shared" si="1"/>
        <v>0</v>
      </c>
      <c r="Q201" s="149">
        <v>0</v>
      </c>
      <c r="R201" s="149">
        <f t="shared" si="2"/>
        <v>0</v>
      </c>
      <c r="S201" s="149">
        <v>0</v>
      </c>
      <c r="T201" s="150">
        <f t="shared" si="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1" t="s">
        <v>282</v>
      </c>
      <c r="AT201" s="151" t="s">
        <v>279</v>
      </c>
      <c r="AU201" s="151" t="s">
        <v>83</v>
      </c>
      <c r="AY201" s="16" t="s">
        <v>129</v>
      </c>
      <c r="BE201" s="152">
        <f t="shared" si="4"/>
        <v>0</v>
      </c>
      <c r="BF201" s="152">
        <f t="shared" si="5"/>
        <v>0</v>
      </c>
      <c r="BG201" s="152">
        <f t="shared" si="6"/>
        <v>0</v>
      </c>
      <c r="BH201" s="152">
        <f t="shared" si="7"/>
        <v>0</v>
      </c>
      <c r="BI201" s="152">
        <f t="shared" si="8"/>
        <v>0</v>
      </c>
      <c r="BJ201" s="16" t="s">
        <v>81</v>
      </c>
      <c r="BK201" s="152">
        <f t="shared" si="9"/>
        <v>0</v>
      </c>
      <c r="BL201" s="16" t="s">
        <v>160</v>
      </c>
      <c r="BM201" s="151" t="s">
        <v>297</v>
      </c>
    </row>
    <row r="202" spans="1:65" s="2" customFormat="1" ht="16.350000000000001" customHeight="1">
      <c r="A202" s="31"/>
      <c r="B202" s="138"/>
      <c r="C202" s="170" t="s">
        <v>298</v>
      </c>
      <c r="D202" s="170" t="s">
        <v>279</v>
      </c>
      <c r="E202" s="171" t="s">
        <v>299</v>
      </c>
      <c r="F202" s="172" t="s">
        <v>570</v>
      </c>
      <c r="G202" s="173" t="s">
        <v>221</v>
      </c>
      <c r="H202" s="174">
        <v>29</v>
      </c>
      <c r="I202" s="175"/>
      <c r="J202" s="176">
        <f t="shared" si="0"/>
        <v>0</v>
      </c>
      <c r="K202" s="177"/>
      <c r="L202" s="178"/>
      <c r="M202" s="179" t="s">
        <v>1</v>
      </c>
      <c r="N202" s="180" t="s">
        <v>41</v>
      </c>
      <c r="O202" s="57"/>
      <c r="P202" s="149">
        <f t="shared" si="1"/>
        <v>0</v>
      </c>
      <c r="Q202" s="149">
        <v>0</v>
      </c>
      <c r="R202" s="149">
        <f t="shared" si="2"/>
        <v>0</v>
      </c>
      <c r="S202" s="149">
        <v>0</v>
      </c>
      <c r="T202" s="150">
        <f t="shared" si="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51" t="s">
        <v>282</v>
      </c>
      <c r="AT202" s="151" t="s">
        <v>279</v>
      </c>
      <c r="AU202" s="151" t="s">
        <v>83</v>
      </c>
      <c r="AY202" s="16" t="s">
        <v>129</v>
      </c>
      <c r="BE202" s="152">
        <f t="shared" si="4"/>
        <v>0</v>
      </c>
      <c r="BF202" s="152">
        <f t="shared" si="5"/>
        <v>0</v>
      </c>
      <c r="BG202" s="152">
        <f t="shared" si="6"/>
        <v>0</v>
      </c>
      <c r="BH202" s="152">
        <f t="shared" si="7"/>
        <v>0</v>
      </c>
      <c r="BI202" s="152">
        <f t="shared" si="8"/>
        <v>0</v>
      </c>
      <c r="BJ202" s="16" t="s">
        <v>81</v>
      </c>
      <c r="BK202" s="152">
        <f t="shared" si="9"/>
        <v>0</v>
      </c>
      <c r="BL202" s="16" t="s">
        <v>160</v>
      </c>
      <c r="BM202" s="151" t="s">
        <v>300</v>
      </c>
    </row>
    <row r="203" spans="1:65" s="2" customFormat="1" ht="16.350000000000001" customHeight="1">
      <c r="A203" s="31"/>
      <c r="B203" s="138"/>
      <c r="C203" s="170" t="s">
        <v>301</v>
      </c>
      <c r="D203" s="170" t="s">
        <v>279</v>
      </c>
      <c r="E203" s="171" t="s">
        <v>302</v>
      </c>
      <c r="F203" s="172" t="s">
        <v>571</v>
      </c>
      <c r="G203" s="173" t="s">
        <v>221</v>
      </c>
      <c r="H203" s="174">
        <v>4</v>
      </c>
      <c r="I203" s="175"/>
      <c r="J203" s="176">
        <f t="shared" si="0"/>
        <v>0</v>
      </c>
      <c r="K203" s="177"/>
      <c r="L203" s="178"/>
      <c r="M203" s="179" t="s">
        <v>1</v>
      </c>
      <c r="N203" s="180" t="s">
        <v>41</v>
      </c>
      <c r="O203" s="57"/>
      <c r="P203" s="149">
        <f t="shared" si="1"/>
        <v>0</v>
      </c>
      <c r="Q203" s="149">
        <v>0</v>
      </c>
      <c r="R203" s="149">
        <f t="shared" si="2"/>
        <v>0</v>
      </c>
      <c r="S203" s="149">
        <v>0</v>
      </c>
      <c r="T203" s="150">
        <f t="shared" si="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1" t="s">
        <v>282</v>
      </c>
      <c r="AT203" s="151" t="s">
        <v>279</v>
      </c>
      <c r="AU203" s="151" t="s">
        <v>83</v>
      </c>
      <c r="AY203" s="16" t="s">
        <v>129</v>
      </c>
      <c r="BE203" s="152">
        <f t="shared" si="4"/>
        <v>0</v>
      </c>
      <c r="BF203" s="152">
        <f t="shared" si="5"/>
        <v>0</v>
      </c>
      <c r="BG203" s="152">
        <f t="shared" si="6"/>
        <v>0</v>
      </c>
      <c r="BH203" s="152">
        <f t="shared" si="7"/>
        <v>0</v>
      </c>
      <c r="BI203" s="152">
        <f t="shared" si="8"/>
        <v>0</v>
      </c>
      <c r="BJ203" s="16" t="s">
        <v>81</v>
      </c>
      <c r="BK203" s="152">
        <f t="shared" si="9"/>
        <v>0</v>
      </c>
      <c r="BL203" s="16" t="s">
        <v>160</v>
      </c>
      <c r="BM203" s="151" t="s">
        <v>303</v>
      </c>
    </row>
    <row r="204" spans="1:65" s="2" customFormat="1" ht="24">
      <c r="A204" s="31"/>
      <c r="B204" s="138"/>
      <c r="C204" s="170" t="s">
        <v>304</v>
      </c>
      <c r="D204" s="170" t="s">
        <v>279</v>
      </c>
      <c r="E204" s="171" t="s">
        <v>305</v>
      </c>
      <c r="F204" s="172" t="s">
        <v>572</v>
      </c>
      <c r="G204" s="173" t="s">
        <v>281</v>
      </c>
      <c r="H204" s="174">
        <v>1</v>
      </c>
      <c r="I204" s="175"/>
      <c r="J204" s="176">
        <f t="shared" si="0"/>
        <v>0</v>
      </c>
      <c r="K204" s="177"/>
      <c r="L204" s="178"/>
      <c r="M204" s="179" t="s">
        <v>1</v>
      </c>
      <c r="N204" s="180" t="s">
        <v>41</v>
      </c>
      <c r="O204" s="57"/>
      <c r="P204" s="149">
        <f t="shared" si="1"/>
        <v>0</v>
      </c>
      <c r="Q204" s="149">
        <v>0</v>
      </c>
      <c r="R204" s="149">
        <f t="shared" si="2"/>
        <v>0</v>
      </c>
      <c r="S204" s="149">
        <v>0</v>
      </c>
      <c r="T204" s="150">
        <f t="shared" si="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1" t="s">
        <v>282</v>
      </c>
      <c r="AT204" s="151" t="s">
        <v>279</v>
      </c>
      <c r="AU204" s="151" t="s">
        <v>83</v>
      </c>
      <c r="AY204" s="16" t="s">
        <v>129</v>
      </c>
      <c r="BE204" s="152">
        <f t="shared" si="4"/>
        <v>0</v>
      </c>
      <c r="BF204" s="152">
        <f t="shared" si="5"/>
        <v>0</v>
      </c>
      <c r="BG204" s="152">
        <f t="shared" si="6"/>
        <v>0</v>
      </c>
      <c r="BH204" s="152">
        <f t="shared" si="7"/>
        <v>0</v>
      </c>
      <c r="BI204" s="152">
        <f t="shared" si="8"/>
        <v>0</v>
      </c>
      <c r="BJ204" s="16" t="s">
        <v>81</v>
      </c>
      <c r="BK204" s="152">
        <f t="shared" si="9"/>
        <v>0</v>
      </c>
      <c r="BL204" s="16" t="s">
        <v>160</v>
      </c>
      <c r="BM204" s="151" t="s">
        <v>306</v>
      </c>
    </row>
    <row r="205" spans="1:65" s="2" customFormat="1" ht="24">
      <c r="A205" s="31"/>
      <c r="B205" s="138"/>
      <c r="C205" s="170" t="s">
        <v>307</v>
      </c>
      <c r="D205" s="170" t="s">
        <v>279</v>
      </c>
      <c r="E205" s="171" t="s">
        <v>308</v>
      </c>
      <c r="F205" s="172" t="s">
        <v>573</v>
      </c>
      <c r="G205" s="173" t="s">
        <v>221</v>
      </c>
      <c r="H205" s="174">
        <v>1</v>
      </c>
      <c r="I205" s="175"/>
      <c r="J205" s="176">
        <f t="shared" si="0"/>
        <v>0</v>
      </c>
      <c r="K205" s="177"/>
      <c r="L205" s="178"/>
      <c r="M205" s="179" t="s">
        <v>1</v>
      </c>
      <c r="N205" s="180" t="s">
        <v>41</v>
      </c>
      <c r="O205" s="57"/>
      <c r="P205" s="149">
        <f t="shared" si="1"/>
        <v>0</v>
      </c>
      <c r="Q205" s="149">
        <v>0</v>
      </c>
      <c r="R205" s="149">
        <f t="shared" si="2"/>
        <v>0</v>
      </c>
      <c r="S205" s="149">
        <v>0</v>
      </c>
      <c r="T205" s="150">
        <f t="shared" si="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1" t="s">
        <v>282</v>
      </c>
      <c r="AT205" s="151" t="s">
        <v>279</v>
      </c>
      <c r="AU205" s="151" t="s">
        <v>83</v>
      </c>
      <c r="AY205" s="16" t="s">
        <v>129</v>
      </c>
      <c r="BE205" s="152">
        <f t="shared" si="4"/>
        <v>0</v>
      </c>
      <c r="BF205" s="152">
        <f t="shared" si="5"/>
        <v>0</v>
      </c>
      <c r="BG205" s="152">
        <f t="shared" si="6"/>
        <v>0</v>
      </c>
      <c r="BH205" s="152">
        <f t="shared" si="7"/>
        <v>0</v>
      </c>
      <c r="BI205" s="152">
        <f t="shared" si="8"/>
        <v>0</v>
      </c>
      <c r="BJ205" s="16" t="s">
        <v>81</v>
      </c>
      <c r="BK205" s="152">
        <f t="shared" si="9"/>
        <v>0</v>
      </c>
      <c r="BL205" s="16" t="s">
        <v>160</v>
      </c>
      <c r="BM205" s="151" t="s">
        <v>309</v>
      </c>
    </row>
    <row r="206" spans="1:65" s="2" customFormat="1" ht="16.350000000000001" customHeight="1">
      <c r="A206" s="31"/>
      <c r="B206" s="138"/>
      <c r="C206" s="170" t="s">
        <v>310</v>
      </c>
      <c r="D206" s="170" t="s">
        <v>279</v>
      </c>
      <c r="E206" s="171" t="s">
        <v>311</v>
      </c>
      <c r="F206" s="172" t="s">
        <v>574</v>
      </c>
      <c r="G206" s="173" t="s">
        <v>221</v>
      </c>
      <c r="H206" s="174">
        <v>4</v>
      </c>
      <c r="I206" s="175"/>
      <c r="J206" s="176">
        <f t="shared" si="0"/>
        <v>0</v>
      </c>
      <c r="K206" s="177"/>
      <c r="L206" s="178"/>
      <c r="M206" s="179" t="s">
        <v>1</v>
      </c>
      <c r="N206" s="180" t="s">
        <v>41</v>
      </c>
      <c r="O206" s="57"/>
      <c r="P206" s="149">
        <f t="shared" si="1"/>
        <v>0</v>
      </c>
      <c r="Q206" s="149">
        <v>0</v>
      </c>
      <c r="R206" s="149">
        <f t="shared" si="2"/>
        <v>0</v>
      </c>
      <c r="S206" s="149">
        <v>0</v>
      </c>
      <c r="T206" s="150">
        <f t="shared" si="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1" t="s">
        <v>282</v>
      </c>
      <c r="AT206" s="151" t="s">
        <v>279</v>
      </c>
      <c r="AU206" s="151" t="s">
        <v>83</v>
      </c>
      <c r="AY206" s="16" t="s">
        <v>129</v>
      </c>
      <c r="BE206" s="152">
        <f t="shared" si="4"/>
        <v>0</v>
      </c>
      <c r="BF206" s="152">
        <f t="shared" si="5"/>
        <v>0</v>
      </c>
      <c r="BG206" s="152">
        <f t="shared" si="6"/>
        <v>0</v>
      </c>
      <c r="BH206" s="152">
        <f t="shared" si="7"/>
        <v>0</v>
      </c>
      <c r="BI206" s="152">
        <f t="shared" si="8"/>
        <v>0</v>
      </c>
      <c r="BJ206" s="16" t="s">
        <v>81</v>
      </c>
      <c r="BK206" s="152">
        <f t="shared" si="9"/>
        <v>0</v>
      </c>
      <c r="BL206" s="16" t="s">
        <v>160</v>
      </c>
      <c r="BM206" s="151" t="s">
        <v>312</v>
      </c>
    </row>
    <row r="207" spans="1:65" s="2" customFormat="1" ht="24">
      <c r="A207" s="31"/>
      <c r="B207" s="138"/>
      <c r="C207" s="170" t="s">
        <v>313</v>
      </c>
      <c r="D207" s="170" t="s">
        <v>279</v>
      </c>
      <c r="E207" s="171" t="s">
        <v>314</v>
      </c>
      <c r="F207" s="172" t="s">
        <v>575</v>
      </c>
      <c r="G207" s="173" t="s">
        <v>281</v>
      </c>
      <c r="H207" s="174">
        <v>1</v>
      </c>
      <c r="I207" s="175"/>
      <c r="J207" s="176">
        <f t="shared" si="0"/>
        <v>0</v>
      </c>
      <c r="K207" s="177"/>
      <c r="L207" s="178"/>
      <c r="M207" s="179" t="s">
        <v>1</v>
      </c>
      <c r="N207" s="180" t="s">
        <v>41</v>
      </c>
      <c r="O207" s="57"/>
      <c r="P207" s="149">
        <f t="shared" si="1"/>
        <v>0</v>
      </c>
      <c r="Q207" s="149">
        <v>0</v>
      </c>
      <c r="R207" s="149">
        <f t="shared" si="2"/>
        <v>0</v>
      </c>
      <c r="S207" s="149">
        <v>0</v>
      </c>
      <c r="T207" s="150">
        <f t="shared" si="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1" t="s">
        <v>282</v>
      </c>
      <c r="AT207" s="151" t="s">
        <v>279</v>
      </c>
      <c r="AU207" s="151" t="s">
        <v>83</v>
      </c>
      <c r="AY207" s="16" t="s">
        <v>129</v>
      </c>
      <c r="BE207" s="152">
        <f t="shared" si="4"/>
        <v>0</v>
      </c>
      <c r="BF207" s="152">
        <f t="shared" si="5"/>
        <v>0</v>
      </c>
      <c r="BG207" s="152">
        <f t="shared" si="6"/>
        <v>0</v>
      </c>
      <c r="BH207" s="152">
        <f t="shared" si="7"/>
        <v>0</v>
      </c>
      <c r="BI207" s="152">
        <f t="shared" si="8"/>
        <v>0</v>
      </c>
      <c r="BJ207" s="16" t="s">
        <v>81</v>
      </c>
      <c r="BK207" s="152">
        <f t="shared" si="9"/>
        <v>0</v>
      </c>
      <c r="BL207" s="16" t="s">
        <v>160</v>
      </c>
      <c r="BM207" s="151" t="s">
        <v>315</v>
      </c>
    </row>
    <row r="208" spans="1:65" s="2" customFormat="1" ht="16.350000000000001" customHeight="1">
      <c r="A208" s="31"/>
      <c r="B208" s="138"/>
      <c r="C208" s="170" t="s">
        <v>316</v>
      </c>
      <c r="D208" s="170" t="s">
        <v>279</v>
      </c>
      <c r="E208" s="171" t="s">
        <v>317</v>
      </c>
      <c r="F208" s="172" t="s">
        <v>576</v>
      </c>
      <c r="G208" s="173" t="s">
        <v>281</v>
      </c>
      <c r="H208" s="174">
        <v>1</v>
      </c>
      <c r="I208" s="175"/>
      <c r="J208" s="176">
        <f t="shared" si="0"/>
        <v>0</v>
      </c>
      <c r="K208" s="177"/>
      <c r="L208" s="178"/>
      <c r="M208" s="179" t="s">
        <v>1</v>
      </c>
      <c r="N208" s="180" t="s">
        <v>41</v>
      </c>
      <c r="O208" s="57"/>
      <c r="P208" s="149">
        <f t="shared" si="1"/>
        <v>0</v>
      </c>
      <c r="Q208" s="149">
        <v>0</v>
      </c>
      <c r="R208" s="149">
        <f t="shared" si="2"/>
        <v>0</v>
      </c>
      <c r="S208" s="149">
        <v>0</v>
      </c>
      <c r="T208" s="150">
        <f t="shared" si="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1" t="s">
        <v>282</v>
      </c>
      <c r="AT208" s="151" t="s">
        <v>279</v>
      </c>
      <c r="AU208" s="151" t="s">
        <v>83</v>
      </c>
      <c r="AY208" s="16" t="s">
        <v>129</v>
      </c>
      <c r="BE208" s="152">
        <f t="shared" si="4"/>
        <v>0</v>
      </c>
      <c r="BF208" s="152">
        <f t="shared" si="5"/>
        <v>0</v>
      </c>
      <c r="BG208" s="152">
        <f t="shared" si="6"/>
        <v>0</v>
      </c>
      <c r="BH208" s="152">
        <f t="shared" si="7"/>
        <v>0</v>
      </c>
      <c r="BI208" s="152">
        <f t="shared" si="8"/>
        <v>0</v>
      </c>
      <c r="BJ208" s="16" t="s">
        <v>81</v>
      </c>
      <c r="BK208" s="152">
        <f t="shared" si="9"/>
        <v>0</v>
      </c>
      <c r="BL208" s="16" t="s">
        <v>160</v>
      </c>
      <c r="BM208" s="151" t="s">
        <v>318</v>
      </c>
    </row>
    <row r="209" spans="1:65" s="2" customFormat="1" ht="16.350000000000001" customHeight="1">
      <c r="A209" s="31"/>
      <c r="B209" s="138"/>
      <c r="C209" s="170" t="s">
        <v>319</v>
      </c>
      <c r="D209" s="170" t="s">
        <v>279</v>
      </c>
      <c r="E209" s="171" t="s">
        <v>320</v>
      </c>
      <c r="F209" s="172" t="s">
        <v>577</v>
      </c>
      <c r="G209" s="173" t="s">
        <v>221</v>
      </c>
      <c r="H209" s="174">
        <v>18</v>
      </c>
      <c r="I209" s="175"/>
      <c r="J209" s="176">
        <f t="shared" si="0"/>
        <v>0</v>
      </c>
      <c r="K209" s="177"/>
      <c r="L209" s="178"/>
      <c r="M209" s="179" t="s">
        <v>1</v>
      </c>
      <c r="N209" s="180" t="s">
        <v>41</v>
      </c>
      <c r="O209" s="57"/>
      <c r="P209" s="149">
        <f t="shared" si="1"/>
        <v>0</v>
      </c>
      <c r="Q209" s="149">
        <v>0</v>
      </c>
      <c r="R209" s="149">
        <f t="shared" si="2"/>
        <v>0</v>
      </c>
      <c r="S209" s="149">
        <v>0</v>
      </c>
      <c r="T209" s="150">
        <f t="shared" si="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51" t="s">
        <v>282</v>
      </c>
      <c r="AT209" s="151" t="s">
        <v>279</v>
      </c>
      <c r="AU209" s="151" t="s">
        <v>83</v>
      </c>
      <c r="AY209" s="16" t="s">
        <v>129</v>
      </c>
      <c r="BE209" s="152">
        <f t="shared" si="4"/>
        <v>0</v>
      </c>
      <c r="BF209" s="152">
        <f t="shared" si="5"/>
        <v>0</v>
      </c>
      <c r="BG209" s="152">
        <f t="shared" si="6"/>
        <v>0</v>
      </c>
      <c r="BH209" s="152">
        <f t="shared" si="7"/>
        <v>0</v>
      </c>
      <c r="BI209" s="152">
        <f t="shared" si="8"/>
        <v>0</v>
      </c>
      <c r="BJ209" s="16" t="s">
        <v>81</v>
      </c>
      <c r="BK209" s="152">
        <f t="shared" si="9"/>
        <v>0</v>
      </c>
      <c r="BL209" s="16" t="s">
        <v>160</v>
      </c>
      <c r="BM209" s="151" t="s">
        <v>321</v>
      </c>
    </row>
    <row r="210" spans="1:65" s="2" customFormat="1" ht="16.350000000000001" customHeight="1">
      <c r="A210" s="31"/>
      <c r="B210" s="138"/>
      <c r="C210" s="170" t="s">
        <v>322</v>
      </c>
      <c r="D210" s="170" t="s">
        <v>279</v>
      </c>
      <c r="E210" s="171" t="s">
        <v>323</v>
      </c>
      <c r="F210" s="172" t="s">
        <v>578</v>
      </c>
      <c r="G210" s="173" t="s">
        <v>281</v>
      </c>
      <c r="H210" s="174">
        <v>1</v>
      </c>
      <c r="I210" s="175"/>
      <c r="J210" s="176">
        <f t="shared" si="0"/>
        <v>0</v>
      </c>
      <c r="K210" s="177"/>
      <c r="L210" s="178"/>
      <c r="M210" s="179" t="s">
        <v>1</v>
      </c>
      <c r="N210" s="180" t="s">
        <v>41</v>
      </c>
      <c r="O210" s="57"/>
      <c r="P210" s="149">
        <f t="shared" si="1"/>
        <v>0</v>
      </c>
      <c r="Q210" s="149">
        <v>0</v>
      </c>
      <c r="R210" s="149">
        <f t="shared" si="2"/>
        <v>0</v>
      </c>
      <c r="S210" s="149">
        <v>0</v>
      </c>
      <c r="T210" s="150">
        <f t="shared" si="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1" t="s">
        <v>282</v>
      </c>
      <c r="AT210" s="151" t="s">
        <v>279</v>
      </c>
      <c r="AU210" s="151" t="s">
        <v>83</v>
      </c>
      <c r="AY210" s="16" t="s">
        <v>129</v>
      </c>
      <c r="BE210" s="152">
        <f t="shared" si="4"/>
        <v>0</v>
      </c>
      <c r="BF210" s="152">
        <f t="shared" si="5"/>
        <v>0</v>
      </c>
      <c r="BG210" s="152">
        <f t="shared" si="6"/>
        <v>0</v>
      </c>
      <c r="BH210" s="152">
        <f t="shared" si="7"/>
        <v>0</v>
      </c>
      <c r="BI210" s="152">
        <f t="shared" si="8"/>
        <v>0</v>
      </c>
      <c r="BJ210" s="16" t="s">
        <v>81</v>
      </c>
      <c r="BK210" s="152">
        <f t="shared" si="9"/>
        <v>0</v>
      </c>
      <c r="BL210" s="16" t="s">
        <v>160</v>
      </c>
      <c r="BM210" s="151" t="s">
        <v>324</v>
      </c>
    </row>
    <row r="211" spans="1:65" s="12" customFormat="1" ht="22.9" customHeight="1">
      <c r="B211" s="125"/>
      <c r="D211" s="126" t="s">
        <v>75</v>
      </c>
      <c r="E211" s="136" t="s">
        <v>325</v>
      </c>
      <c r="F211" s="136" t="s">
        <v>326</v>
      </c>
      <c r="I211" s="128"/>
      <c r="J211" s="137">
        <f>BK211</f>
        <v>0</v>
      </c>
      <c r="L211" s="125"/>
      <c r="M211" s="130"/>
      <c r="N211" s="131"/>
      <c r="O211" s="131"/>
      <c r="P211" s="132">
        <f>SUM(P212:P213)</f>
        <v>0</v>
      </c>
      <c r="Q211" s="131"/>
      <c r="R211" s="132">
        <f>SUM(R212:R213)</f>
        <v>0</v>
      </c>
      <c r="S211" s="131"/>
      <c r="T211" s="133">
        <f>SUM(T212:T213)</f>
        <v>0</v>
      </c>
      <c r="AR211" s="126" t="s">
        <v>83</v>
      </c>
      <c r="AT211" s="134" t="s">
        <v>75</v>
      </c>
      <c r="AU211" s="134" t="s">
        <v>81</v>
      </c>
      <c r="AY211" s="126" t="s">
        <v>129</v>
      </c>
      <c r="BK211" s="135">
        <f>SUM(BK212:BK213)</f>
        <v>0</v>
      </c>
    </row>
    <row r="212" spans="1:65" s="2" customFormat="1" ht="16.350000000000001" customHeight="1">
      <c r="A212" s="31"/>
      <c r="B212" s="138"/>
      <c r="C212" s="139" t="s">
        <v>327</v>
      </c>
      <c r="D212" s="139" t="s">
        <v>132</v>
      </c>
      <c r="E212" s="140" t="s">
        <v>328</v>
      </c>
      <c r="F212" s="141" t="s">
        <v>329</v>
      </c>
      <c r="G212" s="142" t="s">
        <v>267</v>
      </c>
      <c r="H212" s="143">
        <v>1</v>
      </c>
      <c r="I212" s="144"/>
      <c r="J212" s="145">
        <f>ROUND(I212*H212,2)</f>
        <v>0</v>
      </c>
      <c r="K212" s="146"/>
      <c r="L212" s="32"/>
      <c r="M212" s="147" t="s">
        <v>1</v>
      </c>
      <c r="N212" s="148" t="s">
        <v>41</v>
      </c>
      <c r="O212" s="57"/>
      <c r="P212" s="149">
        <f>O212*H212</f>
        <v>0</v>
      </c>
      <c r="Q212" s="149">
        <v>0</v>
      </c>
      <c r="R212" s="149">
        <f>Q212*H212</f>
        <v>0</v>
      </c>
      <c r="S212" s="149">
        <v>0</v>
      </c>
      <c r="T212" s="150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1" t="s">
        <v>160</v>
      </c>
      <c r="AT212" s="151" t="s">
        <v>132</v>
      </c>
      <c r="AU212" s="151" t="s">
        <v>83</v>
      </c>
      <c r="AY212" s="16" t="s">
        <v>129</v>
      </c>
      <c r="BE212" s="152">
        <f>IF(N212="základní",J212,0)</f>
        <v>0</v>
      </c>
      <c r="BF212" s="152">
        <f>IF(N212="snížená",J212,0)</f>
        <v>0</v>
      </c>
      <c r="BG212" s="152">
        <f>IF(N212="zákl. přenesená",J212,0)</f>
        <v>0</v>
      </c>
      <c r="BH212" s="152">
        <f>IF(N212="sníž. přenesená",J212,0)</f>
        <v>0</v>
      </c>
      <c r="BI212" s="152">
        <f>IF(N212="nulová",J212,0)</f>
        <v>0</v>
      </c>
      <c r="BJ212" s="16" t="s">
        <v>81</v>
      </c>
      <c r="BK212" s="152">
        <f>ROUND(I212*H212,2)</f>
        <v>0</v>
      </c>
      <c r="BL212" s="16" t="s">
        <v>160</v>
      </c>
      <c r="BM212" s="151" t="s">
        <v>330</v>
      </c>
    </row>
    <row r="213" spans="1:65" s="2" customFormat="1" ht="24">
      <c r="A213" s="31"/>
      <c r="B213" s="138"/>
      <c r="C213" s="139" t="s">
        <v>331</v>
      </c>
      <c r="D213" s="139" t="s">
        <v>132</v>
      </c>
      <c r="E213" s="140" t="s">
        <v>332</v>
      </c>
      <c r="F213" s="141" t="s">
        <v>561</v>
      </c>
      <c r="G213" s="142" t="s">
        <v>267</v>
      </c>
      <c r="H213" s="143">
        <v>1</v>
      </c>
      <c r="I213" s="144"/>
      <c r="J213" s="145">
        <f>ROUND(I213*H213,2)</f>
        <v>0</v>
      </c>
      <c r="K213" s="146"/>
      <c r="L213" s="32"/>
      <c r="M213" s="147" t="s">
        <v>1</v>
      </c>
      <c r="N213" s="148" t="s">
        <v>41</v>
      </c>
      <c r="O213" s="57"/>
      <c r="P213" s="149">
        <f>O213*H213</f>
        <v>0</v>
      </c>
      <c r="Q213" s="149">
        <v>0</v>
      </c>
      <c r="R213" s="149">
        <f>Q213*H213</f>
        <v>0</v>
      </c>
      <c r="S213" s="149">
        <v>0</v>
      </c>
      <c r="T213" s="150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51" t="s">
        <v>160</v>
      </c>
      <c r="AT213" s="151" t="s">
        <v>132</v>
      </c>
      <c r="AU213" s="151" t="s">
        <v>83</v>
      </c>
      <c r="AY213" s="16" t="s">
        <v>129</v>
      </c>
      <c r="BE213" s="152">
        <f>IF(N213="základní",J213,0)</f>
        <v>0</v>
      </c>
      <c r="BF213" s="152">
        <f>IF(N213="snížená",J213,0)</f>
        <v>0</v>
      </c>
      <c r="BG213" s="152">
        <f>IF(N213="zákl. přenesená",J213,0)</f>
        <v>0</v>
      </c>
      <c r="BH213" s="152">
        <f>IF(N213="sníž. přenesená",J213,0)</f>
        <v>0</v>
      </c>
      <c r="BI213" s="152">
        <f>IF(N213="nulová",J213,0)</f>
        <v>0</v>
      </c>
      <c r="BJ213" s="16" t="s">
        <v>81</v>
      </c>
      <c r="BK213" s="152">
        <f>ROUND(I213*H213,2)</f>
        <v>0</v>
      </c>
      <c r="BL213" s="16" t="s">
        <v>160</v>
      </c>
      <c r="BM213" s="151" t="s">
        <v>333</v>
      </c>
    </row>
    <row r="214" spans="1:65" s="12" customFormat="1" ht="22.9" customHeight="1">
      <c r="B214" s="125"/>
      <c r="D214" s="126" t="s">
        <v>75</v>
      </c>
      <c r="E214" s="136" t="s">
        <v>334</v>
      </c>
      <c r="F214" s="136" t="s">
        <v>335</v>
      </c>
      <c r="I214" s="128"/>
      <c r="J214" s="137">
        <f>BK214</f>
        <v>0</v>
      </c>
      <c r="L214" s="125"/>
      <c r="M214" s="130"/>
      <c r="N214" s="131"/>
      <c r="O214" s="131"/>
      <c r="P214" s="132">
        <f>SUM(P215:P218)</f>
        <v>0</v>
      </c>
      <c r="Q214" s="131"/>
      <c r="R214" s="132">
        <f>SUM(R215:R218)</f>
        <v>1.69157</v>
      </c>
      <c r="S214" s="131"/>
      <c r="T214" s="133">
        <f>SUM(T215:T218)</f>
        <v>0</v>
      </c>
      <c r="AR214" s="126" t="s">
        <v>83</v>
      </c>
      <c r="AT214" s="134" t="s">
        <v>75</v>
      </c>
      <c r="AU214" s="134" t="s">
        <v>81</v>
      </c>
      <c r="AY214" s="126" t="s">
        <v>129</v>
      </c>
      <c r="BK214" s="135">
        <f>SUM(BK215:BK218)</f>
        <v>0</v>
      </c>
    </row>
    <row r="215" spans="1:65" s="2" customFormat="1" ht="16.350000000000001" customHeight="1">
      <c r="A215" s="31"/>
      <c r="B215" s="138"/>
      <c r="C215" s="139" t="s">
        <v>336</v>
      </c>
      <c r="D215" s="139" t="s">
        <v>132</v>
      </c>
      <c r="E215" s="140" t="s">
        <v>337</v>
      </c>
      <c r="F215" s="141" t="s">
        <v>338</v>
      </c>
      <c r="G215" s="142" t="s">
        <v>135</v>
      </c>
      <c r="H215" s="143">
        <v>33</v>
      </c>
      <c r="I215" s="144"/>
      <c r="J215" s="145">
        <f>ROUND(I215*H215,2)</f>
        <v>0</v>
      </c>
      <c r="K215" s="146"/>
      <c r="L215" s="32"/>
      <c r="M215" s="147" t="s">
        <v>1</v>
      </c>
      <c r="N215" s="148" t="s">
        <v>41</v>
      </c>
      <c r="O215" s="57"/>
      <c r="P215" s="149">
        <f>O215*H215</f>
        <v>0</v>
      </c>
      <c r="Q215" s="149">
        <v>1.2200000000000001E-2</v>
      </c>
      <c r="R215" s="149">
        <f>Q215*H215</f>
        <v>0.40260000000000001</v>
      </c>
      <c r="S215" s="149">
        <v>0</v>
      </c>
      <c r="T215" s="150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51" t="s">
        <v>160</v>
      </c>
      <c r="AT215" s="151" t="s">
        <v>132</v>
      </c>
      <c r="AU215" s="151" t="s">
        <v>83</v>
      </c>
      <c r="AY215" s="16" t="s">
        <v>129</v>
      </c>
      <c r="BE215" s="152">
        <f>IF(N215="základní",J215,0)</f>
        <v>0</v>
      </c>
      <c r="BF215" s="152">
        <f>IF(N215="snížená",J215,0)</f>
        <v>0</v>
      </c>
      <c r="BG215" s="152">
        <f>IF(N215="zákl. přenesená",J215,0)</f>
        <v>0</v>
      </c>
      <c r="BH215" s="152">
        <f>IF(N215="sníž. přenesená",J215,0)</f>
        <v>0</v>
      </c>
      <c r="BI215" s="152">
        <f>IF(N215="nulová",J215,0)</f>
        <v>0</v>
      </c>
      <c r="BJ215" s="16" t="s">
        <v>81</v>
      </c>
      <c r="BK215" s="152">
        <f>ROUND(I215*H215,2)</f>
        <v>0</v>
      </c>
      <c r="BL215" s="16" t="s">
        <v>160</v>
      </c>
      <c r="BM215" s="151" t="s">
        <v>339</v>
      </c>
    </row>
    <row r="216" spans="1:65" s="2" customFormat="1" ht="24">
      <c r="A216" s="31"/>
      <c r="B216" s="138"/>
      <c r="C216" s="139" t="s">
        <v>340</v>
      </c>
      <c r="D216" s="139" t="s">
        <v>132</v>
      </c>
      <c r="E216" s="140" t="s">
        <v>341</v>
      </c>
      <c r="F216" s="141" t="s">
        <v>562</v>
      </c>
      <c r="G216" s="142" t="s">
        <v>135</v>
      </c>
      <c r="H216" s="143">
        <v>77</v>
      </c>
      <c r="I216" s="144"/>
      <c r="J216" s="145">
        <f>ROUND(I216*H216,2)</f>
        <v>0</v>
      </c>
      <c r="K216" s="146"/>
      <c r="L216" s="32"/>
      <c r="M216" s="147" t="s">
        <v>1</v>
      </c>
      <c r="N216" s="148" t="s">
        <v>41</v>
      </c>
      <c r="O216" s="57"/>
      <c r="P216" s="149">
        <f>O216*H216</f>
        <v>0</v>
      </c>
      <c r="Q216" s="149">
        <v>1.661E-2</v>
      </c>
      <c r="R216" s="149">
        <f>Q216*H216</f>
        <v>1.2789699999999999</v>
      </c>
      <c r="S216" s="149">
        <v>0</v>
      </c>
      <c r="T216" s="150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1" t="s">
        <v>160</v>
      </c>
      <c r="AT216" s="151" t="s">
        <v>132</v>
      </c>
      <c r="AU216" s="151" t="s">
        <v>83</v>
      </c>
      <c r="AY216" s="16" t="s">
        <v>129</v>
      </c>
      <c r="BE216" s="152">
        <f>IF(N216="základní",J216,0)</f>
        <v>0</v>
      </c>
      <c r="BF216" s="152">
        <f>IF(N216="snížená",J216,0)</f>
        <v>0</v>
      </c>
      <c r="BG216" s="152">
        <f>IF(N216="zákl. přenesená",J216,0)</f>
        <v>0</v>
      </c>
      <c r="BH216" s="152">
        <f>IF(N216="sníž. přenesená",J216,0)</f>
        <v>0</v>
      </c>
      <c r="BI216" s="152">
        <f>IF(N216="nulová",J216,0)</f>
        <v>0</v>
      </c>
      <c r="BJ216" s="16" t="s">
        <v>81</v>
      </c>
      <c r="BK216" s="152">
        <f>ROUND(I216*H216,2)</f>
        <v>0</v>
      </c>
      <c r="BL216" s="16" t="s">
        <v>160</v>
      </c>
      <c r="BM216" s="151" t="s">
        <v>342</v>
      </c>
    </row>
    <row r="217" spans="1:65" s="2" customFormat="1" ht="16.350000000000001" customHeight="1">
      <c r="A217" s="31"/>
      <c r="B217" s="138"/>
      <c r="C217" s="139" t="s">
        <v>343</v>
      </c>
      <c r="D217" s="139" t="s">
        <v>132</v>
      </c>
      <c r="E217" s="140" t="s">
        <v>344</v>
      </c>
      <c r="F217" s="141" t="s">
        <v>345</v>
      </c>
      <c r="G217" s="142" t="s">
        <v>135</v>
      </c>
      <c r="H217" s="143">
        <v>100</v>
      </c>
      <c r="I217" s="144"/>
      <c r="J217" s="145">
        <f>ROUND(I217*H217,2)</f>
        <v>0</v>
      </c>
      <c r="K217" s="146"/>
      <c r="L217" s="32"/>
      <c r="M217" s="147" t="s">
        <v>1</v>
      </c>
      <c r="N217" s="148" t="s">
        <v>41</v>
      </c>
      <c r="O217" s="57"/>
      <c r="P217" s="149">
        <f>O217*H217</f>
        <v>0</v>
      </c>
      <c r="Q217" s="149">
        <v>1E-4</v>
      </c>
      <c r="R217" s="149">
        <f>Q217*H217</f>
        <v>0.01</v>
      </c>
      <c r="S217" s="149">
        <v>0</v>
      </c>
      <c r="T217" s="150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51" t="s">
        <v>160</v>
      </c>
      <c r="AT217" s="151" t="s">
        <v>132</v>
      </c>
      <c r="AU217" s="151" t="s">
        <v>83</v>
      </c>
      <c r="AY217" s="16" t="s">
        <v>129</v>
      </c>
      <c r="BE217" s="152">
        <f>IF(N217="základní",J217,0)</f>
        <v>0</v>
      </c>
      <c r="BF217" s="152">
        <f>IF(N217="snížená",J217,0)</f>
        <v>0</v>
      </c>
      <c r="BG217" s="152">
        <f>IF(N217="zákl. přenesená",J217,0)</f>
        <v>0</v>
      </c>
      <c r="BH217" s="152">
        <f>IF(N217="sníž. přenesená",J217,0)</f>
        <v>0</v>
      </c>
      <c r="BI217" s="152">
        <f>IF(N217="nulová",J217,0)</f>
        <v>0</v>
      </c>
      <c r="BJ217" s="16" t="s">
        <v>81</v>
      </c>
      <c r="BK217" s="152">
        <f>ROUND(I217*H217,2)</f>
        <v>0</v>
      </c>
      <c r="BL217" s="16" t="s">
        <v>160</v>
      </c>
      <c r="BM217" s="151" t="s">
        <v>346</v>
      </c>
    </row>
    <row r="218" spans="1:65" s="2" customFormat="1" ht="21" customHeight="1">
      <c r="A218" s="31"/>
      <c r="B218" s="138"/>
      <c r="C218" s="139" t="s">
        <v>347</v>
      </c>
      <c r="D218" s="139" t="s">
        <v>132</v>
      </c>
      <c r="E218" s="140" t="s">
        <v>348</v>
      </c>
      <c r="F218" s="141" t="s">
        <v>349</v>
      </c>
      <c r="G218" s="142" t="s">
        <v>350</v>
      </c>
      <c r="H218" s="181"/>
      <c r="I218" s="144"/>
      <c r="J218" s="145">
        <f>ROUND(I218*H218,2)</f>
        <v>0</v>
      </c>
      <c r="K218" s="146"/>
      <c r="L218" s="32"/>
      <c r="M218" s="147" t="s">
        <v>1</v>
      </c>
      <c r="N218" s="148" t="s">
        <v>41</v>
      </c>
      <c r="O218" s="57"/>
      <c r="P218" s="149">
        <f>O218*H218</f>
        <v>0</v>
      </c>
      <c r="Q218" s="149">
        <v>0</v>
      </c>
      <c r="R218" s="149">
        <f>Q218*H218</f>
        <v>0</v>
      </c>
      <c r="S218" s="149">
        <v>0</v>
      </c>
      <c r="T218" s="150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51" t="s">
        <v>160</v>
      </c>
      <c r="AT218" s="151" t="s">
        <v>132</v>
      </c>
      <c r="AU218" s="151" t="s">
        <v>83</v>
      </c>
      <c r="AY218" s="16" t="s">
        <v>129</v>
      </c>
      <c r="BE218" s="152">
        <f>IF(N218="základní",J218,0)</f>
        <v>0</v>
      </c>
      <c r="BF218" s="152">
        <f>IF(N218="snížená",J218,0)</f>
        <v>0</v>
      </c>
      <c r="BG218" s="152">
        <f>IF(N218="zákl. přenesená",J218,0)</f>
        <v>0</v>
      </c>
      <c r="BH218" s="152">
        <f>IF(N218="sníž. přenesená",J218,0)</f>
        <v>0</v>
      </c>
      <c r="BI218" s="152">
        <f>IF(N218="nulová",J218,0)</f>
        <v>0</v>
      </c>
      <c r="BJ218" s="16" t="s">
        <v>81</v>
      </c>
      <c r="BK218" s="152">
        <f>ROUND(I218*H218,2)</f>
        <v>0</v>
      </c>
      <c r="BL218" s="16" t="s">
        <v>160</v>
      </c>
      <c r="BM218" s="151" t="s">
        <v>351</v>
      </c>
    </row>
    <row r="219" spans="1:65" s="12" customFormat="1" ht="22.9" customHeight="1">
      <c r="B219" s="125"/>
      <c r="D219" s="126" t="s">
        <v>75</v>
      </c>
      <c r="E219" s="136" t="s">
        <v>352</v>
      </c>
      <c r="F219" s="136" t="s">
        <v>353</v>
      </c>
      <c r="I219" s="128"/>
      <c r="J219" s="137">
        <f>BK219</f>
        <v>0</v>
      </c>
      <c r="L219" s="125"/>
      <c r="M219" s="130"/>
      <c r="N219" s="131"/>
      <c r="O219" s="131"/>
      <c r="P219" s="132">
        <f>SUM(P220:P223)</f>
        <v>0</v>
      </c>
      <c r="Q219" s="131"/>
      <c r="R219" s="132">
        <f>SUM(R220:R223)</f>
        <v>0</v>
      </c>
      <c r="S219" s="131"/>
      <c r="T219" s="133">
        <f>SUM(T220:T223)</f>
        <v>0</v>
      </c>
      <c r="AR219" s="126" t="s">
        <v>83</v>
      </c>
      <c r="AT219" s="134" t="s">
        <v>75</v>
      </c>
      <c r="AU219" s="134" t="s">
        <v>81</v>
      </c>
      <c r="AY219" s="126" t="s">
        <v>129</v>
      </c>
      <c r="BK219" s="135">
        <f>SUM(BK220:BK223)</f>
        <v>0</v>
      </c>
    </row>
    <row r="220" spans="1:65" s="2" customFormat="1" ht="16.350000000000001" customHeight="1">
      <c r="A220" s="31"/>
      <c r="B220" s="138"/>
      <c r="C220" s="139" t="s">
        <v>354</v>
      </c>
      <c r="D220" s="139" t="s">
        <v>132</v>
      </c>
      <c r="E220" s="140" t="s">
        <v>355</v>
      </c>
      <c r="F220" s="141" t="s">
        <v>356</v>
      </c>
      <c r="G220" s="142" t="s">
        <v>221</v>
      </c>
      <c r="H220" s="143">
        <v>1</v>
      </c>
      <c r="I220" s="144"/>
      <c r="J220" s="145">
        <f>ROUND(I220*H220,2)</f>
        <v>0</v>
      </c>
      <c r="K220" s="146"/>
      <c r="L220" s="32"/>
      <c r="M220" s="147" t="s">
        <v>1</v>
      </c>
      <c r="N220" s="148" t="s">
        <v>41</v>
      </c>
      <c r="O220" s="57"/>
      <c r="P220" s="149">
        <f>O220*H220</f>
        <v>0</v>
      </c>
      <c r="Q220" s="149">
        <v>0</v>
      </c>
      <c r="R220" s="149">
        <f>Q220*H220</f>
        <v>0</v>
      </c>
      <c r="S220" s="149">
        <v>0</v>
      </c>
      <c r="T220" s="150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1" t="s">
        <v>160</v>
      </c>
      <c r="AT220" s="151" t="s">
        <v>132</v>
      </c>
      <c r="AU220" s="151" t="s">
        <v>83</v>
      </c>
      <c r="AY220" s="16" t="s">
        <v>129</v>
      </c>
      <c r="BE220" s="152">
        <f>IF(N220="základní",J220,0)</f>
        <v>0</v>
      </c>
      <c r="BF220" s="152">
        <f>IF(N220="snížená",J220,0)</f>
        <v>0</v>
      </c>
      <c r="BG220" s="152">
        <f>IF(N220="zákl. přenesená",J220,0)</f>
        <v>0</v>
      </c>
      <c r="BH220" s="152">
        <f>IF(N220="sníž. přenesená",J220,0)</f>
        <v>0</v>
      </c>
      <c r="BI220" s="152">
        <f>IF(N220="nulová",J220,0)</f>
        <v>0</v>
      </c>
      <c r="BJ220" s="16" t="s">
        <v>81</v>
      </c>
      <c r="BK220" s="152">
        <f>ROUND(I220*H220,2)</f>
        <v>0</v>
      </c>
      <c r="BL220" s="16" t="s">
        <v>160</v>
      </c>
      <c r="BM220" s="151" t="s">
        <v>357</v>
      </c>
    </row>
    <row r="221" spans="1:65" s="2" customFormat="1" ht="16.350000000000001" customHeight="1">
      <c r="A221" s="31"/>
      <c r="B221" s="138"/>
      <c r="C221" s="139" t="s">
        <v>358</v>
      </c>
      <c r="D221" s="139" t="s">
        <v>132</v>
      </c>
      <c r="E221" s="140" t="s">
        <v>359</v>
      </c>
      <c r="F221" s="141" t="s">
        <v>360</v>
      </c>
      <c r="G221" s="142" t="s">
        <v>221</v>
      </c>
      <c r="H221" s="143">
        <v>1</v>
      </c>
      <c r="I221" s="144"/>
      <c r="J221" s="145">
        <f>ROUND(I221*H221,2)</f>
        <v>0</v>
      </c>
      <c r="K221" s="146"/>
      <c r="L221" s="32"/>
      <c r="M221" s="147" t="s">
        <v>1</v>
      </c>
      <c r="N221" s="148" t="s">
        <v>41</v>
      </c>
      <c r="O221" s="57"/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51" t="s">
        <v>160</v>
      </c>
      <c r="AT221" s="151" t="s">
        <v>132</v>
      </c>
      <c r="AU221" s="151" t="s">
        <v>83</v>
      </c>
      <c r="AY221" s="16" t="s">
        <v>129</v>
      </c>
      <c r="BE221" s="152">
        <f>IF(N221="základní",J221,0)</f>
        <v>0</v>
      </c>
      <c r="BF221" s="152">
        <f>IF(N221="snížená",J221,0)</f>
        <v>0</v>
      </c>
      <c r="BG221" s="152">
        <f>IF(N221="zákl. přenesená",J221,0)</f>
        <v>0</v>
      </c>
      <c r="BH221" s="152">
        <f>IF(N221="sníž. přenesená",J221,0)</f>
        <v>0</v>
      </c>
      <c r="BI221" s="152">
        <f>IF(N221="nulová",J221,0)</f>
        <v>0</v>
      </c>
      <c r="BJ221" s="16" t="s">
        <v>81</v>
      </c>
      <c r="BK221" s="152">
        <f>ROUND(I221*H221,2)</f>
        <v>0</v>
      </c>
      <c r="BL221" s="16" t="s">
        <v>160</v>
      </c>
      <c r="BM221" s="151" t="s">
        <v>361</v>
      </c>
    </row>
    <row r="222" spans="1:65" s="2" customFormat="1" ht="16.350000000000001" customHeight="1">
      <c r="A222" s="31"/>
      <c r="B222" s="138"/>
      <c r="C222" s="139" t="s">
        <v>362</v>
      </c>
      <c r="D222" s="139" t="s">
        <v>132</v>
      </c>
      <c r="E222" s="140" t="s">
        <v>363</v>
      </c>
      <c r="F222" s="141" t="s">
        <v>360</v>
      </c>
      <c r="G222" s="142" t="s">
        <v>221</v>
      </c>
      <c r="H222" s="143">
        <v>1</v>
      </c>
      <c r="I222" s="144"/>
      <c r="J222" s="145">
        <f>ROUND(I222*H222,2)</f>
        <v>0</v>
      </c>
      <c r="K222" s="146"/>
      <c r="L222" s="32"/>
      <c r="M222" s="147" t="s">
        <v>1</v>
      </c>
      <c r="N222" s="148" t="s">
        <v>41</v>
      </c>
      <c r="O222" s="57"/>
      <c r="P222" s="149">
        <f>O222*H222</f>
        <v>0</v>
      </c>
      <c r="Q222" s="149">
        <v>0</v>
      </c>
      <c r="R222" s="149">
        <f>Q222*H222</f>
        <v>0</v>
      </c>
      <c r="S222" s="149">
        <v>0</v>
      </c>
      <c r="T222" s="150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1" t="s">
        <v>160</v>
      </c>
      <c r="AT222" s="151" t="s">
        <v>132</v>
      </c>
      <c r="AU222" s="151" t="s">
        <v>83</v>
      </c>
      <c r="AY222" s="16" t="s">
        <v>129</v>
      </c>
      <c r="BE222" s="152">
        <f>IF(N222="základní",J222,0)</f>
        <v>0</v>
      </c>
      <c r="BF222" s="152">
        <f>IF(N222="snížená",J222,0)</f>
        <v>0</v>
      </c>
      <c r="BG222" s="152">
        <f>IF(N222="zákl. přenesená",J222,0)</f>
        <v>0</v>
      </c>
      <c r="BH222" s="152">
        <f>IF(N222="sníž. přenesená",J222,0)</f>
        <v>0</v>
      </c>
      <c r="BI222" s="152">
        <f>IF(N222="nulová",J222,0)</f>
        <v>0</v>
      </c>
      <c r="BJ222" s="16" t="s">
        <v>81</v>
      </c>
      <c r="BK222" s="152">
        <f>ROUND(I222*H222,2)</f>
        <v>0</v>
      </c>
      <c r="BL222" s="16" t="s">
        <v>160</v>
      </c>
      <c r="BM222" s="151" t="s">
        <v>364</v>
      </c>
    </row>
    <row r="223" spans="1:65" s="2" customFormat="1" ht="16.350000000000001" customHeight="1">
      <c r="A223" s="31"/>
      <c r="B223" s="138"/>
      <c r="C223" s="139" t="s">
        <v>365</v>
      </c>
      <c r="D223" s="139" t="s">
        <v>132</v>
      </c>
      <c r="E223" s="140" t="s">
        <v>366</v>
      </c>
      <c r="F223" s="141" t="s">
        <v>360</v>
      </c>
      <c r="G223" s="142" t="s">
        <v>221</v>
      </c>
      <c r="H223" s="143">
        <v>1</v>
      </c>
      <c r="I223" s="144"/>
      <c r="J223" s="145">
        <f>ROUND(I223*H223,2)</f>
        <v>0</v>
      </c>
      <c r="K223" s="146"/>
      <c r="L223" s="32"/>
      <c r="M223" s="147" t="s">
        <v>1</v>
      </c>
      <c r="N223" s="148" t="s">
        <v>41</v>
      </c>
      <c r="O223" s="57"/>
      <c r="P223" s="149">
        <f>O223*H223</f>
        <v>0</v>
      </c>
      <c r="Q223" s="149">
        <v>0</v>
      </c>
      <c r="R223" s="149">
        <f>Q223*H223</f>
        <v>0</v>
      </c>
      <c r="S223" s="149">
        <v>0</v>
      </c>
      <c r="T223" s="150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51" t="s">
        <v>160</v>
      </c>
      <c r="AT223" s="151" t="s">
        <v>132</v>
      </c>
      <c r="AU223" s="151" t="s">
        <v>83</v>
      </c>
      <c r="AY223" s="16" t="s">
        <v>129</v>
      </c>
      <c r="BE223" s="152">
        <f>IF(N223="základní",J223,0)</f>
        <v>0</v>
      </c>
      <c r="BF223" s="152">
        <f>IF(N223="snížená",J223,0)</f>
        <v>0</v>
      </c>
      <c r="BG223" s="152">
        <f>IF(N223="zákl. přenesená",J223,0)</f>
        <v>0</v>
      </c>
      <c r="BH223" s="152">
        <f>IF(N223="sníž. přenesená",J223,0)</f>
        <v>0</v>
      </c>
      <c r="BI223" s="152">
        <f>IF(N223="nulová",J223,0)</f>
        <v>0</v>
      </c>
      <c r="BJ223" s="16" t="s">
        <v>81</v>
      </c>
      <c r="BK223" s="152">
        <f>ROUND(I223*H223,2)</f>
        <v>0</v>
      </c>
      <c r="BL223" s="16" t="s">
        <v>160</v>
      </c>
      <c r="BM223" s="151" t="s">
        <v>367</v>
      </c>
    </row>
    <row r="224" spans="1:65" s="12" customFormat="1" ht="22.9" customHeight="1">
      <c r="B224" s="125"/>
      <c r="D224" s="126" t="s">
        <v>75</v>
      </c>
      <c r="E224" s="136" t="s">
        <v>368</v>
      </c>
      <c r="F224" s="136" t="s">
        <v>369</v>
      </c>
      <c r="I224" s="128"/>
      <c r="J224" s="137">
        <f>BK224</f>
        <v>0</v>
      </c>
      <c r="L224" s="125"/>
      <c r="M224" s="130"/>
      <c r="N224" s="131"/>
      <c r="O224" s="131"/>
      <c r="P224" s="132">
        <f>SUM(P225:P226)</f>
        <v>0</v>
      </c>
      <c r="Q224" s="131"/>
      <c r="R224" s="132">
        <f>SUM(R225:R226)</f>
        <v>0</v>
      </c>
      <c r="S224" s="131"/>
      <c r="T224" s="133">
        <f>SUM(T225:T226)</f>
        <v>0</v>
      </c>
      <c r="AR224" s="126" t="s">
        <v>83</v>
      </c>
      <c r="AT224" s="134" t="s">
        <v>75</v>
      </c>
      <c r="AU224" s="134" t="s">
        <v>81</v>
      </c>
      <c r="AY224" s="126" t="s">
        <v>129</v>
      </c>
      <c r="BK224" s="135">
        <f>SUM(BK225:BK226)</f>
        <v>0</v>
      </c>
    </row>
    <row r="225" spans="1:65" s="2" customFormat="1" ht="16.350000000000001" customHeight="1">
      <c r="A225" s="31"/>
      <c r="B225" s="138"/>
      <c r="C225" s="139" t="s">
        <v>370</v>
      </c>
      <c r="D225" s="139" t="s">
        <v>132</v>
      </c>
      <c r="E225" s="140" t="s">
        <v>371</v>
      </c>
      <c r="F225" s="141" t="s">
        <v>372</v>
      </c>
      <c r="G225" s="142" t="s">
        <v>221</v>
      </c>
      <c r="H225" s="143">
        <v>1</v>
      </c>
      <c r="I225" s="144"/>
      <c r="J225" s="145">
        <f>ROUND(I225*H225,2)</f>
        <v>0</v>
      </c>
      <c r="K225" s="146"/>
      <c r="L225" s="32"/>
      <c r="M225" s="147" t="s">
        <v>1</v>
      </c>
      <c r="N225" s="148" t="s">
        <v>41</v>
      </c>
      <c r="O225" s="57"/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1" t="s">
        <v>160</v>
      </c>
      <c r="AT225" s="151" t="s">
        <v>132</v>
      </c>
      <c r="AU225" s="151" t="s">
        <v>83</v>
      </c>
      <c r="AY225" s="16" t="s">
        <v>129</v>
      </c>
      <c r="BE225" s="152">
        <f>IF(N225="základní",J225,0)</f>
        <v>0</v>
      </c>
      <c r="BF225" s="152">
        <f>IF(N225="snížená",J225,0)</f>
        <v>0</v>
      </c>
      <c r="BG225" s="152">
        <f>IF(N225="zákl. přenesená",J225,0)</f>
        <v>0</v>
      </c>
      <c r="BH225" s="152">
        <f>IF(N225="sníž. přenesená",J225,0)</f>
        <v>0</v>
      </c>
      <c r="BI225" s="152">
        <f>IF(N225="nulová",J225,0)</f>
        <v>0</v>
      </c>
      <c r="BJ225" s="16" t="s">
        <v>81</v>
      </c>
      <c r="BK225" s="152">
        <f>ROUND(I225*H225,2)</f>
        <v>0</v>
      </c>
      <c r="BL225" s="16" t="s">
        <v>160</v>
      </c>
      <c r="BM225" s="151" t="s">
        <v>373</v>
      </c>
    </row>
    <row r="226" spans="1:65" s="2" customFormat="1" ht="16.350000000000001" customHeight="1">
      <c r="A226" s="31"/>
      <c r="B226" s="138"/>
      <c r="C226" s="139" t="s">
        <v>374</v>
      </c>
      <c r="D226" s="139" t="s">
        <v>132</v>
      </c>
      <c r="E226" s="140" t="s">
        <v>375</v>
      </c>
      <c r="F226" s="141" t="s">
        <v>372</v>
      </c>
      <c r="G226" s="142" t="s">
        <v>221</v>
      </c>
      <c r="H226" s="143">
        <v>1</v>
      </c>
      <c r="I226" s="144"/>
      <c r="J226" s="145">
        <f>ROUND(I226*H226,2)</f>
        <v>0</v>
      </c>
      <c r="K226" s="146"/>
      <c r="L226" s="32"/>
      <c r="M226" s="147" t="s">
        <v>1</v>
      </c>
      <c r="N226" s="148" t="s">
        <v>41</v>
      </c>
      <c r="O226" s="57"/>
      <c r="P226" s="149">
        <f>O226*H226</f>
        <v>0</v>
      </c>
      <c r="Q226" s="149">
        <v>0</v>
      </c>
      <c r="R226" s="149">
        <f>Q226*H226</f>
        <v>0</v>
      </c>
      <c r="S226" s="149">
        <v>0</v>
      </c>
      <c r="T226" s="150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51" t="s">
        <v>160</v>
      </c>
      <c r="AT226" s="151" t="s">
        <v>132</v>
      </c>
      <c r="AU226" s="151" t="s">
        <v>83</v>
      </c>
      <c r="AY226" s="16" t="s">
        <v>129</v>
      </c>
      <c r="BE226" s="152">
        <f>IF(N226="základní",J226,0)</f>
        <v>0</v>
      </c>
      <c r="BF226" s="152">
        <f>IF(N226="snížená",J226,0)</f>
        <v>0</v>
      </c>
      <c r="BG226" s="152">
        <f>IF(N226="zákl. přenesená",J226,0)</f>
        <v>0</v>
      </c>
      <c r="BH226" s="152">
        <f>IF(N226="sníž. přenesená",J226,0)</f>
        <v>0</v>
      </c>
      <c r="BI226" s="152">
        <f>IF(N226="nulová",J226,0)</f>
        <v>0</v>
      </c>
      <c r="BJ226" s="16" t="s">
        <v>81</v>
      </c>
      <c r="BK226" s="152">
        <f>ROUND(I226*H226,2)</f>
        <v>0</v>
      </c>
      <c r="BL226" s="16" t="s">
        <v>160</v>
      </c>
      <c r="BM226" s="151" t="s">
        <v>376</v>
      </c>
    </row>
    <row r="227" spans="1:65" s="12" customFormat="1" ht="22.9" customHeight="1">
      <c r="B227" s="125"/>
      <c r="D227" s="126" t="s">
        <v>75</v>
      </c>
      <c r="E227" s="136" t="s">
        <v>377</v>
      </c>
      <c r="F227" s="136" t="s">
        <v>378</v>
      </c>
      <c r="I227" s="128"/>
      <c r="J227" s="137">
        <f>BK227</f>
        <v>0</v>
      </c>
      <c r="L227" s="125"/>
      <c r="M227" s="130"/>
      <c r="N227" s="131"/>
      <c r="O227" s="131"/>
      <c r="P227" s="132">
        <f>SUM(P228:P238)</f>
        <v>0</v>
      </c>
      <c r="Q227" s="131"/>
      <c r="R227" s="132">
        <f>SUM(R228:R238)</f>
        <v>0</v>
      </c>
      <c r="S227" s="131"/>
      <c r="T227" s="133">
        <f>SUM(T228:T238)</f>
        <v>0</v>
      </c>
      <c r="AR227" s="126" t="s">
        <v>83</v>
      </c>
      <c r="AT227" s="134" t="s">
        <v>75</v>
      </c>
      <c r="AU227" s="134" t="s">
        <v>81</v>
      </c>
      <c r="AY227" s="126" t="s">
        <v>129</v>
      </c>
      <c r="BK227" s="135">
        <f>SUM(BK228:BK238)</f>
        <v>0</v>
      </c>
    </row>
    <row r="228" spans="1:65" s="2" customFormat="1" ht="16.350000000000001" customHeight="1">
      <c r="A228" s="31"/>
      <c r="B228" s="138"/>
      <c r="C228" s="139" t="s">
        <v>379</v>
      </c>
      <c r="D228" s="139" t="s">
        <v>132</v>
      </c>
      <c r="E228" s="140" t="s">
        <v>380</v>
      </c>
      <c r="F228" s="141" t="s">
        <v>381</v>
      </c>
      <c r="G228" s="142" t="s">
        <v>281</v>
      </c>
      <c r="H228" s="143">
        <v>1</v>
      </c>
      <c r="I228" s="144"/>
      <c r="J228" s="145">
        <f t="shared" ref="J228:J238" si="10">ROUND(I228*H228,2)</f>
        <v>0</v>
      </c>
      <c r="K228" s="146"/>
      <c r="L228" s="32"/>
      <c r="M228" s="147" t="s">
        <v>1</v>
      </c>
      <c r="N228" s="148" t="s">
        <v>41</v>
      </c>
      <c r="O228" s="57"/>
      <c r="P228" s="149">
        <f t="shared" ref="P228:P238" si="11">O228*H228</f>
        <v>0</v>
      </c>
      <c r="Q228" s="149">
        <v>0</v>
      </c>
      <c r="R228" s="149">
        <f t="shared" ref="R228:R238" si="12">Q228*H228</f>
        <v>0</v>
      </c>
      <c r="S228" s="149">
        <v>0</v>
      </c>
      <c r="T228" s="150">
        <f t="shared" ref="T228:T238" si="13"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1" t="s">
        <v>160</v>
      </c>
      <c r="AT228" s="151" t="s">
        <v>132</v>
      </c>
      <c r="AU228" s="151" t="s">
        <v>83</v>
      </c>
      <c r="AY228" s="16" t="s">
        <v>129</v>
      </c>
      <c r="BE228" s="152">
        <f t="shared" ref="BE228:BE238" si="14">IF(N228="základní",J228,0)</f>
        <v>0</v>
      </c>
      <c r="BF228" s="152">
        <f t="shared" ref="BF228:BF238" si="15">IF(N228="snížená",J228,0)</f>
        <v>0</v>
      </c>
      <c r="BG228" s="152">
        <f t="shared" ref="BG228:BG238" si="16">IF(N228="zákl. přenesená",J228,0)</f>
        <v>0</v>
      </c>
      <c r="BH228" s="152">
        <f t="shared" ref="BH228:BH238" si="17">IF(N228="sníž. přenesená",J228,0)</f>
        <v>0</v>
      </c>
      <c r="BI228" s="152">
        <f t="shared" ref="BI228:BI238" si="18">IF(N228="nulová",J228,0)</f>
        <v>0</v>
      </c>
      <c r="BJ228" s="16" t="s">
        <v>81</v>
      </c>
      <c r="BK228" s="152">
        <f t="shared" ref="BK228:BK238" si="19">ROUND(I228*H228,2)</f>
        <v>0</v>
      </c>
      <c r="BL228" s="16" t="s">
        <v>160</v>
      </c>
      <c r="BM228" s="151" t="s">
        <v>382</v>
      </c>
    </row>
    <row r="229" spans="1:65" s="2" customFormat="1" ht="16.350000000000001" customHeight="1">
      <c r="A229" s="31"/>
      <c r="B229" s="138"/>
      <c r="C229" s="139" t="s">
        <v>383</v>
      </c>
      <c r="D229" s="139" t="s">
        <v>132</v>
      </c>
      <c r="E229" s="140" t="s">
        <v>384</v>
      </c>
      <c r="F229" s="141" t="s">
        <v>385</v>
      </c>
      <c r="G229" s="142" t="s">
        <v>281</v>
      </c>
      <c r="H229" s="143">
        <v>1</v>
      </c>
      <c r="I229" s="144"/>
      <c r="J229" s="145">
        <f t="shared" si="10"/>
        <v>0</v>
      </c>
      <c r="K229" s="146"/>
      <c r="L229" s="32"/>
      <c r="M229" s="147" t="s">
        <v>1</v>
      </c>
      <c r="N229" s="148" t="s">
        <v>41</v>
      </c>
      <c r="O229" s="57"/>
      <c r="P229" s="149">
        <f t="shared" si="11"/>
        <v>0</v>
      </c>
      <c r="Q229" s="149">
        <v>0</v>
      </c>
      <c r="R229" s="149">
        <f t="shared" si="12"/>
        <v>0</v>
      </c>
      <c r="S229" s="149">
        <v>0</v>
      </c>
      <c r="T229" s="150">
        <f t="shared" si="1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51" t="s">
        <v>160</v>
      </c>
      <c r="AT229" s="151" t="s">
        <v>132</v>
      </c>
      <c r="AU229" s="151" t="s">
        <v>83</v>
      </c>
      <c r="AY229" s="16" t="s">
        <v>129</v>
      </c>
      <c r="BE229" s="152">
        <f t="shared" si="14"/>
        <v>0</v>
      </c>
      <c r="BF229" s="152">
        <f t="shared" si="15"/>
        <v>0</v>
      </c>
      <c r="BG229" s="152">
        <f t="shared" si="16"/>
        <v>0</v>
      </c>
      <c r="BH229" s="152">
        <f t="shared" si="17"/>
        <v>0</v>
      </c>
      <c r="BI229" s="152">
        <f t="shared" si="18"/>
        <v>0</v>
      </c>
      <c r="BJ229" s="16" t="s">
        <v>81</v>
      </c>
      <c r="BK229" s="152">
        <f t="shared" si="19"/>
        <v>0</v>
      </c>
      <c r="BL229" s="16" t="s">
        <v>160</v>
      </c>
      <c r="BM229" s="151" t="s">
        <v>386</v>
      </c>
    </row>
    <row r="230" spans="1:65" s="2" customFormat="1" ht="21" customHeight="1">
      <c r="A230" s="31"/>
      <c r="B230" s="138"/>
      <c r="C230" s="139" t="s">
        <v>387</v>
      </c>
      <c r="D230" s="139" t="s">
        <v>132</v>
      </c>
      <c r="E230" s="140" t="s">
        <v>388</v>
      </c>
      <c r="F230" s="141" t="s">
        <v>389</v>
      </c>
      <c r="G230" s="142" t="s">
        <v>281</v>
      </c>
      <c r="H230" s="143">
        <v>1</v>
      </c>
      <c r="I230" s="144"/>
      <c r="J230" s="145">
        <f t="shared" si="10"/>
        <v>0</v>
      </c>
      <c r="K230" s="146"/>
      <c r="L230" s="32"/>
      <c r="M230" s="147" t="s">
        <v>1</v>
      </c>
      <c r="N230" s="148" t="s">
        <v>41</v>
      </c>
      <c r="O230" s="57"/>
      <c r="P230" s="149">
        <f t="shared" si="11"/>
        <v>0</v>
      </c>
      <c r="Q230" s="149">
        <v>0</v>
      </c>
      <c r="R230" s="149">
        <f t="shared" si="12"/>
        <v>0</v>
      </c>
      <c r="S230" s="149">
        <v>0</v>
      </c>
      <c r="T230" s="150">
        <f t="shared" si="1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1" t="s">
        <v>160</v>
      </c>
      <c r="AT230" s="151" t="s">
        <v>132</v>
      </c>
      <c r="AU230" s="151" t="s">
        <v>83</v>
      </c>
      <c r="AY230" s="16" t="s">
        <v>129</v>
      </c>
      <c r="BE230" s="152">
        <f t="shared" si="14"/>
        <v>0</v>
      </c>
      <c r="BF230" s="152">
        <f t="shared" si="15"/>
        <v>0</v>
      </c>
      <c r="BG230" s="152">
        <f t="shared" si="16"/>
        <v>0</v>
      </c>
      <c r="BH230" s="152">
        <f t="shared" si="17"/>
        <v>0</v>
      </c>
      <c r="BI230" s="152">
        <f t="shared" si="18"/>
        <v>0</v>
      </c>
      <c r="BJ230" s="16" t="s">
        <v>81</v>
      </c>
      <c r="BK230" s="152">
        <f t="shared" si="19"/>
        <v>0</v>
      </c>
      <c r="BL230" s="16" t="s">
        <v>160</v>
      </c>
      <c r="BM230" s="151" t="s">
        <v>390</v>
      </c>
    </row>
    <row r="231" spans="1:65" s="2" customFormat="1" ht="16.350000000000001" customHeight="1">
      <c r="A231" s="31"/>
      <c r="B231" s="138"/>
      <c r="C231" s="139" t="s">
        <v>391</v>
      </c>
      <c r="D231" s="139" t="s">
        <v>132</v>
      </c>
      <c r="E231" s="140" t="s">
        <v>392</v>
      </c>
      <c r="F231" s="141" t="s">
        <v>393</v>
      </c>
      <c r="G231" s="142" t="s">
        <v>281</v>
      </c>
      <c r="H231" s="143">
        <v>1</v>
      </c>
      <c r="I231" s="144"/>
      <c r="J231" s="145">
        <f t="shared" si="10"/>
        <v>0</v>
      </c>
      <c r="K231" s="146"/>
      <c r="L231" s="32"/>
      <c r="M231" s="147" t="s">
        <v>1</v>
      </c>
      <c r="N231" s="148" t="s">
        <v>41</v>
      </c>
      <c r="O231" s="57"/>
      <c r="P231" s="149">
        <f t="shared" si="11"/>
        <v>0</v>
      </c>
      <c r="Q231" s="149">
        <v>0</v>
      </c>
      <c r="R231" s="149">
        <f t="shared" si="12"/>
        <v>0</v>
      </c>
      <c r="S231" s="149">
        <v>0</v>
      </c>
      <c r="T231" s="150">
        <f t="shared" si="1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51" t="s">
        <v>160</v>
      </c>
      <c r="AT231" s="151" t="s">
        <v>132</v>
      </c>
      <c r="AU231" s="151" t="s">
        <v>83</v>
      </c>
      <c r="AY231" s="16" t="s">
        <v>129</v>
      </c>
      <c r="BE231" s="152">
        <f t="shared" si="14"/>
        <v>0</v>
      </c>
      <c r="BF231" s="152">
        <f t="shared" si="15"/>
        <v>0</v>
      </c>
      <c r="BG231" s="152">
        <f t="shared" si="16"/>
        <v>0</v>
      </c>
      <c r="BH231" s="152">
        <f t="shared" si="17"/>
        <v>0</v>
      </c>
      <c r="BI231" s="152">
        <f t="shared" si="18"/>
        <v>0</v>
      </c>
      <c r="BJ231" s="16" t="s">
        <v>81</v>
      </c>
      <c r="BK231" s="152">
        <f t="shared" si="19"/>
        <v>0</v>
      </c>
      <c r="BL231" s="16" t="s">
        <v>160</v>
      </c>
      <c r="BM231" s="151" t="s">
        <v>394</v>
      </c>
    </row>
    <row r="232" spans="1:65" s="2" customFormat="1" ht="16.350000000000001" customHeight="1">
      <c r="A232" s="31"/>
      <c r="B232" s="138"/>
      <c r="C232" s="139" t="s">
        <v>395</v>
      </c>
      <c r="D232" s="139" t="s">
        <v>132</v>
      </c>
      <c r="E232" s="140" t="s">
        <v>396</v>
      </c>
      <c r="F232" s="141" t="s">
        <v>397</v>
      </c>
      <c r="G232" s="142" t="s">
        <v>281</v>
      </c>
      <c r="H232" s="143">
        <v>1</v>
      </c>
      <c r="I232" s="144"/>
      <c r="J232" s="145">
        <f t="shared" si="10"/>
        <v>0</v>
      </c>
      <c r="K232" s="146"/>
      <c r="L232" s="32"/>
      <c r="M232" s="147" t="s">
        <v>1</v>
      </c>
      <c r="N232" s="148" t="s">
        <v>41</v>
      </c>
      <c r="O232" s="57"/>
      <c r="P232" s="149">
        <f t="shared" si="11"/>
        <v>0</v>
      </c>
      <c r="Q232" s="149">
        <v>0</v>
      </c>
      <c r="R232" s="149">
        <f t="shared" si="12"/>
        <v>0</v>
      </c>
      <c r="S232" s="149">
        <v>0</v>
      </c>
      <c r="T232" s="150">
        <f t="shared" si="1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1" t="s">
        <v>160</v>
      </c>
      <c r="AT232" s="151" t="s">
        <v>132</v>
      </c>
      <c r="AU232" s="151" t="s">
        <v>83</v>
      </c>
      <c r="AY232" s="16" t="s">
        <v>129</v>
      </c>
      <c r="BE232" s="152">
        <f t="shared" si="14"/>
        <v>0</v>
      </c>
      <c r="BF232" s="152">
        <f t="shared" si="15"/>
        <v>0</v>
      </c>
      <c r="BG232" s="152">
        <f t="shared" si="16"/>
        <v>0</v>
      </c>
      <c r="BH232" s="152">
        <f t="shared" si="17"/>
        <v>0</v>
      </c>
      <c r="BI232" s="152">
        <f t="shared" si="18"/>
        <v>0</v>
      </c>
      <c r="BJ232" s="16" t="s">
        <v>81</v>
      </c>
      <c r="BK232" s="152">
        <f t="shared" si="19"/>
        <v>0</v>
      </c>
      <c r="BL232" s="16" t="s">
        <v>160</v>
      </c>
      <c r="BM232" s="151" t="s">
        <v>398</v>
      </c>
    </row>
    <row r="233" spans="1:65" s="2" customFormat="1" ht="16.350000000000001" customHeight="1">
      <c r="A233" s="31"/>
      <c r="B233" s="138"/>
      <c r="C233" s="139" t="s">
        <v>399</v>
      </c>
      <c r="D233" s="139" t="s">
        <v>132</v>
      </c>
      <c r="E233" s="140" t="s">
        <v>400</v>
      </c>
      <c r="F233" s="141" t="s">
        <v>401</v>
      </c>
      <c r="G233" s="142" t="s">
        <v>281</v>
      </c>
      <c r="H233" s="143">
        <v>1</v>
      </c>
      <c r="I233" s="144"/>
      <c r="J233" s="145">
        <f t="shared" si="10"/>
        <v>0</v>
      </c>
      <c r="K233" s="146"/>
      <c r="L233" s="32"/>
      <c r="M233" s="147" t="s">
        <v>1</v>
      </c>
      <c r="N233" s="148" t="s">
        <v>41</v>
      </c>
      <c r="O233" s="57"/>
      <c r="P233" s="149">
        <f t="shared" si="11"/>
        <v>0</v>
      </c>
      <c r="Q233" s="149">
        <v>0</v>
      </c>
      <c r="R233" s="149">
        <f t="shared" si="12"/>
        <v>0</v>
      </c>
      <c r="S233" s="149">
        <v>0</v>
      </c>
      <c r="T233" s="150">
        <f t="shared" si="1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51" t="s">
        <v>160</v>
      </c>
      <c r="AT233" s="151" t="s">
        <v>132</v>
      </c>
      <c r="AU233" s="151" t="s">
        <v>83</v>
      </c>
      <c r="AY233" s="16" t="s">
        <v>129</v>
      </c>
      <c r="BE233" s="152">
        <f t="shared" si="14"/>
        <v>0</v>
      </c>
      <c r="BF233" s="152">
        <f t="shared" si="15"/>
        <v>0</v>
      </c>
      <c r="BG233" s="152">
        <f t="shared" si="16"/>
        <v>0</v>
      </c>
      <c r="BH233" s="152">
        <f t="shared" si="17"/>
        <v>0</v>
      </c>
      <c r="BI233" s="152">
        <f t="shared" si="18"/>
        <v>0</v>
      </c>
      <c r="BJ233" s="16" t="s">
        <v>81</v>
      </c>
      <c r="BK233" s="152">
        <f t="shared" si="19"/>
        <v>0</v>
      </c>
      <c r="BL233" s="16" t="s">
        <v>160</v>
      </c>
      <c r="BM233" s="151" t="s">
        <v>402</v>
      </c>
    </row>
    <row r="234" spans="1:65" s="2" customFormat="1" ht="16.350000000000001" customHeight="1">
      <c r="A234" s="31"/>
      <c r="B234" s="138"/>
      <c r="C234" s="139" t="s">
        <v>403</v>
      </c>
      <c r="D234" s="139" t="s">
        <v>132</v>
      </c>
      <c r="E234" s="140" t="s">
        <v>404</v>
      </c>
      <c r="F234" s="141" t="s">
        <v>401</v>
      </c>
      <c r="G234" s="142" t="s">
        <v>281</v>
      </c>
      <c r="H234" s="143">
        <v>1</v>
      </c>
      <c r="I234" s="144"/>
      <c r="J234" s="145">
        <f t="shared" si="10"/>
        <v>0</v>
      </c>
      <c r="K234" s="146"/>
      <c r="L234" s="32"/>
      <c r="M234" s="147" t="s">
        <v>1</v>
      </c>
      <c r="N234" s="148" t="s">
        <v>41</v>
      </c>
      <c r="O234" s="57"/>
      <c r="P234" s="149">
        <f t="shared" si="11"/>
        <v>0</v>
      </c>
      <c r="Q234" s="149">
        <v>0</v>
      </c>
      <c r="R234" s="149">
        <f t="shared" si="12"/>
        <v>0</v>
      </c>
      <c r="S234" s="149">
        <v>0</v>
      </c>
      <c r="T234" s="150">
        <f t="shared" si="1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51" t="s">
        <v>160</v>
      </c>
      <c r="AT234" s="151" t="s">
        <v>132</v>
      </c>
      <c r="AU234" s="151" t="s">
        <v>83</v>
      </c>
      <c r="AY234" s="16" t="s">
        <v>129</v>
      </c>
      <c r="BE234" s="152">
        <f t="shared" si="14"/>
        <v>0</v>
      </c>
      <c r="BF234" s="152">
        <f t="shared" si="15"/>
        <v>0</v>
      </c>
      <c r="BG234" s="152">
        <f t="shared" si="16"/>
        <v>0</v>
      </c>
      <c r="BH234" s="152">
        <f t="shared" si="17"/>
        <v>0</v>
      </c>
      <c r="BI234" s="152">
        <f t="shared" si="18"/>
        <v>0</v>
      </c>
      <c r="BJ234" s="16" t="s">
        <v>81</v>
      </c>
      <c r="BK234" s="152">
        <f t="shared" si="19"/>
        <v>0</v>
      </c>
      <c r="BL234" s="16" t="s">
        <v>160</v>
      </c>
      <c r="BM234" s="151" t="s">
        <v>405</v>
      </c>
    </row>
    <row r="235" spans="1:65" s="2" customFormat="1" ht="16.350000000000001" customHeight="1">
      <c r="A235" s="31"/>
      <c r="B235" s="138"/>
      <c r="C235" s="139" t="s">
        <v>406</v>
      </c>
      <c r="D235" s="139" t="s">
        <v>132</v>
      </c>
      <c r="E235" s="140" t="s">
        <v>407</v>
      </c>
      <c r="F235" s="141" t="s">
        <v>401</v>
      </c>
      <c r="G235" s="142" t="s">
        <v>281</v>
      </c>
      <c r="H235" s="143">
        <v>1</v>
      </c>
      <c r="I235" s="144"/>
      <c r="J235" s="145">
        <f t="shared" si="10"/>
        <v>0</v>
      </c>
      <c r="K235" s="146"/>
      <c r="L235" s="32"/>
      <c r="M235" s="147" t="s">
        <v>1</v>
      </c>
      <c r="N235" s="148" t="s">
        <v>41</v>
      </c>
      <c r="O235" s="57"/>
      <c r="P235" s="149">
        <f t="shared" si="11"/>
        <v>0</v>
      </c>
      <c r="Q235" s="149">
        <v>0</v>
      </c>
      <c r="R235" s="149">
        <f t="shared" si="12"/>
        <v>0</v>
      </c>
      <c r="S235" s="149">
        <v>0</v>
      </c>
      <c r="T235" s="150">
        <f t="shared" si="1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1" t="s">
        <v>160</v>
      </c>
      <c r="AT235" s="151" t="s">
        <v>132</v>
      </c>
      <c r="AU235" s="151" t="s">
        <v>83</v>
      </c>
      <c r="AY235" s="16" t="s">
        <v>129</v>
      </c>
      <c r="BE235" s="152">
        <f t="shared" si="14"/>
        <v>0</v>
      </c>
      <c r="BF235" s="152">
        <f t="shared" si="15"/>
        <v>0</v>
      </c>
      <c r="BG235" s="152">
        <f t="shared" si="16"/>
        <v>0</v>
      </c>
      <c r="BH235" s="152">
        <f t="shared" si="17"/>
        <v>0</v>
      </c>
      <c r="BI235" s="152">
        <f t="shared" si="18"/>
        <v>0</v>
      </c>
      <c r="BJ235" s="16" t="s">
        <v>81</v>
      </c>
      <c r="BK235" s="152">
        <f t="shared" si="19"/>
        <v>0</v>
      </c>
      <c r="BL235" s="16" t="s">
        <v>160</v>
      </c>
      <c r="BM235" s="151" t="s">
        <v>408</v>
      </c>
    </row>
    <row r="236" spans="1:65" s="2" customFormat="1" ht="16.350000000000001" customHeight="1">
      <c r="A236" s="31"/>
      <c r="B236" s="138"/>
      <c r="C236" s="139" t="s">
        <v>409</v>
      </c>
      <c r="D236" s="139" t="s">
        <v>132</v>
      </c>
      <c r="E236" s="140" t="s">
        <v>410</v>
      </c>
      <c r="F236" s="141" t="s">
        <v>411</v>
      </c>
      <c r="G236" s="142" t="s">
        <v>281</v>
      </c>
      <c r="H236" s="143">
        <v>1</v>
      </c>
      <c r="I236" s="144"/>
      <c r="J236" s="145">
        <f t="shared" si="10"/>
        <v>0</v>
      </c>
      <c r="K236" s="146"/>
      <c r="L236" s="32"/>
      <c r="M236" s="147" t="s">
        <v>1</v>
      </c>
      <c r="N236" s="148" t="s">
        <v>41</v>
      </c>
      <c r="O236" s="57"/>
      <c r="P236" s="149">
        <f t="shared" si="11"/>
        <v>0</v>
      </c>
      <c r="Q236" s="149">
        <v>0</v>
      </c>
      <c r="R236" s="149">
        <f t="shared" si="12"/>
        <v>0</v>
      </c>
      <c r="S236" s="149">
        <v>0</v>
      </c>
      <c r="T236" s="150">
        <f t="shared" si="1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51" t="s">
        <v>160</v>
      </c>
      <c r="AT236" s="151" t="s">
        <v>132</v>
      </c>
      <c r="AU236" s="151" t="s">
        <v>83</v>
      </c>
      <c r="AY236" s="16" t="s">
        <v>129</v>
      </c>
      <c r="BE236" s="152">
        <f t="shared" si="14"/>
        <v>0</v>
      </c>
      <c r="BF236" s="152">
        <f t="shared" si="15"/>
        <v>0</v>
      </c>
      <c r="BG236" s="152">
        <f t="shared" si="16"/>
        <v>0</v>
      </c>
      <c r="BH236" s="152">
        <f t="shared" si="17"/>
        <v>0</v>
      </c>
      <c r="BI236" s="152">
        <f t="shared" si="18"/>
        <v>0</v>
      </c>
      <c r="BJ236" s="16" t="s">
        <v>81</v>
      </c>
      <c r="BK236" s="152">
        <f t="shared" si="19"/>
        <v>0</v>
      </c>
      <c r="BL236" s="16" t="s">
        <v>160</v>
      </c>
      <c r="BM236" s="151" t="s">
        <v>412</v>
      </c>
    </row>
    <row r="237" spans="1:65" s="2" customFormat="1" ht="24">
      <c r="A237" s="31"/>
      <c r="B237" s="138"/>
      <c r="C237" s="139" t="s">
        <v>413</v>
      </c>
      <c r="D237" s="139" t="s">
        <v>132</v>
      </c>
      <c r="E237" s="140" t="s">
        <v>414</v>
      </c>
      <c r="F237" s="141" t="s">
        <v>564</v>
      </c>
      <c r="G237" s="142" t="s">
        <v>281</v>
      </c>
      <c r="H237" s="143">
        <v>1</v>
      </c>
      <c r="I237" s="144"/>
      <c r="J237" s="145">
        <f t="shared" si="10"/>
        <v>0</v>
      </c>
      <c r="K237" s="146"/>
      <c r="L237" s="32"/>
      <c r="M237" s="147" t="s">
        <v>1</v>
      </c>
      <c r="N237" s="148" t="s">
        <v>41</v>
      </c>
      <c r="O237" s="57"/>
      <c r="P237" s="149">
        <f t="shared" si="11"/>
        <v>0</v>
      </c>
      <c r="Q237" s="149">
        <v>0</v>
      </c>
      <c r="R237" s="149">
        <f t="shared" si="12"/>
        <v>0</v>
      </c>
      <c r="S237" s="149">
        <v>0</v>
      </c>
      <c r="T237" s="150">
        <f t="shared" si="1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51" t="s">
        <v>160</v>
      </c>
      <c r="AT237" s="151" t="s">
        <v>132</v>
      </c>
      <c r="AU237" s="151" t="s">
        <v>83</v>
      </c>
      <c r="AY237" s="16" t="s">
        <v>129</v>
      </c>
      <c r="BE237" s="152">
        <f t="shared" si="14"/>
        <v>0</v>
      </c>
      <c r="BF237" s="152">
        <f t="shared" si="15"/>
        <v>0</v>
      </c>
      <c r="BG237" s="152">
        <f t="shared" si="16"/>
        <v>0</v>
      </c>
      <c r="BH237" s="152">
        <f t="shared" si="17"/>
        <v>0</v>
      </c>
      <c r="BI237" s="152">
        <f t="shared" si="18"/>
        <v>0</v>
      </c>
      <c r="BJ237" s="16" t="s">
        <v>81</v>
      </c>
      <c r="BK237" s="152">
        <f t="shared" si="19"/>
        <v>0</v>
      </c>
      <c r="BL237" s="16" t="s">
        <v>160</v>
      </c>
      <c r="BM237" s="151" t="s">
        <v>415</v>
      </c>
    </row>
    <row r="238" spans="1:65" s="2" customFormat="1" ht="24">
      <c r="A238" s="31"/>
      <c r="B238" s="138"/>
      <c r="C238" s="139" t="s">
        <v>416</v>
      </c>
      <c r="D238" s="139" t="s">
        <v>132</v>
      </c>
      <c r="E238" s="140" t="s">
        <v>417</v>
      </c>
      <c r="F238" s="141" t="s">
        <v>563</v>
      </c>
      <c r="G238" s="142" t="s">
        <v>281</v>
      </c>
      <c r="H238" s="143">
        <v>1</v>
      </c>
      <c r="I238" s="144"/>
      <c r="J238" s="145">
        <f t="shared" si="10"/>
        <v>0</v>
      </c>
      <c r="K238" s="146"/>
      <c r="L238" s="32"/>
      <c r="M238" s="147" t="s">
        <v>1</v>
      </c>
      <c r="N238" s="148" t="s">
        <v>41</v>
      </c>
      <c r="O238" s="57"/>
      <c r="P238" s="149">
        <f t="shared" si="11"/>
        <v>0</v>
      </c>
      <c r="Q238" s="149">
        <v>0</v>
      </c>
      <c r="R238" s="149">
        <f t="shared" si="12"/>
        <v>0</v>
      </c>
      <c r="S238" s="149">
        <v>0</v>
      </c>
      <c r="T238" s="150">
        <f t="shared" si="1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1" t="s">
        <v>160</v>
      </c>
      <c r="AT238" s="151" t="s">
        <v>132</v>
      </c>
      <c r="AU238" s="151" t="s">
        <v>83</v>
      </c>
      <c r="AY238" s="16" t="s">
        <v>129</v>
      </c>
      <c r="BE238" s="152">
        <f t="shared" si="14"/>
        <v>0</v>
      </c>
      <c r="BF238" s="152">
        <f t="shared" si="15"/>
        <v>0</v>
      </c>
      <c r="BG238" s="152">
        <f t="shared" si="16"/>
        <v>0</v>
      </c>
      <c r="BH238" s="152">
        <f t="shared" si="17"/>
        <v>0</v>
      </c>
      <c r="BI238" s="152">
        <f t="shared" si="18"/>
        <v>0</v>
      </c>
      <c r="BJ238" s="16" t="s">
        <v>81</v>
      </c>
      <c r="BK238" s="152">
        <f t="shared" si="19"/>
        <v>0</v>
      </c>
      <c r="BL238" s="16" t="s">
        <v>160</v>
      </c>
      <c r="BM238" s="151" t="s">
        <v>418</v>
      </c>
    </row>
    <row r="239" spans="1:65" s="12" customFormat="1" ht="22.9" customHeight="1">
      <c r="B239" s="125"/>
      <c r="D239" s="126" t="s">
        <v>75</v>
      </c>
      <c r="E239" s="136" t="s">
        <v>419</v>
      </c>
      <c r="F239" s="136" t="s">
        <v>420</v>
      </c>
      <c r="I239" s="128"/>
      <c r="J239" s="137">
        <f>BK239</f>
        <v>0</v>
      </c>
      <c r="L239" s="125"/>
      <c r="M239" s="130"/>
      <c r="N239" s="131"/>
      <c r="O239" s="131"/>
      <c r="P239" s="132">
        <f>SUM(P240:P252)</f>
        <v>0</v>
      </c>
      <c r="Q239" s="131"/>
      <c r="R239" s="132">
        <f>SUM(R240:R252)</f>
        <v>0.18271680000000001</v>
      </c>
      <c r="S239" s="131"/>
      <c r="T239" s="133">
        <f>SUM(T240:T252)</f>
        <v>0</v>
      </c>
      <c r="AR239" s="126" t="s">
        <v>83</v>
      </c>
      <c r="AT239" s="134" t="s">
        <v>75</v>
      </c>
      <c r="AU239" s="134" t="s">
        <v>81</v>
      </c>
      <c r="AY239" s="126" t="s">
        <v>129</v>
      </c>
      <c r="BK239" s="135">
        <f>SUM(BK240:BK252)</f>
        <v>0</v>
      </c>
    </row>
    <row r="240" spans="1:65" s="2" customFormat="1" ht="16.350000000000001" customHeight="1">
      <c r="A240" s="31"/>
      <c r="B240" s="138"/>
      <c r="C240" s="139" t="s">
        <v>421</v>
      </c>
      <c r="D240" s="139" t="s">
        <v>132</v>
      </c>
      <c r="E240" s="140" t="s">
        <v>422</v>
      </c>
      <c r="F240" s="141" t="s">
        <v>423</v>
      </c>
      <c r="G240" s="142" t="s">
        <v>135</v>
      </c>
      <c r="H240" s="143">
        <v>137</v>
      </c>
      <c r="I240" s="144"/>
      <c r="J240" s="145">
        <f>ROUND(I240*H240,2)</f>
        <v>0</v>
      </c>
      <c r="K240" s="146"/>
      <c r="L240" s="32"/>
      <c r="M240" s="147" t="s">
        <v>1</v>
      </c>
      <c r="N240" s="148" t="s">
        <v>41</v>
      </c>
      <c r="O240" s="57"/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51" t="s">
        <v>160</v>
      </c>
      <c r="AT240" s="151" t="s">
        <v>132</v>
      </c>
      <c r="AU240" s="151" t="s">
        <v>83</v>
      </c>
      <c r="AY240" s="16" t="s">
        <v>129</v>
      </c>
      <c r="BE240" s="152">
        <f>IF(N240="základní",J240,0)</f>
        <v>0</v>
      </c>
      <c r="BF240" s="152">
        <f>IF(N240="snížená",J240,0)</f>
        <v>0</v>
      </c>
      <c r="BG240" s="152">
        <f>IF(N240="zákl. přenesená",J240,0)</f>
        <v>0</v>
      </c>
      <c r="BH240" s="152">
        <f>IF(N240="sníž. přenesená",J240,0)</f>
        <v>0</v>
      </c>
      <c r="BI240" s="152">
        <f>IF(N240="nulová",J240,0)</f>
        <v>0</v>
      </c>
      <c r="BJ240" s="16" t="s">
        <v>81</v>
      </c>
      <c r="BK240" s="152">
        <f>ROUND(I240*H240,2)</f>
        <v>0</v>
      </c>
      <c r="BL240" s="16" t="s">
        <v>160</v>
      </c>
      <c r="BM240" s="151" t="s">
        <v>424</v>
      </c>
    </row>
    <row r="241" spans="1:65" s="13" customFormat="1">
      <c r="B241" s="153"/>
      <c r="D241" s="154" t="s">
        <v>141</v>
      </c>
      <c r="E241" s="155" t="s">
        <v>1</v>
      </c>
      <c r="F241" s="156" t="s">
        <v>425</v>
      </c>
      <c r="H241" s="157">
        <v>137</v>
      </c>
      <c r="I241" s="158"/>
      <c r="L241" s="153"/>
      <c r="M241" s="159"/>
      <c r="N241" s="160"/>
      <c r="O241" s="160"/>
      <c r="P241" s="160"/>
      <c r="Q241" s="160"/>
      <c r="R241" s="160"/>
      <c r="S241" s="160"/>
      <c r="T241" s="161"/>
      <c r="AT241" s="155" t="s">
        <v>141</v>
      </c>
      <c r="AU241" s="155" t="s">
        <v>83</v>
      </c>
      <c r="AV241" s="13" t="s">
        <v>83</v>
      </c>
      <c r="AW241" s="13" t="s">
        <v>32</v>
      </c>
      <c r="AX241" s="13" t="s">
        <v>81</v>
      </c>
      <c r="AY241" s="155" t="s">
        <v>129</v>
      </c>
    </row>
    <row r="242" spans="1:65" s="2" customFormat="1" ht="16.350000000000001" customHeight="1">
      <c r="A242" s="31"/>
      <c r="B242" s="138"/>
      <c r="C242" s="139" t="s">
        <v>426</v>
      </c>
      <c r="D242" s="139" t="s">
        <v>132</v>
      </c>
      <c r="E242" s="140" t="s">
        <v>427</v>
      </c>
      <c r="F242" s="141" t="s">
        <v>428</v>
      </c>
      <c r="G242" s="142" t="s">
        <v>135</v>
      </c>
      <c r="H242" s="143">
        <v>118</v>
      </c>
      <c r="I242" s="144"/>
      <c r="J242" s="145">
        <f>ROUND(I242*H242,2)</f>
        <v>0</v>
      </c>
      <c r="K242" s="146"/>
      <c r="L242" s="32"/>
      <c r="M242" s="147" t="s">
        <v>1</v>
      </c>
      <c r="N242" s="148" t="s">
        <v>41</v>
      </c>
      <c r="O242" s="57"/>
      <c r="P242" s="149">
        <f>O242*H242</f>
        <v>0</v>
      </c>
      <c r="Q242" s="149">
        <v>2.0000000000000001E-4</v>
      </c>
      <c r="R242" s="149">
        <f>Q242*H242</f>
        <v>2.3599999999999999E-2</v>
      </c>
      <c r="S242" s="149">
        <v>0</v>
      </c>
      <c r="T242" s="150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1" t="s">
        <v>160</v>
      </c>
      <c r="AT242" s="151" t="s">
        <v>132</v>
      </c>
      <c r="AU242" s="151" t="s">
        <v>83</v>
      </c>
      <c r="AY242" s="16" t="s">
        <v>129</v>
      </c>
      <c r="BE242" s="152">
        <f>IF(N242="základní",J242,0)</f>
        <v>0</v>
      </c>
      <c r="BF242" s="152">
        <f>IF(N242="snížená",J242,0)</f>
        <v>0</v>
      </c>
      <c r="BG242" s="152">
        <f>IF(N242="zákl. přenesená",J242,0)</f>
        <v>0</v>
      </c>
      <c r="BH242" s="152">
        <f>IF(N242="sníž. přenesená",J242,0)</f>
        <v>0</v>
      </c>
      <c r="BI242" s="152">
        <f>IF(N242="nulová",J242,0)</f>
        <v>0</v>
      </c>
      <c r="BJ242" s="16" t="s">
        <v>81</v>
      </c>
      <c r="BK242" s="152">
        <f>ROUND(I242*H242,2)</f>
        <v>0</v>
      </c>
      <c r="BL242" s="16" t="s">
        <v>160</v>
      </c>
      <c r="BM242" s="151" t="s">
        <v>429</v>
      </c>
    </row>
    <row r="243" spans="1:65" s="13" customFormat="1">
      <c r="B243" s="153"/>
      <c r="D243" s="154" t="s">
        <v>141</v>
      </c>
      <c r="E243" s="155" t="s">
        <v>1</v>
      </c>
      <c r="F243" s="156" t="s">
        <v>430</v>
      </c>
      <c r="H243" s="157">
        <v>118</v>
      </c>
      <c r="I243" s="158"/>
      <c r="L243" s="153"/>
      <c r="M243" s="159"/>
      <c r="N243" s="160"/>
      <c r="O243" s="160"/>
      <c r="P243" s="160"/>
      <c r="Q243" s="160"/>
      <c r="R243" s="160"/>
      <c r="S243" s="160"/>
      <c r="T243" s="161"/>
      <c r="AT243" s="155" t="s">
        <v>141</v>
      </c>
      <c r="AU243" s="155" t="s">
        <v>83</v>
      </c>
      <c r="AV243" s="13" t="s">
        <v>83</v>
      </c>
      <c r="AW243" s="13" t="s">
        <v>32</v>
      </c>
      <c r="AX243" s="13" t="s">
        <v>81</v>
      </c>
      <c r="AY243" s="155" t="s">
        <v>129</v>
      </c>
    </row>
    <row r="244" spans="1:65" s="2" customFormat="1" ht="16.350000000000001" customHeight="1">
      <c r="A244" s="31"/>
      <c r="B244" s="138"/>
      <c r="C244" s="139" t="s">
        <v>431</v>
      </c>
      <c r="D244" s="139" t="s">
        <v>132</v>
      </c>
      <c r="E244" s="140" t="s">
        <v>432</v>
      </c>
      <c r="F244" s="141" t="s">
        <v>433</v>
      </c>
      <c r="G244" s="142" t="s">
        <v>135</v>
      </c>
      <c r="H244" s="143">
        <v>118</v>
      </c>
      <c r="I244" s="144"/>
      <c r="J244" s="145">
        <f>ROUND(I244*H244,2)</f>
        <v>0</v>
      </c>
      <c r="K244" s="146"/>
      <c r="L244" s="32"/>
      <c r="M244" s="147" t="s">
        <v>1</v>
      </c>
      <c r="N244" s="148" t="s">
        <v>41</v>
      </c>
      <c r="O244" s="57"/>
      <c r="P244" s="149">
        <f>O244*H244</f>
        <v>0</v>
      </c>
      <c r="Q244" s="149">
        <v>5.0000000000000001E-4</v>
      </c>
      <c r="R244" s="149">
        <f>Q244*H244</f>
        <v>5.9000000000000004E-2</v>
      </c>
      <c r="S244" s="149">
        <v>0</v>
      </c>
      <c r="T244" s="150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1" t="s">
        <v>160</v>
      </c>
      <c r="AT244" s="151" t="s">
        <v>132</v>
      </c>
      <c r="AU244" s="151" t="s">
        <v>83</v>
      </c>
      <c r="AY244" s="16" t="s">
        <v>129</v>
      </c>
      <c r="BE244" s="152">
        <f>IF(N244="základní",J244,0)</f>
        <v>0</v>
      </c>
      <c r="BF244" s="152">
        <f>IF(N244="snížená",J244,0)</f>
        <v>0</v>
      </c>
      <c r="BG244" s="152">
        <f>IF(N244="zákl. přenesená",J244,0)</f>
        <v>0</v>
      </c>
      <c r="BH244" s="152">
        <f>IF(N244="sníž. přenesená",J244,0)</f>
        <v>0</v>
      </c>
      <c r="BI244" s="152">
        <f>IF(N244="nulová",J244,0)</f>
        <v>0</v>
      </c>
      <c r="BJ244" s="16" t="s">
        <v>81</v>
      </c>
      <c r="BK244" s="152">
        <f>ROUND(I244*H244,2)</f>
        <v>0</v>
      </c>
      <c r="BL244" s="16" t="s">
        <v>160</v>
      </c>
      <c r="BM244" s="151" t="s">
        <v>434</v>
      </c>
    </row>
    <row r="245" spans="1:65" s="13" customFormat="1">
      <c r="B245" s="153"/>
      <c r="D245" s="154" t="s">
        <v>141</v>
      </c>
      <c r="E245" s="155" t="s">
        <v>1</v>
      </c>
      <c r="F245" s="156" t="s">
        <v>430</v>
      </c>
      <c r="H245" s="157">
        <v>118</v>
      </c>
      <c r="I245" s="158"/>
      <c r="L245" s="153"/>
      <c r="M245" s="159"/>
      <c r="N245" s="160"/>
      <c r="O245" s="160"/>
      <c r="P245" s="160"/>
      <c r="Q245" s="160"/>
      <c r="R245" s="160"/>
      <c r="S245" s="160"/>
      <c r="T245" s="161"/>
      <c r="AT245" s="155" t="s">
        <v>141</v>
      </c>
      <c r="AU245" s="155" t="s">
        <v>83</v>
      </c>
      <c r="AV245" s="13" t="s">
        <v>83</v>
      </c>
      <c r="AW245" s="13" t="s">
        <v>32</v>
      </c>
      <c r="AX245" s="13" t="s">
        <v>81</v>
      </c>
      <c r="AY245" s="155" t="s">
        <v>129</v>
      </c>
    </row>
    <row r="246" spans="1:65" s="2" customFormat="1" ht="16.350000000000001" customHeight="1">
      <c r="A246" s="31"/>
      <c r="B246" s="138"/>
      <c r="C246" s="170" t="s">
        <v>435</v>
      </c>
      <c r="D246" s="170" t="s">
        <v>279</v>
      </c>
      <c r="E246" s="171" t="s">
        <v>436</v>
      </c>
      <c r="F246" s="172" t="s">
        <v>437</v>
      </c>
      <c r="G246" s="173" t="s">
        <v>135</v>
      </c>
      <c r="H246" s="174">
        <v>129.80000000000001</v>
      </c>
      <c r="I246" s="175"/>
      <c r="J246" s="176">
        <f>ROUND(I246*H246,2)</f>
        <v>0</v>
      </c>
      <c r="K246" s="177"/>
      <c r="L246" s="178"/>
      <c r="M246" s="179" t="s">
        <v>1</v>
      </c>
      <c r="N246" s="180" t="s">
        <v>41</v>
      </c>
      <c r="O246" s="57"/>
      <c r="P246" s="149">
        <f>O246*H246</f>
        <v>0</v>
      </c>
      <c r="Q246" s="149">
        <v>7.6000000000000004E-4</v>
      </c>
      <c r="R246" s="149">
        <f>Q246*H246</f>
        <v>9.8648000000000013E-2</v>
      </c>
      <c r="S246" s="149">
        <v>0</v>
      </c>
      <c r="T246" s="150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51" t="s">
        <v>282</v>
      </c>
      <c r="AT246" s="151" t="s">
        <v>279</v>
      </c>
      <c r="AU246" s="151" t="s">
        <v>83</v>
      </c>
      <c r="AY246" s="16" t="s">
        <v>129</v>
      </c>
      <c r="BE246" s="152">
        <f>IF(N246="základní",J246,0)</f>
        <v>0</v>
      </c>
      <c r="BF246" s="152">
        <f>IF(N246="snížená",J246,0)</f>
        <v>0</v>
      </c>
      <c r="BG246" s="152">
        <f>IF(N246="zákl. přenesená",J246,0)</f>
        <v>0</v>
      </c>
      <c r="BH246" s="152">
        <f>IF(N246="sníž. přenesená",J246,0)</f>
        <v>0</v>
      </c>
      <c r="BI246" s="152">
        <f>IF(N246="nulová",J246,0)</f>
        <v>0</v>
      </c>
      <c r="BJ246" s="16" t="s">
        <v>81</v>
      </c>
      <c r="BK246" s="152">
        <f>ROUND(I246*H246,2)</f>
        <v>0</v>
      </c>
      <c r="BL246" s="16" t="s">
        <v>160</v>
      </c>
      <c r="BM246" s="151" t="s">
        <v>438</v>
      </c>
    </row>
    <row r="247" spans="1:65" s="13" customFormat="1">
      <c r="B247" s="153"/>
      <c r="D247" s="154" t="s">
        <v>141</v>
      </c>
      <c r="F247" s="156" t="s">
        <v>439</v>
      </c>
      <c r="H247" s="157">
        <v>129.80000000000001</v>
      </c>
      <c r="I247" s="158"/>
      <c r="L247" s="153"/>
      <c r="M247" s="159"/>
      <c r="N247" s="160"/>
      <c r="O247" s="160"/>
      <c r="P247" s="160"/>
      <c r="Q247" s="160"/>
      <c r="R247" s="160"/>
      <c r="S247" s="160"/>
      <c r="T247" s="161"/>
      <c r="AT247" s="155" t="s">
        <v>141</v>
      </c>
      <c r="AU247" s="155" t="s">
        <v>83</v>
      </c>
      <c r="AV247" s="13" t="s">
        <v>83</v>
      </c>
      <c r="AW247" s="13" t="s">
        <v>3</v>
      </c>
      <c r="AX247" s="13" t="s">
        <v>81</v>
      </c>
      <c r="AY247" s="155" t="s">
        <v>129</v>
      </c>
    </row>
    <row r="248" spans="1:65" s="2" customFormat="1" ht="16.350000000000001" customHeight="1">
      <c r="A248" s="31"/>
      <c r="B248" s="138"/>
      <c r="C248" s="139" t="s">
        <v>440</v>
      </c>
      <c r="D248" s="139" t="s">
        <v>132</v>
      </c>
      <c r="E248" s="140" t="s">
        <v>441</v>
      </c>
      <c r="F248" s="141" t="s">
        <v>566</v>
      </c>
      <c r="G248" s="142" t="s">
        <v>442</v>
      </c>
      <c r="H248" s="143">
        <v>3.6</v>
      </c>
      <c r="I248" s="144"/>
      <c r="J248" s="145">
        <f>ROUND(I248*H248,2)</f>
        <v>0</v>
      </c>
      <c r="K248" s="146"/>
      <c r="L248" s="32"/>
      <c r="M248" s="147" t="s">
        <v>1</v>
      </c>
      <c r="N248" s="148" t="s">
        <v>41</v>
      </c>
      <c r="O248" s="57"/>
      <c r="P248" s="149">
        <f>O248*H248</f>
        <v>0</v>
      </c>
      <c r="Q248" s="149">
        <v>0</v>
      </c>
      <c r="R248" s="149">
        <f>Q248*H248</f>
        <v>0</v>
      </c>
      <c r="S248" s="149">
        <v>0</v>
      </c>
      <c r="T248" s="150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51" t="s">
        <v>160</v>
      </c>
      <c r="AT248" s="151" t="s">
        <v>132</v>
      </c>
      <c r="AU248" s="151" t="s">
        <v>83</v>
      </c>
      <c r="AY248" s="16" t="s">
        <v>129</v>
      </c>
      <c r="BE248" s="152">
        <f>IF(N248="základní",J248,0)</f>
        <v>0</v>
      </c>
      <c r="BF248" s="152">
        <f>IF(N248="snížená",J248,0)</f>
        <v>0</v>
      </c>
      <c r="BG248" s="152">
        <f>IF(N248="zákl. přenesená",J248,0)</f>
        <v>0</v>
      </c>
      <c r="BH248" s="152">
        <f>IF(N248="sníž. přenesená",J248,0)</f>
        <v>0</v>
      </c>
      <c r="BI248" s="152">
        <f>IF(N248="nulová",J248,0)</f>
        <v>0</v>
      </c>
      <c r="BJ248" s="16" t="s">
        <v>81</v>
      </c>
      <c r="BK248" s="152">
        <f>ROUND(I248*H248,2)</f>
        <v>0</v>
      </c>
      <c r="BL248" s="16" t="s">
        <v>160</v>
      </c>
      <c r="BM248" s="151" t="s">
        <v>443</v>
      </c>
    </row>
    <row r="249" spans="1:65" s="13" customFormat="1">
      <c r="B249" s="153"/>
      <c r="D249" s="154" t="s">
        <v>141</v>
      </c>
      <c r="E249" s="155" t="s">
        <v>1</v>
      </c>
      <c r="F249" s="156" t="s">
        <v>444</v>
      </c>
      <c r="H249" s="157">
        <v>3.6</v>
      </c>
      <c r="I249" s="158"/>
      <c r="L249" s="153"/>
      <c r="M249" s="159"/>
      <c r="N249" s="160"/>
      <c r="O249" s="160"/>
      <c r="P249" s="160"/>
      <c r="Q249" s="160"/>
      <c r="R249" s="160"/>
      <c r="S249" s="160"/>
      <c r="T249" s="161"/>
      <c r="AT249" s="155" t="s">
        <v>141</v>
      </c>
      <c r="AU249" s="155" t="s">
        <v>83</v>
      </c>
      <c r="AV249" s="13" t="s">
        <v>83</v>
      </c>
      <c r="AW249" s="13" t="s">
        <v>32</v>
      </c>
      <c r="AX249" s="13" t="s">
        <v>81</v>
      </c>
      <c r="AY249" s="155" t="s">
        <v>129</v>
      </c>
    </row>
    <row r="250" spans="1:65" s="2" customFormat="1" ht="16.350000000000001" customHeight="1">
      <c r="A250" s="31"/>
      <c r="B250" s="138"/>
      <c r="C250" s="170" t="s">
        <v>445</v>
      </c>
      <c r="D250" s="170" t="s">
        <v>279</v>
      </c>
      <c r="E250" s="171" t="s">
        <v>446</v>
      </c>
      <c r="F250" s="172" t="s">
        <v>447</v>
      </c>
      <c r="G250" s="173" t="s">
        <v>442</v>
      </c>
      <c r="H250" s="174">
        <v>3.6720000000000002</v>
      </c>
      <c r="I250" s="175"/>
      <c r="J250" s="176">
        <f>ROUND(I250*H250,2)</f>
        <v>0</v>
      </c>
      <c r="K250" s="177"/>
      <c r="L250" s="178"/>
      <c r="M250" s="179" t="s">
        <v>1</v>
      </c>
      <c r="N250" s="180" t="s">
        <v>41</v>
      </c>
      <c r="O250" s="57"/>
      <c r="P250" s="149">
        <f>O250*H250</f>
        <v>0</v>
      </c>
      <c r="Q250" s="149">
        <v>4.0000000000000002E-4</v>
      </c>
      <c r="R250" s="149">
        <f>Q250*H250</f>
        <v>1.4688000000000001E-3</v>
      </c>
      <c r="S250" s="149">
        <v>0</v>
      </c>
      <c r="T250" s="150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1" t="s">
        <v>282</v>
      </c>
      <c r="AT250" s="151" t="s">
        <v>279</v>
      </c>
      <c r="AU250" s="151" t="s">
        <v>83</v>
      </c>
      <c r="AY250" s="16" t="s">
        <v>129</v>
      </c>
      <c r="BE250" s="152">
        <f>IF(N250="základní",J250,0)</f>
        <v>0</v>
      </c>
      <c r="BF250" s="152">
        <f>IF(N250="snížená",J250,0)</f>
        <v>0</v>
      </c>
      <c r="BG250" s="152">
        <f>IF(N250="zákl. přenesená",J250,0)</f>
        <v>0</v>
      </c>
      <c r="BH250" s="152">
        <f>IF(N250="sníž. přenesená",J250,0)</f>
        <v>0</v>
      </c>
      <c r="BI250" s="152">
        <f>IF(N250="nulová",J250,0)</f>
        <v>0</v>
      </c>
      <c r="BJ250" s="16" t="s">
        <v>81</v>
      </c>
      <c r="BK250" s="152">
        <f>ROUND(I250*H250,2)</f>
        <v>0</v>
      </c>
      <c r="BL250" s="16" t="s">
        <v>160</v>
      </c>
      <c r="BM250" s="151" t="s">
        <v>448</v>
      </c>
    </row>
    <row r="251" spans="1:65" s="13" customFormat="1">
      <c r="B251" s="153"/>
      <c r="D251" s="154" t="s">
        <v>141</v>
      </c>
      <c r="F251" s="156" t="s">
        <v>449</v>
      </c>
      <c r="H251" s="157">
        <v>3.6720000000000002</v>
      </c>
      <c r="I251" s="158"/>
      <c r="L251" s="153"/>
      <c r="M251" s="159"/>
      <c r="N251" s="160"/>
      <c r="O251" s="160"/>
      <c r="P251" s="160"/>
      <c r="Q251" s="160"/>
      <c r="R251" s="160"/>
      <c r="S251" s="160"/>
      <c r="T251" s="161"/>
      <c r="AT251" s="155" t="s">
        <v>141</v>
      </c>
      <c r="AU251" s="155" t="s">
        <v>83</v>
      </c>
      <c r="AV251" s="13" t="s">
        <v>83</v>
      </c>
      <c r="AW251" s="13" t="s">
        <v>3</v>
      </c>
      <c r="AX251" s="13" t="s">
        <v>81</v>
      </c>
      <c r="AY251" s="155" t="s">
        <v>129</v>
      </c>
    </row>
    <row r="252" spans="1:65" s="2" customFormat="1" ht="16.350000000000001" customHeight="1">
      <c r="A252" s="31"/>
      <c r="B252" s="138"/>
      <c r="C252" s="139" t="s">
        <v>450</v>
      </c>
      <c r="D252" s="139" t="s">
        <v>132</v>
      </c>
      <c r="E252" s="140" t="s">
        <v>451</v>
      </c>
      <c r="F252" s="141" t="s">
        <v>452</v>
      </c>
      <c r="G252" s="142" t="s">
        <v>350</v>
      </c>
      <c r="H252" s="181"/>
      <c r="I252" s="144"/>
      <c r="J252" s="145">
        <f>ROUND(I252*H252,2)</f>
        <v>0</v>
      </c>
      <c r="K252" s="146"/>
      <c r="L252" s="32"/>
      <c r="M252" s="147" t="s">
        <v>1</v>
      </c>
      <c r="N252" s="148" t="s">
        <v>41</v>
      </c>
      <c r="O252" s="57"/>
      <c r="P252" s="149">
        <f>O252*H252</f>
        <v>0</v>
      </c>
      <c r="Q252" s="149">
        <v>0</v>
      </c>
      <c r="R252" s="149">
        <f>Q252*H252</f>
        <v>0</v>
      </c>
      <c r="S252" s="149">
        <v>0</v>
      </c>
      <c r="T252" s="150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51" t="s">
        <v>160</v>
      </c>
      <c r="AT252" s="151" t="s">
        <v>132</v>
      </c>
      <c r="AU252" s="151" t="s">
        <v>83</v>
      </c>
      <c r="AY252" s="16" t="s">
        <v>129</v>
      </c>
      <c r="BE252" s="152">
        <f>IF(N252="základní",J252,0)</f>
        <v>0</v>
      </c>
      <c r="BF252" s="152">
        <f>IF(N252="snížená",J252,0)</f>
        <v>0</v>
      </c>
      <c r="BG252" s="152">
        <f>IF(N252="zákl. přenesená",J252,0)</f>
        <v>0</v>
      </c>
      <c r="BH252" s="152">
        <f>IF(N252="sníž. přenesená",J252,0)</f>
        <v>0</v>
      </c>
      <c r="BI252" s="152">
        <f>IF(N252="nulová",J252,0)</f>
        <v>0</v>
      </c>
      <c r="BJ252" s="16" t="s">
        <v>81</v>
      </c>
      <c r="BK252" s="152">
        <f>ROUND(I252*H252,2)</f>
        <v>0</v>
      </c>
      <c r="BL252" s="16" t="s">
        <v>160</v>
      </c>
      <c r="BM252" s="151" t="s">
        <v>453</v>
      </c>
    </row>
    <row r="253" spans="1:65" s="12" customFormat="1" ht="22.9" customHeight="1">
      <c r="B253" s="125"/>
      <c r="D253" s="126" t="s">
        <v>75</v>
      </c>
      <c r="E253" s="136" t="s">
        <v>454</v>
      </c>
      <c r="F253" s="136" t="s">
        <v>455</v>
      </c>
      <c r="I253" s="128"/>
      <c r="J253" s="137">
        <f>BK253</f>
        <v>0</v>
      </c>
      <c r="L253" s="125"/>
      <c r="M253" s="130"/>
      <c r="N253" s="131"/>
      <c r="O253" s="131"/>
      <c r="P253" s="132">
        <f>SUM(P254:P260)</f>
        <v>0</v>
      </c>
      <c r="Q253" s="131"/>
      <c r="R253" s="132">
        <f>SUM(R254:R260)</f>
        <v>0.11513999999999999</v>
      </c>
      <c r="S253" s="131"/>
      <c r="T253" s="133">
        <f>SUM(T254:T260)</f>
        <v>0</v>
      </c>
      <c r="AR253" s="126" t="s">
        <v>83</v>
      </c>
      <c r="AT253" s="134" t="s">
        <v>75</v>
      </c>
      <c r="AU253" s="134" t="s">
        <v>81</v>
      </c>
      <c r="AY253" s="126" t="s">
        <v>129</v>
      </c>
      <c r="BK253" s="135">
        <f>SUM(BK254:BK260)</f>
        <v>0</v>
      </c>
    </row>
    <row r="254" spans="1:65" s="2" customFormat="1" ht="16.350000000000001" customHeight="1">
      <c r="A254" s="31"/>
      <c r="B254" s="138"/>
      <c r="C254" s="139" t="s">
        <v>456</v>
      </c>
      <c r="D254" s="139" t="s">
        <v>132</v>
      </c>
      <c r="E254" s="140" t="s">
        <v>457</v>
      </c>
      <c r="F254" s="141" t="s">
        <v>458</v>
      </c>
      <c r="G254" s="142" t="s">
        <v>135</v>
      </c>
      <c r="H254" s="143">
        <v>20.2</v>
      </c>
      <c r="I254" s="144"/>
      <c r="J254" s="145">
        <f>ROUND(I254*H254,2)</f>
        <v>0</v>
      </c>
      <c r="K254" s="146"/>
      <c r="L254" s="32"/>
      <c r="M254" s="147" t="s">
        <v>1</v>
      </c>
      <c r="N254" s="148" t="s">
        <v>41</v>
      </c>
      <c r="O254" s="57"/>
      <c r="P254" s="149">
        <f>O254*H254</f>
        <v>0</v>
      </c>
      <c r="Q254" s="149">
        <v>2.9999999999999997E-4</v>
      </c>
      <c r="R254" s="149">
        <f>Q254*H254</f>
        <v>6.0599999999999994E-3</v>
      </c>
      <c r="S254" s="149">
        <v>0</v>
      </c>
      <c r="T254" s="150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51" t="s">
        <v>160</v>
      </c>
      <c r="AT254" s="151" t="s">
        <v>132</v>
      </c>
      <c r="AU254" s="151" t="s">
        <v>83</v>
      </c>
      <c r="AY254" s="16" t="s">
        <v>129</v>
      </c>
      <c r="BE254" s="152">
        <f>IF(N254="základní",J254,0)</f>
        <v>0</v>
      </c>
      <c r="BF254" s="152">
        <f>IF(N254="snížená",J254,0)</f>
        <v>0</v>
      </c>
      <c r="BG254" s="152">
        <f>IF(N254="zákl. přenesená",J254,0)</f>
        <v>0</v>
      </c>
      <c r="BH254" s="152">
        <f>IF(N254="sníž. přenesená",J254,0)</f>
        <v>0</v>
      </c>
      <c r="BI254" s="152">
        <f>IF(N254="nulová",J254,0)</f>
        <v>0</v>
      </c>
      <c r="BJ254" s="16" t="s">
        <v>81</v>
      </c>
      <c r="BK254" s="152">
        <f>ROUND(I254*H254,2)</f>
        <v>0</v>
      </c>
      <c r="BL254" s="16" t="s">
        <v>160</v>
      </c>
      <c r="BM254" s="151" t="s">
        <v>459</v>
      </c>
    </row>
    <row r="255" spans="1:65" s="13" customFormat="1">
      <c r="B255" s="153"/>
      <c r="D255" s="154" t="s">
        <v>141</v>
      </c>
      <c r="E255" s="155" t="s">
        <v>1</v>
      </c>
      <c r="F255" s="156" t="s">
        <v>460</v>
      </c>
      <c r="H255" s="157">
        <v>20.2</v>
      </c>
      <c r="I255" s="158"/>
      <c r="L255" s="153"/>
      <c r="M255" s="159"/>
      <c r="N255" s="160"/>
      <c r="O255" s="160"/>
      <c r="P255" s="160"/>
      <c r="Q255" s="160"/>
      <c r="R255" s="160"/>
      <c r="S255" s="160"/>
      <c r="T255" s="161"/>
      <c r="AT255" s="155" t="s">
        <v>141</v>
      </c>
      <c r="AU255" s="155" t="s">
        <v>83</v>
      </c>
      <c r="AV255" s="13" t="s">
        <v>83</v>
      </c>
      <c r="AW255" s="13" t="s">
        <v>32</v>
      </c>
      <c r="AX255" s="13" t="s">
        <v>81</v>
      </c>
      <c r="AY255" s="155" t="s">
        <v>129</v>
      </c>
    </row>
    <row r="256" spans="1:65" s="2" customFormat="1" ht="16.350000000000001" customHeight="1">
      <c r="A256" s="31"/>
      <c r="B256" s="138"/>
      <c r="C256" s="139" t="s">
        <v>461</v>
      </c>
      <c r="D256" s="139" t="s">
        <v>132</v>
      </c>
      <c r="E256" s="140" t="s">
        <v>462</v>
      </c>
      <c r="F256" s="141" t="s">
        <v>463</v>
      </c>
      <c r="G256" s="142" t="s">
        <v>135</v>
      </c>
      <c r="H256" s="143">
        <v>1.2</v>
      </c>
      <c r="I256" s="144"/>
      <c r="J256" s="145">
        <f>ROUND(I256*H256,2)</f>
        <v>0</v>
      </c>
      <c r="K256" s="146"/>
      <c r="L256" s="32"/>
      <c r="M256" s="147" t="s">
        <v>1</v>
      </c>
      <c r="N256" s="148" t="s">
        <v>41</v>
      </c>
      <c r="O256" s="57"/>
      <c r="P256" s="149">
        <f>O256*H256</f>
        <v>0</v>
      </c>
      <c r="Q256" s="149">
        <v>0</v>
      </c>
      <c r="R256" s="149">
        <f>Q256*H256</f>
        <v>0</v>
      </c>
      <c r="S256" s="149">
        <v>0</v>
      </c>
      <c r="T256" s="150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1" t="s">
        <v>160</v>
      </c>
      <c r="AT256" s="151" t="s">
        <v>132</v>
      </c>
      <c r="AU256" s="151" t="s">
        <v>83</v>
      </c>
      <c r="AY256" s="16" t="s">
        <v>129</v>
      </c>
      <c r="BE256" s="152">
        <f>IF(N256="základní",J256,0)</f>
        <v>0</v>
      </c>
      <c r="BF256" s="152">
        <f>IF(N256="snížená",J256,0)</f>
        <v>0</v>
      </c>
      <c r="BG256" s="152">
        <f>IF(N256="zákl. přenesená",J256,0)</f>
        <v>0</v>
      </c>
      <c r="BH256" s="152">
        <f>IF(N256="sníž. přenesená",J256,0)</f>
        <v>0</v>
      </c>
      <c r="BI256" s="152">
        <f>IF(N256="nulová",J256,0)</f>
        <v>0</v>
      </c>
      <c r="BJ256" s="16" t="s">
        <v>81</v>
      </c>
      <c r="BK256" s="152">
        <f>ROUND(I256*H256,2)</f>
        <v>0</v>
      </c>
      <c r="BL256" s="16" t="s">
        <v>160</v>
      </c>
      <c r="BM256" s="151" t="s">
        <v>464</v>
      </c>
    </row>
    <row r="257" spans="1:65" s="2" customFormat="1" ht="16.350000000000001" customHeight="1">
      <c r="A257" s="31"/>
      <c r="B257" s="138"/>
      <c r="C257" s="139" t="s">
        <v>465</v>
      </c>
      <c r="D257" s="139" t="s">
        <v>132</v>
      </c>
      <c r="E257" s="140" t="s">
        <v>466</v>
      </c>
      <c r="F257" s="141" t="s">
        <v>467</v>
      </c>
      <c r="G257" s="142" t="s">
        <v>135</v>
      </c>
      <c r="H257" s="143">
        <v>20.2</v>
      </c>
      <c r="I257" s="144"/>
      <c r="J257" s="145">
        <f>ROUND(I257*H257,2)</f>
        <v>0</v>
      </c>
      <c r="K257" s="146"/>
      <c r="L257" s="32"/>
      <c r="M257" s="147" t="s">
        <v>1</v>
      </c>
      <c r="N257" s="148" t="s">
        <v>41</v>
      </c>
      <c r="O257" s="57"/>
      <c r="P257" s="149">
        <f>O257*H257</f>
        <v>0</v>
      </c>
      <c r="Q257" s="149">
        <v>5.4000000000000003E-3</v>
      </c>
      <c r="R257" s="149">
        <f>Q257*H257</f>
        <v>0.10908</v>
      </c>
      <c r="S257" s="149">
        <v>0</v>
      </c>
      <c r="T257" s="150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51" t="s">
        <v>160</v>
      </c>
      <c r="AT257" s="151" t="s">
        <v>132</v>
      </c>
      <c r="AU257" s="151" t="s">
        <v>83</v>
      </c>
      <c r="AY257" s="16" t="s">
        <v>129</v>
      </c>
      <c r="BE257" s="152">
        <f>IF(N257="základní",J257,0)</f>
        <v>0</v>
      </c>
      <c r="BF257" s="152">
        <f>IF(N257="snížená",J257,0)</f>
        <v>0</v>
      </c>
      <c r="BG257" s="152">
        <f>IF(N257="zákl. přenesená",J257,0)</f>
        <v>0</v>
      </c>
      <c r="BH257" s="152">
        <f>IF(N257="sníž. přenesená",J257,0)</f>
        <v>0</v>
      </c>
      <c r="BI257" s="152">
        <f>IF(N257="nulová",J257,0)</f>
        <v>0</v>
      </c>
      <c r="BJ257" s="16" t="s">
        <v>81</v>
      </c>
      <c r="BK257" s="152">
        <f>ROUND(I257*H257,2)</f>
        <v>0</v>
      </c>
      <c r="BL257" s="16" t="s">
        <v>160</v>
      </c>
      <c r="BM257" s="151" t="s">
        <v>468</v>
      </c>
    </row>
    <row r="258" spans="1:65" s="13" customFormat="1">
      <c r="B258" s="153"/>
      <c r="D258" s="154" t="s">
        <v>141</v>
      </c>
      <c r="E258" s="155" t="s">
        <v>1</v>
      </c>
      <c r="F258" s="156" t="s">
        <v>460</v>
      </c>
      <c r="H258" s="157">
        <v>20.2</v>
      </c>
      <c r="I258" s="158"/>
      <c r="L258" s="153"/>
      <c r="M258" s="159"/>
      <c r="N258" s="160"/>
      <c r="O258" s="160"/>
      <c r="P258" s="160"/>
      <c r="Q258" s="160"/>
      <c r="R258" s="160"/>
      <c r="S258" s="160"/>
      <c r="T258" s="161"/>
      <c r="AT258" s="155" t="s">
        <v>141</v>
      </c>
      <c r="AU258" s="155" t="s">
        <v>83</v>
      </c>
      <c r="AV258" s="13" t="s">
        <v>83</v>
      </c>
      <c r="AW258" s="13" t="s">
        <v>32</v>
      </c>
      <c r="AX258" s="13" t="s">
        <v>81</v>
      </c>
      <c r="AY258" s="155" t="s">
        <v>129</v>
      </c>
    </row>
    <row r="259" spans="1:65" s="2" customFormat="1" ht="16.350000000000001" customHeight="1">
      <c r="A259" s="31"/>
      <c r="B259" s="138"/>
      <c r="C259" s="139" t="s">
        <v>469</v>
      </c>
      <c r="D259" s="139" t="s">
        <v>132</v>
      </c>
      <c r="E259" s="140" t="s">
        <v>470</v>
      </c>
      <c r="F259" s="141" t="s">
        <v>471</v>
      </c>
      <c r="G259" s="142" t="s">
        <v>135</v>
      </c>
      <c r="H259" s="143">
        <v>1.2</v>
      </c>
      <c r="I259" s="144"/>
      <c r="J259" s="145">
        <f>ROUND(I259*H259,2)</f>
        <v>0</v>
      </c>
      <c r="K259" s="146"/>
      <c r="L259" s="32"/>
      <c r="M259" s="147" t="s">
        <v>1</v>
      </c>
      <c r="N259" s="148" t="s">
        <v>41</v>
      </c>
      <c r="O259" s="57"/>
      <c r="P259" s="149">
        <f>O259*H259</f>
        <v>0</v>
      </c>
      <c r="Q259" s="149">
        <v>0</v>
      </c>
      <c r="R259" s="149">
        <f>Q259*H259</f>
        <v>0</v>
      </c>
      <c r="S259" s="149">
        <v>0</v>
      </c>
      <c r="T259" s="150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51" t="s">
        <v>160</v>
      </c>
      <c r="AT259" s="151" t="s">
        <v>132</v>
      </c>
      <c r="AU259" s="151" t="s">
        <v>83</v>
      </c>
      <c r="AY259" s="16" t="s">
        <v>129</v>
      </c>
      <c r="BE259" s="152">
        <f>IF(N259="základní",J259,0)</f>
        <v>0</v>
      </c>
      <c r="BF259" s="152">
        <f>IF(N259="snížená",J259,0)</f>
        <v>0</v>
      </c>
      <c r="BG259" s="152">
        <f>IF(N259="zákl. přenesená",J259,0)</f>
        <v>0</v>
      </c>
      <c r="BH259" s="152">
        <f>IF(N259="sníž. přenesená",J259,0)</f>
        <v>0</v>
      </c>
      <c r="BI259" s="152">
        <f>IF(N259="nulová",J259,0)</f>
        <v>0</v>
      </c>
      <c r="BJ259" s="16" t="s">
        <v>81</v>
      </c>
      <c r="BK259" s="152">
        <f>ROUND(I259*H259,2)</f>
        <v>0</v>
      </c>
      <c r="BL259" s="16" t="s">
        <v>160</v>
      </c>
      <c r="BM259" s="151" t="s">
        <v>472</v>
      </c>
    </row>
    <row r="260" spans="1:65" s="2" customFormat="1" ht="16.350000000000001" customHeight="1">
      <c r="A260" s="31"/>
      <c r="B260" s="138"/>
      <c r="C260" s="139" t="s">
        <v>473</v>
      </c>
      <c r="D260" s="139" t="s">
        <v>132</v>
      </c>
      <c r="E260" s="140" t="s">
        <v>474</v>
      </c>
      <c r="F260" s="141" t="s">
        <v>475</v>
      </c>
      <c r="G260" s="142" t="s">
        <v>350</v>
      </c>
      <c r="H260" s="181"/>
      <c r="I260" s="144"/>
      <c r="J260" s="145">
        <f>ROUND(I260*H260,2)</f>
        <v>0</v>
      </c>
      <c r="K260" s="146"/>
      <c r="L260" s="32"/>
      <c r="M260" s="147" t="s">
        <v>1</v>
      </c>
      <c r="N260" s="148" t="s">
        <v>41</v>
      </c>
      <c r="O260" s="57"/>
      <c r="P260" s="149">
        <f>O260*H260</f>
        <v>0</v>
      </c>
      <c r="Q260" s="149">
        <v>0</v>
      </c>
      <c r="R260" s="149">
        <f>Q260*H260</f>
        <v>0</v>
      </c>
      <c r="S260" s="149">
        <v>0</v>
      </c>
      <c r="T260" s="150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51" t="s">
        <v>160</v>
      </c>
      <c r="AT260" s="151" t="s">
        <v>132</v>
      </c>
      <c r="AU260" s="151" t="s">
        <v>83</v>
      </c>
      <c r="AY260" s="16" t="s">
        <v>129</v>
      </c>
      <c r="BE260" s="152">
        <f>IF(N260="základní",J260,0)</f>
        <v>0</v>
      </c>
      <c r="BF260" s="152">
        <f>IF(N260="snížená",J260,0)</f>
        <v>0</v>
      </c>
      <c r="BG260" s="152">
        <f>IF(N260="zákl. přenesená",J260,0)</f>
        <v>0</v>
      </c>
      <c r="BH260" s="152">
        <f>IF(N260="sníž. přenesená",J260,0)</f>
        <v>0</v>
      </c>
      <c r="BI260" s="152">
        <f>IF(N260="nulová",J260,0)</f>
        <v>0</v>
      </c>
      <c r="BJ260" s="16" t="s">
        <v>81</v>
      </c>
      <c r="BK260" s="152">
        <f>ROUND(I260*H260,2)</f>
        <v>0</v>
      </c>
      <c r="BL260" s="16" t="s">
        <v>160</v>
      </c>
      <c r="BM260" s="151" t="s">
        <v>476</v>
      </c>
    </row>
    <row r="261" spans="1:65" s="12" customFormat="1" ht="22.9" customHeight="1">
      <c r="B261" s="125"/>
      <c r="D261" s="126" t="s">
        <v>75</v>
      </c>
      <c r="E261" s="136" t="s">
        <v>477</v>
      </c>
      <c r="F261" s="136" t="s">
        <v>559</v>
      </c>
      <c r="I261" s="128"/>
      <c r="J261" s="137">
        <f>BK261</f>
        <v>0</v>
      </c>
      <c r="L261" s="125"/>
      <c r="M261" s="130"/>
      <c r="N261" s="131"/>
      <c r="O261" s="131"/>
      <c r="P261" s="132">
        <f>P262</f>
        <v>0</v>
      </c>
      <c r="Q261" s="131"/>
      <c r="R261" s="132">
        <f>R262</f>
        <v>0</v>
      </c>
      <c r="S261" s="131"/>
      <c r="T261" s="133">
        <f>T262</f>
        <v>0</v>
      </c>
      <c r="AR261" s="126" t="s">
        <v>83</v>
      </c>
      <c r="AT261" s="134" t="s">
        <v>75</v>
      </c>
      <c r="AU261" s="134" t="s">
        <v>81</v>
      </c>
      <c r="AY261" s="126" t="s">
        <v>129</v>
      </c>
      <c r="BK261" s="135">
        <f>BK262</f>
        <v>0</v>
      </c>
    </row>
    <row r="262" spans="1:65" s="2" customFormat="1" ht="24.2" customHeight="1">
      <c r="A262" s="31"/>
      <c r="B262" s="138"/>
      <c r="C262" s="139" t="s">
        <v>478</v>
      </c>
      <c r="D262" s="139" t="s">
        <v>132</v>
      </c>
      <c r="E262" s="140" t="s">
        <v>479</v>
      </c>
      <c r="F262" s="141" t="s">
        <v>565</v>
      </c>
      <c r="G262" s="142" t="s">
        <v>281</v>
      </c>
      <c r="H262" s="143">
        <v>1</v>
      </c>
      <c r="I262" s="144"/>
      <c r="J262" s="145">
        <f>ROUND(I262*H262,2)</f>
        <v>0</v>
      </c>
      <c r="K262" s="146"/>
      <c r="L262" s="32"/>
      <c r="M262" s="147" t="s">
        <v>1</v>
      </c>
      <c r="N262" s="148" t="s">
        <v>41</v>
      </c>
      <c r="O262" s="57"/>
      <c r="P262" s="149">
        <f>O262*H262</f>
        <v>0</v>
      </c>
      <c r="Q262" s="149">
        <v>0</v>
      </c>
      <c r="R262" s="149">
        <f>Q262*H262</f>
        <v>0</v>
      </c>
      <c r="S262" s="149">
        <v>0</v>
      </c>
      <c r="T262" s="150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51" t="s">
        <v>160</v>
      </c>
      <c r="AT262" s="151" t="s">
        <v>132</v>
      </c>
      <c r="AU262" s="151" t="s">
        <v>83</v>
      </c>
      <c r="AY262" s="16" t="s">
        <v>129</v>
      </c>
      <c r="BE262" s="152">
        <f>IF(N262="základní",J262,0)</f>
        <v>0</v>
      </c>
      <c r="BF262" s="152">
        <f>IF(N262="snížená",J262,0)</f>
        <v>0</v>
      </c>
      <c r="BG262" s="152">
        <f>IF(N262="zákl. přenesená",J262,0)</f>
        <v>0</v>
      </c>
      <c r="BH262" s="152">
        <f>IF(N262="sníž. přenesená",J262,0)</f>
        <v>0</v>
      </c>
      <c r="BI262" s="152">
        <f>IF(N262="nulová",J262,0)</f>
        <v>0</v>
      </c>
      <c r="BJ262" s="16" t="s">
        <v>81</v>
      </c>
      <c r="BK262" s="152">
        <f>ROUND(I262*H262,2)</f>
        <v>0</v>
      </c>
      <c r="BL262" s="16" t="s">
        <v>160</v>
      </c>
      <c r="BM262" s="151" t="s">
        <v>480</v>
      </c>
    </row>
    <row r="263" spans="1:65" s="12" customFormat="1" ht="22.9" customHeight="1">
      <c r="B263" s="125"/>
      <c r="D263" s="126" t="s">
        <v>75</v>
      </c>
      <c r="E263" s="136" t="s">
        <v>481</v>
      </c>
      <c r="F263" s="136" t="s">
        <v>482</v>
      </c>
      <c r="I263" s="128"/>
      <c r="J263" s="137">
        <f>BK263</f>
        <v>0</v>
      </c>
      <c r="L263" s="125"/>
      <c r="M263" s="130"/>
      <c r="N263" s="131"/>
      <c r="O263" s="131"/>
      <c r="P263" s="132">
        <f>SUM(P264:P273)</f>
        <v>0</v>
      </c>
      <c r="Q263" s="131"/>
      <c r="R263" s="132">
        <f>SUM(R264:R273)</f>
        <v>0.10457000000000001</v>
      </c>
      <c r="S263" s="131"/>
      <c r="T263" s="133">
        <f>SUM(T264:T273)</f>
        <v>0</v>
      </c>
      <c r="AR263" s="126" t="s">
        <v>83</v>
      </c>
      <c r="AT263" s="134" t="s">
        <v>75</v>
      </c>
      <c r="AU263" s="134" t="s">
        <v>81</v>
      </c>
      <c r="AY263" s="126" t="s">
        <v>129</v>
      </c>
      <c r="BK263" s="135">
        <f>SUM(BK264:BK273)</f>
        <v>0</v>
      </c>
    </row>
    <row r="264" spans="1:65" s="2" customFormat="1" ht="16.350000000000001" customHeight="1">
      <c r="A264" s="31"/>
      <c r="B264" s="138"/>
      <c r="C264" s="139" t="s">
        <v>483</v>
      </c>
      <c r="D264" s="139" t="s">
        <v>132</v>
      </c>
      <c r="E264" s="140" t="s">
        <v>484</v>
      </c>
      <c r="F264" s="141" t="s">
        <v>485</v>
      </c>
      <c r="G264" s="142" t="s">
        <v>135</v>
      </c>
      <c r="H264" s="143">
        <v>153</v>
      </c>
      <c r="I264" s="144"/>
      <c r="J264" s="145">
        <f>ROUND(I264*H264,2)</f>
        <v>0</v>
      </c>
      <c r="K264" s="146"/>
      <c r="L264" s="32"/>
      <c r="M264" s="147" t="s">
        <v>1</v>
      </c>
      <c r="N264" s="148" t="s">
        <v>41</v>
      </c>
      <c r="O264" s="57"/>
      <c r="P264" s="149">
        <f>O264*H264</f>
        <v>0</v>
      </c>
      <c r="Q264" s="149">
        <v>0</v>
      </c>
      <c r="R264" s="149">
        <f>Q264*H264</f>
        <v>0</v>
      </c>
      <c r="S264" s="149">
        <v>0</v>
      </c>
      <c r="T264" s="150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1" t="s">
        <v>160</v>
      </c>
      <c r="AT264" s="151" t="s">
        <v>132</v>
      </c>
      <c r="AU264" s="151" t="s">
        <v>83</v>
      </c>
      <c r="AY264" s="16" t="s">
        <v>129</v>
      </c>
      <c r="BE264" s="152">
        <f>IF(N264="základní",J264,0)</f>
        <v>0</v>
      </c>
      <c r="BF264" s="152">
        <f>IF(N264="snížená",J264,0)</f>
        <v>0</v>
      </c>
      <c r="BG264" s="152">
        <f>IF(N264="zákl. přenesená",J264,0)</f>
        <v>0</v>
      </c>
      <c r="BH264" s="152">
        <f>IF(N264="sníž. přenesená",J264,0)</f>
        <v>0</v>
      </c>
      <c r="BI264" s="152">
        <f>IF(N264="nulová",J264,0)</f>
        <v>0</v>
      </c>
      <c r="BJ264" s="16" t="s">
        <v>81</v>
      </c>
      <c r="BK264" s="152">
        <f>ROUND(I264*H264,2)</f>
        <v>0</v>
      </c>
      <c r="BL264" s="16" t="s">
        <v>160</v>
      </c>
      <c r="BM264" s="151" t="s">
        <v>486</v>
      </c>
    </row>
    <row r="265" spans="1:65" s="13" customFormat="1">
      <c r="B265" s="153"/>
      <c r="D265" s="154" t="s">
        <v>141</v>
      </c>
      <c r="E265" s="155" t="s">
        <v>1</v>
      </c>
      <c r="F265" s="156" t="s">
        <v>487</v>
      </c>
      <c r="H265" s="157">
        <v>153</v>
      </c>
      <c r="I265" s="158"/>
      <c r="L265" s="153"/>
      <c r="M265" s="159"/>
      <c r="N265" s="160"/>
      <c r="O265" s="160"/>
      <c r="P265" s="160"/>
      <c r="Q265" s="160"/>
      <c r="R265" s="160"/>
      <c r="S265" s="160"/>
      <c r="T265" s="161"/>
      <c r="AT265" s="155" t="s">
        <v>141</v>
      </c>
      <c r="AU265" s="155" t="s">
        <v>83</v>
      </c>
      <c r="AV265" s="13" t="s">
        <v>83</v>
      </c>
      <c r="AW265" s="13" t="s">
        <v>32</v>
      </c>
      <c r="AX265" s="13" t="s">
        <v>81</v>
      </c>
      <c r="AY265" s="155" t="s">
        <v>129</v>
      </c>
    </row>
    <row r="266" spans="1:65" s="2" customFormat="1" ht="16.350000000000001" customHeight="1">
      <c r="A266" s="31"/>
      <c r="B266" s="138"/>
      <c r="C266" s="139" t="s">
        <v>488</v>
      </c>
      <c r="D266" s="139" t="s">
        <v>132</v>
      </c>
      <c r="E266" s="140" t="s">
        <v>489</v>
      </c>
      <c r="F266" s="141" t="s">
        <v>490</v>
      </c>
      <c r="G266" s="142" t="s">
        <v>135</v>
      </c>
      <c r="H266" s="143">
        <v>153</v>
      </c>
      <c r="I266" s="144"/>
      <c r="J266" s="145">
        <f>ROUND(I266*H266,2)</f>
        <v>0</v>
      </c>
      <c r="K266" s="146"/>
      <c r="L266" s="32"/>
      <c r="M266" s="147" t="s">
        <v>1</v>
      </c>
      <c r="N266" s="148" t="s">
        <v>41</v>
      </c>
      <c r="O266" s="57"/>
      <c r="P266" s="149">
        <f>O266*H266</f>
        <v>0</v>
      </c>
      <c r="Q266" s="149">
        <v>2.0000000000000001E-4</v>
      </c>
      <c r="R266" s="149">
        <f>Q266*H266</f>
        <v>3.0600000000000002E-2</v>
      </c>
      <c r="S266" s="149">
        <v>0</v>
      </c>
      <c r="T266" s="150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51" t="s">
        <v>160</v>
      </c>
      <c r="AT266" s="151" t="s">
        <v>132</v>
      </c>
      <c r="AU266" s="151" t="s">
        <v>83</v>
      </c>
      <c r="AY266" s="16" t="s">
        <v>129</v>
      </c>
      <c r="BE266" s="152">
        <f>IF(N266="základní",J266,0)</f>
        <v>0</v>
      </c>
      <c r="BF266" s="152">
        <f>IF(N266="snížená",J266,0)</f>
        <v>0</v>
      </c>
      <c r="BG266" s="152">
        <f>IF(N266="zákl. přenesená",J266,0)</f>
        <v>0</v>
      </c>
      <c r="BH266" s="152">
        <f>IF(N266="sníž. přenesená",J266,0)</f>
        <v>0</v>
      </c>
      <c r="BI266" s="152">
        <f>IF(N266="nulová",J266,0)</f>
        <v>0</v>
      </c>
      <c r="BJ266" s="16" t="s">
        <v>81</v>
      </c>
      <c r="BK266" s="152">
        <f>ROUND(I266*H266,2)</f>
        <v>0</v>
      </c>
      <c r="BL266" s="16" t="s">
        <v>160</v>
      </c>
      <c r="BM266" s="151" t="s">
        <v>491</v>
      </c>
    </row>
    <row r="267" spans="1:65" s="13" customFormat="1">
      <c r="B267" s="153"/>
      <c r="D267" s="154" t="s">
        <v>141</v>
      </c>
      <c r="E267" s="155" t="s">
        <v>1</v>
      </c>
      <c r="F267" s="156" t="s">
        <v>487</v>
      </c>
      <c r="H267" s="157">
        <v>153</v>
      </c>
      <c r="I267" s="158"/>
      <c r="L267" s="153"/>
      <c r="M267" s="159"/>
      <c r="N267" s="160"/>
      <c r="O267" s="160"/>
      <c r="P267" s="160"/>
      <c r="Q267" s="160"/>
      <c r="R267" s="160"/>
      <c r="S267" s="160"/>
      <c r="T267" s="161"/>
      <c r="AT267" s="155" t="s">
        <v>141</v>
      </c>
      <c r="AU267" s="155" t="s">
        <v>83</v>
      </c>
      <c r="AV267" s="13" t="s">
        <v>83</v>
      </c>
      <c r="AW267" s="13" t="s">
        <v>32</v>
      </c>
      <c r="AX267" s="13" t="s">
        <v>81</v>
      </c>
      <c r="AY267" s="155" t="s">
        <v>129</v>
      </c>
    </row>
    <row r="268" spans="1:65" s="2" customFormat="1" ht="16.350000000000001" customHeight="1">
      <c r="A268" s="31"/>
      <c r="B268" s="138"/>
      <c r="C268" s="139" t="s">
        <v>492</v>
      </c>
      <c r="D268" s="139" t="s">
        <v>132</v>
      </c>
      <c r="E268" s="140" t="s">
        <v>493</v>
      </c>
      <c r="F268" s="141" t="s">
        <v>494</v>
      </c>
      <c r="G268" s="142" t="s">
        <v>135</v>
      </c>
      <c r="H268" s="143">
        <v>253</v>
      </c>
      <c r="I268" s="144"/>
      <c r="J268" s="145">
        <f>ROUND(I268*H268,2)</f>
        <v>0</v>
      </c>
      <c r="K268" s="146"/>
      <c r="L268" s="32"/>
      <c r="M268" s="147" t="s">
        <v>1</v>
      </c>
      <c r="N268" s="148" t="s">
        <v>41</v>
      </c>
      <c r="O268" s="57"/>
      <c r="P268" s="149">
        <f>O268*H268</f>
        <v>0</v>
      </c>
      <c r="Q268" s="149">
        <v>2.9E-4</v>
      </c>
      <c r="R268" s="149">
        <f>Q268*H268</f>
        <v>7.3370000000000005E-2</v>
      </c>
      <c r="S268" s="149">
        <v>0</v>
      </c>
      <c r="T268" s="150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51" t="s">
        <v>160</v>
      </c>
      <c r="AT268" s="151" t="s">
        <v>132</v>
      </c>
      <c r="AU268" s="151" t="s">
        <v>83</v>
      </c>
      <c r="AY268" s="16" t="s">
        <v>129</v>
      </c>
      <c r="BE268" s="152">
        <f>IF(N268="základní",J268,0)</f>
        <v>0</v>
      </c>
      <c r="BF268" s="152">
        <f>IF(N268="snížená",J268,0)</f>
        <v>0</v>
      </c>
      <c r="BG268" s="152">
        <f>IF(N268="zákl. přenesená",J268,0)</f>
        <v>0</v>
      </c>
      <c r="BH268" s="152">
        <f>IF(N268="sníž. přenesená",J268,0)</f>
        <v>0</v>
      </c>
      <c r="BI268" s="152">
        <f>IF(N268="nulová",J268,0)</f>
        <v>0</v>
      </c>
      <c r="BJ268" s="16" t="s">
        <v>81</v>
      </c>
      <c r="BK268" s="152">
        <f>ROUND(I268*H268,2)</f>
        <v>0</v>
      </c>
      <c r="BL268" s="16" t="s">
        <v>160</v>
      </c>
      <c r="BM268" s="151" t="s">
        <v>495</v>
      </c>
    </row>
    <row r="269" spans="1:65" s="13" customFormat="1">
      <c r="B269" s="153"/>
      <c r="D269" s="154" t="s">
        <v>141</v>
      </c>
      <c r="E269" s="155" t="s">
        <v>1</v>
      </c>
      <c r="F269" s="156" t="s">
        <v>487</v>
      </c>
      <c r="H269" s="157">
        <v>153</v>
      </c>
      <c r="I269" s="158"/>
      <c r="L269" s="153"/>
      <c r="M269" s="159"/>
      <c r="N269" s="160"/>
      <c r="O269" s="160"/>
      <c r="P269" s="160"/>
      <c r="Q269" s="160"/>
      <c r="R269" s="160"/>
      <c r="S269" s="160"/>
      <c r="T269" s="161"/>
      <c r="AT269" s="155" t="s">
        <v>141</v>
      </c>
      <c r="AU269" s="155" t="s">
        <v>83</v>
      </c>
      <c r="AV269" s="13" t="s">
        <v>83</v>
      </c>
      <c r="AW269" s="13" t="s">
        <v>32</v>
      </c>
      <c r="AX269" s="13" t="s">
        <v>76</v>
      </c>
      <c r="AY269" s="155" t="s">
        <v>129</v>
      </c>
    </row>
    <row r="270" spans="1:65" s="13" customFormat="1">
      <c r="B270" s="153"/>
      <c r="D270" s="154" t="s">
        <v>141</v>
      </c>
      <c r="E270" s="155" t="s">
        <v>1</v>
      </c>
      <c r="F270" s="156" t="s">
        <v>496</v>
      </c>
      <c r="H270" s="157">
        <v>100</v>
      </c>
      <c r="I270" s="158"/>
      <c r="L270" s="153"/>
      <c r="M270" s="159"/>
      <c r="N270" s="160"/>
      <c r="O270" s="160"/>
      <c r="P270" s="160"/>
      <c r="Q270" s="160"/>
      <c r="R270" s="160"/>
      <c r="S270" s="160"/>
      <c r="T270" s="161"/>
      <c r="AT270" s="155" t="s">
        <v>141</v>
      </c>
      <c r="AU270" s="155" t="s">
        <v>83</v>
      </c>
      <c r="AV270" s="13" t="s">
        <v>83</v>
      </c>
      <c r="AW270" s="13" t="s">
        <v>32</v>
      </c>
      <c r="AX270" s="13" t="s">
        <v>76</v>
      </c>
      <c r="AY270" s="155" t="s">
        <v>129</v>
      </c>
    </row>
    <row r="271" spans="1:65" s="14" customFormat="1">
      <c r="B271" s="162"/>
      <c r="D271" s="154" t="s">
        <v>141</v>
      </c>
      <c r="E271" s="163" t="s">
        <v>1</v>
      </c>
      <c r="F271" s="164" t="s">
        <v>164</v>
      </c>
      <c r="H271" s="165">
        <v>253</v>
      </c>
      <c r="I271" s="166"/>
      <c r="L271" s="162"/>
      <c r="M271" s="167"/>
      <c r="N271" s="168"/>
      <c r="O271" s="168"/>
      <c r="P271" s="168"/>
      <c r="Q271" s="168"/>
      <c r="R271" s="168"/>
      <c r="S271" s="168"/>
      <c r="T271" s="169"/>
      <c r="AT271" s="163" t="s">
        <v>141</v>
      </c>
      <c r="AU271" s="163" t="s">
        <v>83</v>
      </c>
      <c r="AV271" s="14" t="s">
        <v>136</v>
      </c>
      <c r="AW271" s="14" t="s">
        <v>32</v>
      </c>
      <c r="AX271" s="14" t="s">
        <v>81</v>
      </c>
      <c r="AY271" s="163" t="s">
        <v>129</v>
      </c>
    </row>
    <row r="272" spans="1:65" s="2" customFormat="1" ht="21" customHeight="1">
      <c r="A272" s="31"/>
      <c r="B272" s="138"/>
      <c r="C272" s="139" t="s">
        <v>497</v>
      </c>
      <c r="D272" s="139" t="s">
        <v>132</v>
      </c>
      <c r="E272" s="140" t="s">
        <v>498</v>
      </c>
      <c r="F272" s="141" t="s">
        <v>499</v>
      </c>
      <c r="G272" s="142" t="s">
        <v>135</v>
      </c>
      <c r="H272" s="143">
        <v>60</v>
      </c>
      <c r="I272" s="144"/>
      <c r="J272" s="145">
        <f>ROUND(I272*H272,2)</f>
        <v>0</v>
      </c>
      <c r="K272" s="146"/>
      <c r="L272" s="32"/>
      <c r="M272" s="147" t="s">
        <v>1</v>
      </c>
      <c r="N272" s="148" t="s">
        <v>41</v>
      </c>
      <c r="O272" s="57"/>
      <c r="P272" s="149">
        <f>O272*H272</f>
        <v>0</v>
      </c>
      <c r="Q272" s="149">
        <v>1.0000000000000001E-5</v>
      </c>
      <c r="R272" s="149">
        <f>Q272*H272</f>
        <v>6.0000000000000006E-4</v>
      </c>
      <c r="S272" s="149">
        <v>0</v>
      </c>
      <c r="T272" s="150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1" t="s">
        <v>160</v>
      </c>
      <c r="AT272" s="151" t="s">
        <v>132</v>
      </c>
      <c r="AU272" s="151" t="s">
        <v>83</v>
      </c>
      <c r="AY272" s="16" t="s">
        <v>129</v>
      </c>
      <c r="BE272" s="152">
        <f>IF(N272="základní",J272,0)</f>
        <v>0</v>
      </c>
      <c r="BF272" s="152">
        <f>IF(N272="snížená",J272,0)</f>
        <v>0</v>
      </c>
      <c r="BG272" s="152">
        <f>IF(N272="zákl. přenesená",J272,0)</f>
        <v>0</v>
      </c>
      <c r="BH272" s="152">
        <f>IF(N272="sníž. přenesená",J272,0)</f>
        <v>0</v>
      </c>
      <c r="BI272" s="152">
        <f>IF(N272="nulová",J272,0)</f>
        <v>0</v>
      </c>
      <c r="BJ272" s="16" t="s">
        <v>81</v>
      </c>
      <c r="BK272" s="152">
        <f>ROUND(I272*H272,2)</f>
        <v>0</v>
      </c>
      <c r="BL272" s="16" t="s">
        <v>160</v>
      </c>
      <c r="BM272" s="151" t="s">
        <v>500</v>
      </c>
    </row>
    <row r="273" spans="1:65" s="13" customFormat="1">
      <c r="B273" s="153"/>
      <c r="D273" s="154" t="s">
        <v>141</v>
      </c>
      <c r="E273" s="155" t="s">
        <v>1</v>
      </c>
      <c r="F273" s="156" t="s">
        <v>501</v>
      </c>
      <c r="H273" s="157">
        <v>60</v>
      </c>
      <c r="I273" s="158"/>
      <c r="L273" s="153"/>
      <c r="M273" s="159"/>
      <c r="N273" s="160"/>
      <c r="O273" s="160"/>
      <c r="P273" s="160"/>
      <c r="Q273" s="160"/>
      <c r="R273" s="160"/>
      <c r="S273" s="160"/>
      <c r="T273" s="161"/>
      <c r="AT273" s="155" t="s">
        <v>141</v>
      </c>
      <c r="AU273" s="155" t="s">
        <v>83</v>
      </c>
      <c r="AV273" s="13" t="s">
        <v>83</v>
      </c>
      <c r="AW273" s="13" t="s">
        <v>32</v>
      </c>
      <c r="AX273" s="13" t="s">
        <v>81</v>
      </c>
      <c r="AY273" s="155" t="s">
        <v>129</v>
      </c>
    </row>
    <row r="274" spans="1:65" s="12" customFormat="1" ht="25.9" customHeight="1">
      <c r="B274" s="125"/>
      <c r="D274" s="126" t="s">
        <v>75</v>
      </c>
      <c r="E274" s="127" t="s">
        <v>502</v>
      </c>
      <c r="F274" s="127" t="s">
        <v>503</v>
      </c>
      <c r="I274" s="128"/>
      <c r="J274" s="129">
        <f>BK274</f>
        <v>0</v>
      </c>
      <c r="L274" s="125"/>
      <c r="M274" s="130"/>
      <c r="N274" s="131"/>
      <c r="O274" s="131"/>
      <c r="P274" s="132">
        <f>P275+P283</f>
        <v>0</v>
      </c>
      <c r="Q274" s="131"/>
      <c r="R274" s="132">
        <f>R275+R283</f>
        <v>0</v>
      </c>
      <c r="S274" s="131"/>
      <c r="T274" s="133">
        <f>T275+T283</f>
        <v>0</v>
      </c>
      <c r="AR274" s="126" t="s">
        <v>136</v>
      </c>
      <c r="AT274" s="134" t="s">
        <v>75</v>
      </c>
      <c r="AU274" s="134" t="s">
        <v>76</v>
      </c>
      <c r="AY274" s="126" t="s">
        <v>129</v>
      </c>
      <c r="BK274" s="135">
        <f>BK275+BK283</f>
        <v>0</v>
      </c>
    </row>
    <row r="275" spans="1:65" s="12" customFormat="1" ht="22.9" customHeight="1">
      <c r="B275" s="125"/>
      <c r="D275" s="126" t="s">
        <v>75</v>
      </c>
      <c r="E275" s="136" t="s">
        <v>504</v>
      </c>
      <c r="F275" s="136" t="s">
        <v>505</v>
      </c>
      <c r="I275" s="128"/>
      <c r="J275" s="137">
        <f>BK275</f>
        <v>0</v>
      </c>
      <c r="L275" s="125"/>
      <c r="M275" s="130"/>
      <c r="N275" s="131"/>
      <c r="O275" s="131"/>
      <c r="P275" s="132">
        <f>SUM(P276:P282)</f>
        <v>0</v>
      </c>
      <c r="Q275" s="131"/>
      <c r="R275" s="132">
        <f>SUM(R276:R282)</f>
        <v>0</v>
      </c>
      <c r="S275" s="131"/>
      <c r="T275" s="133">
        <f>SUM(T276:T282)</f>
        <v>0</v>
      </c>
      <c r="AR275" s="126" t="s">
        <v>136</v>
      </c>
      <c r="AT275" s="134" t="s">
        <v>75</v>
      </c>
      <c r="AU275" s="134" t="s">
        <v>81</v>
      </c>
      <c r="AY275" s="126" t="s">
        <v>129</v>
      </c>
      <c r="BK275" s="135">
        <f>SUM(BK276:BK282)</f>
        <v>0</v>
      </c>
    </row>
    <row r="276" spans="1:65" s="2" customFormat="1" ht="16.350000000000001" customHeight="1">
      <c r="A276" s="31"/>
      <c r="B276" s="138"/>
      <c r="C276" s="139" t="s">
        <v>506</v>
      </c>
      <c r="D276" s="139" t="s">
        <v>132</v>
      </c>
      <c r="E276" s="140" t="s">
        <v>507</v>
      </c>
      <c r="F276" s="141" t="s">
        <v>508</v>
      </c>
      <c r="G276" s="142" t="s">
        <v>281</v>
      </c>
      <c r="H276" s="143">
        <v>1</v>
      </c>
      <c r="I276" s="144"/>
      <c r="J276" s="145">
        <f t="shared" ref="J276:J282" si="20">ROUND(I276*H276,2)</f>
        <v>0</v>
      </c>
      <c r="K276" s="146"/>
      <c r="L276" s="32"/>
      <c r="M276" s="147" t="s">
        <v>1</v>
      </c>
      <c r="N276" s="148" t="s">
        <v>41</v>
      </c>
      <c r="O276" s="57"/>
      <c r="P276" s="149">
        <f t="shared" ref="P276:P282" si="21">O276*H276</f>
        <v>0</v>
      </c>
      <c r="Q276" s="149">
        <v>0</v>
      </c>
      <c r="R276" s="149">
        <f t="shared" ref="R276:R282" si="22">Q276*H276</f>
        <v>0</v>
      </c>
      <c r="S276" s="149">
        <v>0</v>
      </c>
      <c r="T276" s="150">
        <f t="shared" ref="T276:T282" si="23"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51" t="s">
        <v>160</v>
      </c>
      <c r="AT276" s="151" t="s">
        <v>132</v>
      </c>
      <c r="AU276" s="151" t="s">
        <v>83</v>
      </c>
      <c r="AY276" s="16" t="s">
        <v>129</v>
      </c>
      <c r="BE276" s="152">
        <f t="shared" ref="BE276:BE282" si="24">IF(N276="základní",J276,0)</f>
        <v>0</v>
      </c>
      <c r="BF276" s="152">
        <f t="shared" ref="BF276:BF282" si="25">IF(N276="snížená",J276,0)</f>
        <v>0</v>
      </c>
      <c r="BG276" s="152">
        <f t="shared" ref="BG276:BG282" si="26">IF(N276="zákl. přenesená",J276,0)</f>
        <v>0</v>
      </c>
      <c r="BH276" s="152">
        <f t="shared" ref="BH276:BH282" si="27">IF(N276="sníž. přenesená",J276,0)</f>
        <v>0</v>
      </c>
      <c r="BI276" s="152">
        <f t="shared" ref="BI276:BI282" si="28">IF(N276="nulová",J276,0)</f>
        <v>0</v>
      </c>
      <c r="BJ276" s="16" t="s">
        <v>81</v>
      </c>
      <c r="BK276" s="152">
        <f t="shared" ref="BK276:BK282" si="29">ROUND(I276*H276,2)</f>
        <v>0</v>
      </c>
      <c r="BL276" s="16" t="s">
        <v>160</v>
      </c>
      <c r="BM276" s="151" t="s">
        <v>509</v>
      </c>
    </row>
    <row r="277" spans="1:65" s="2" customFormat="1" ht="16.350000000000001" customHeight="1">
      <c r="A277" s="31"/>
      <c r="B277" s="138"/>
      <c r="C277" s="139" t="s">
        <v>510</v>
      </c>
      <c r="D277" s="139" t="s">
        <v>132</v>
      </c>
      <c r="E277" s="140" t="s">
        <v>511</v>
      </c>
      <c r="F277" s="141" t="s">
        <v>512</v>
      </c>
      <c r="G277" s="142" t="s">
        <v>281</v>
      </c>
      <c r="H277" s="143">
        <v>1</v>
      </c>
      <c r="I277" s="144"/>
      <c r="J277" s="145">
        <f t="shared" si="20"/>
        <v>0</v>
      </c>
      <c r="K277" s="146"/>
      <c r="L277" s="32"/>
      <c r="M277" s="147" t="s">
        <v>1</v>
      </c>
      <c r="N277" s="148" t="s">
        <v>41</v>
      </c>
      <c r="O277" s="57"/>
      <c r="P277" s="149">
        <f t="shared" si="21"/>
        <v>0</v>
      </c>
      <c r="Q277" s="149">
        <v>0</v>
      </c>
      <c r="R277" s="149">
        <f t="shared" si="22"/>
        <v>0</v>
      </c>
      <c r="S277" s="149">
        <v>0</v>
      </c>
      <c r="T277" s="150">
        <f t="shared" si="2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1" t="s">
        <v>160</v>
      </c>
      <c r="AT277" s="151" t="s">
        <v>132</v>
      </c>
      <c r="AU277" s="151" t="s">
        <v>83</v>
      </c>
      <c r="AY277" s="16" t="s">
        <v>129</v>
      </c>
      <c r="BE277" s="152">
        <f t="shared" si="24"/>
        <v>0</v>
      </c>
      <c r="BF277" s="152">
        <f t="shared" si="25"/>
        <v>0</v>
      </c>
      <c r="BG277" s="152">
        <f t="shared" si="26"/>
        <v>0</v>
      </c>
      <c r="BH277" s="152">
        <f t="shared" si="27"/>
        <v>0</v>
      </c>
      <c r="BI277" s="152">
        <f t="shared" si="28"/>
        <v>0</v>
      </c>
      <c r="BJ277" s="16" t="s">
        <v>81</v>
      </c>
      <c r="BK277" s="152">
        <f t="shared" si="29"/>
        <v>0</v>
      </c>
      <c r="BL277" s="16" t="s">
        <v>160</v>
      </c>
      <c r="BM277" s="151" t="s">
        <v>513</v>
      </c>
    </row>
    <row r="278" spans="1:65" s="2" customFormat="1" ht="16.350000000000001" customHeight="1">
      <c r="A278" s="31"/>
      <c r="B278" s="138"/>
      <c r="C278" s="139" t="s">
        <v>514</v>
      </c>
      <c r="D278" s="139" t="s">
        <v>132</v>
      </c>
      <c r="E278" s="140" t="s">
        <v>515</v>
      </c>
      <c r="F278" s="141" t="s">
        <v>516</v>
      </c>
      <c r="G278" s="142" t="s">
        <v>281</v>
      </c>
      <c r="H278" s="143">
        <v>1</v>
      </c>
      <c r="I278" s="144"/>
      <c r="J278" s="145">
        <f t="shared" si="20"/>
        <v>0</v>
      </c>
      <c r="K278" s="146"/>
      <c r="L278" s="32"/>
      <c r="M278" s="147" t="s">
        <v>1</v>
      </c>
      <c r="N278" s="148" t="s">
        <v>41</v>
      </c>
      <c r="O278" s="57"/>
      <c r="P278" s="149">
        <f t="shared" si="21"/>
        <v>0</v>
      </c>
      <c r="Q278" s="149">
        <v>0</v>
      </c>
      <c r="R278" s="149">
        <f t="shared" si="22"/>
        <v>0</v>
      </c>
      <c r="S278" s="149">
        <v>0</v>
      </c>
      <c r="T278" s="150">
        <f t="shared" si="2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51" t="s">
        <v>160</v>
      </c>
      <c r="AT278" s="151" t="s">
        <v>132</v>
      </c>
      <c r="AU278" s="151" t="s">
        <v>83</v>
      </c>
      <c r="AY278" s="16" t="s">
        <v>129</v>
      </c>
      <c r="BE278" s="152">
        <f t="shared" si="24"/>
        <v>0</v>
      </c>
      <c r="BF278" s="152">
        <f t="shared" si="25"/>
        <v>0</v>
      </c>
      <c r="BG278" s="152">
        <f t="shared" si="26"/>
        <v>0</v>
      </c>
      <c r="BH278" s="152">
        <f t="shared" si="27"/>
        <v>0</v>
      </c>
      <c r="BI278" s="152">
        <f t="shared" si="28"/>
        <v>0</v>
      </c>
      <c r="BJ278" s="16" t="s">
        <v>81</v>
      </c>
      <c r="BK278" s="152">
        <f t="shared" si="29"/>
        <v>0</v>
      </c>
      <c r="BL278" s="16" t="s">
        <v>160</v>
      </c>
      <c r="BM278" s="151" t="s">
        <v>517</v>
      </c>
    </row>
    <row r="279" spans="1:65" s="2" customFormat="1" ht="16.350000000000001" customHeight="1">
      <c r="A279" s="31"/>
      <c r="B279" s="138"/>
      <c r="C279" s="139" t="s">
        <v>518</v>
      </c>
      <c r="D279" s="139" t="s">
        <v>132</v>
      </c>
      <c r="E279" s="140" t="s">
        <v>519</v>
      </c>
      <c r="F279" s="141" t="s">
        <v>520</v>
      </c>
      <c r="G279" s="142" t="s">
        <v>281</v>
      </c>
      <c r="H279" s="143">
        <v>1</v>
      </c>
      <c r="I279" s="144"/>
      <c r="J279" s="145">
        <f t="shared" si="20"/>
        <v>0</v>
      </c>
      <c r="K279" s="146"/>
      <c r="L279" s="32"/>
      <c r="M279" s="147" t="s">
        <v>1</v>
      </c>
      <c r="N279" s="148" t="s">
        <v>41</v>
      </c>
      <c r="O279" s="57"/>
      <c r="P279" s="149">
        <f t="shared" si="21"/>
        <v>0</v>
      </c>
      <c r="Q279" s="149">
        <v>0</v>
      </c>
      <c r="R279" s="149">
        <f t="shared" si="22"/>
        <v>0</v>
      </c>
      <c r="S279" s="149">
        <v>0</v>
      </c>
      <c r="T279" s="150">
        <f t="shared" si="2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1" t="s">
        <v>160</v>
      </c>
      <c r="AT279" s="151" t="s">
        <v>132</v>
      </c>
      <c r="AU279" s="151" t="s">
        <v>83</v>
      </c>
      <c r="AY279" s="16" t="s">
        <v>129</v>
      </c>
      <c r="BE279" s="152">
        <f t="shared" si="24"/>
        <v>0</v>
      </c>
      <c r="BF279" s="152">
        <f t="shared" si="25"/>
        <v>0</v>
      </c>
      <c r="BG279" s="152">
        <f t="shared" si="26"/>
        <v>0</v>
      </c>
      <c r="BH279" s="152">
        <f t="shared" si="27"/>
        <v>0</v>
      </c>
      <c r="BI279" s="152">
        <f t="shared" si="28"/>
        <v>0</v>
      </c>
      <c r="BJ279" s="16" t="s">
        <v>81</v>
      </c>
      <c r="BK279" s="152">
        <f t="shared" si="29"/>
        <v>0</v>
      </c>
      <c r="BL279" s="16" t="s">
        <v>160</v>
      </c>
      <c r="BM279" s="151" t="s">
        <v>521</v>
      </c>
    </row>
    <row r="280" spans="1:65" s="2" customFormat="1" ht="16.350000000000001" customHeight="1">
      <c r="A280" s="31"/>
      <c r="B280" s="138"/>
      <c r="C280" s="139" t="s">
        <v>522</v>
      </c>
      <c r="D280" s="139" t="s">
        <v>132</v>
      </c>
      <c r="E280" s="140" t="s">
        <v>523</v>
      </c>
      <c r="F280" s="141" t="s">
        <v>524</v>
      </c>
      <c r="G280" s="142" t="s">
        <v>281</v>
      </c>
      <c r="H280" s="143">
        <v>1</v>
      </c>
      <c r="I280" s="144"/>
      <c r="J280" s="145">
        <f t="shared" si="20"/>
        <v>0</v>
      </c>
      <c r="K280" s="146"/>
      <c r="L280" s="32"/>
      <c r="M280" s="147" t="s">
        <v>1</v>
      </c>
      <c r="N280" s="148" t="s">
        <v>41</v>
      </c>
      <c r="O280" s="57"/>
      <c r="P280" s="149">
        <f t="shared" si="21"/>
        <v>0</v>
      </c>
      <c r="Q280" s="149">
        <v>0</v>
      </c>
      <c r="R280" s="149">
        <f t="shared" si="22"/>
        <v>0</v>
      </c>
      <c r="S280" s="149">
        <v>0</v>
      </c>
      <c r="T280" s="150">
        <f t="shared" si="2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51" t="s">
        <v>160</v>
      </c>
      <c r="AT280" s="151" t="s">
        <v>132</v>
      </c>
      <c r="AU280" s="151" t="s">
        <v>83</v>
      </c>
      <c r="AY280" s="16" t="s">
        <v>129</v>
      </c>
      <c r="BE280" s="152">
        <f t="shared" si="24"/>
        <v>0</v>
      </c>
      <c r="BF280" s="152">
        <f t="shared" si="25"/>
        <v>0</v>
      </c>
      <c r="BG280" s="152">
        <f t="shared" si="26"/>
        <v>0</v>
      </c>
      <c r="BH280" s="152">
        <f t="shared" si="27"/>
        <v>0</v>
      </c>
      <c r="BI280" s="152">
        <f t="shared" si="28"/>
        <v>0</v>
      </c>
      <c r="BJ280" s="16" t="s">
        <v>81</v>
      </c>
      <c r="BK280" s="152">
        <f t="shared" si="29"/>
        <v>0</v>
      </c>
      <c r="BL280" s="16" t="s">
        <v>160</v>
      </c>
      <c r="BM280" s="151" t="s">
        <v>525</v>
      </c>
    </row>
    <row r="281" spans="1:65" s="2" customFormat="1" ht="16.350000000000001" customHeight="1">
      <c r="A281" s="31"/>
      <c r="B281" s="138"/>
      <c r="C281" s="139" t="s">
        <v>526</v>
      </c>
      <c r="D281" s="139" t="s">
        <v>132</v>
      </c>
      <c r="E281" s="140" t="s">
        <v>527</v>
      </c>
      <c r="F281" s="141" t="s">
        <v>528</v>
      </c>
      <c r="G281" s="142" t="s">
        <v>281</v>
      </c>
      <c r="H281" s="143">
        <v>1</v>
      </c>
      <c r="I281" s="144"/>
      <c r="J281" s="145">
        <f t="shared" si="20"/>
        <v>0</v>
      </c>
      <c r="K281" s="146"/>
      <c r="L281" s="32"/>
      <c r="M281" s="147" t="s">
        <v>1</v>
      </c>
      <c r="N281" s="148" t="s">
        <v>41</v>
      </c>
      <c r="O281" s="57"/>
      <c r="P281" s="149">
        <f t="shared" si="21"/>
        <v>0</v>
      </c>
      <c r="Q281" s="149">
        <v>0</v>
      </c>
      <c r="R281" s="149">
        <f t="shared" si="22"/>
        <v>0</v>
      </c>
      <c r="S281" s="149">
        <v>0</v>
      </c>
      <c r="T281" s="150">
        <f t="shared" si="2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51" t="s">
        <v>160</v>
      </c>
      <c r="AT281" s="151" t="s">
        <v>132</v>
      </c>
      <c r="AU281" s="151" t="s">
        <v>83</v>
      </c>
      <c r="AY281" s="16" t="s">
        <v>129</v>
      </c>
      <c r="BE281" s="152">
        <f t="shared" si="24"/>
        <v>0</v>
      </c>
      <c r="BF281" s="152">
        <f t="shared" si="25"/>
        <v>0</v>
      </c>
      <c r="BG281" s="152">
        <f t="shared" si="26"/>
        <v>0</v>
      </c>
      <c r="BH281" s="152">
        <f t="shared" si="27"/>
        <v>0</v>
      </c>
      <c r="BI281" s="152">
        <f t="shared" si="28"/>
        <v>0</v>
      </c>
      <c r="BJ281" s="16" t="s">
        <v>81</v>
      </c>
      <c r="BK281" s="152">
        <f t="shared" si="29"/>
        <v>0</v>
      </c>
      <c r="BL281" s="16" t="s">
        <v>160</v>
      </c>
      <c r="BM281" s="151" t="s">
        <v>529</v>
      </c>
    </row>
    <row r="282" spans="1:65" s="2" customFormat="1" ht="15.75" customHeight="1">
      <c r="A282" s="31"/>
      <c r="B282" s="138"/>
      <c r="C282" s="139" t="s">
        <v>530</v>
      </c>
      <c r="D282" s="139" t="s">
        <v>132</v>
      </c>
      <c r="E282" s="140" t="s">
        <v>531</v>
      </c>
      <c r="F282" s="141" t="s">
        <v>532</v>
      </c>
      <c r="G282" s="142" t="s">
        <v>281</v>
      </c>
      <c r="H282" s="143">
        <v>1</v>
      </c>
      <c r="I282" s="144"/>
      <c r="J282" s="145">
        <f t="shared" si="20"/>
        <v>0</v>
      </c>
      <c r="K282" s="146"/>
      <c r="L282" s="32"/>
      <c r="M282" s="147" t="s">
        <v>1</v>
      </c>
      <c r="N282" s="148" t="s">
        <v>41</v>
      </c>
      <c r="O282" s="57"/>
      <c r="P282" s="149">
        <f t="shared" si="21"/>
        <v>0</v>
      </c>
      <c r="Q282" s="149">
        <v>0</v>
      </c>
      <c r="R282" s="149">
        <f t="shared" si="22"/>
        <v>0</v>
      </c>
      <c r="S282" s="149">
        <v>0</v>
      </c>
      <c r="T282" s="150">
        <f t="shared" si="2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51" t="s">
        <v>160</v>
      </c>
      <c r="AT282" s="151" t="s">
        <v>132</v>
      </c>
      <c r="AU282" s="151" t="s">
        <v>83</v>
      </c>
      <c r="AY282" s="16" t="s">
        <v>129</v>
      </c>
      <c r="BE282" s="152">
        <f t="shared" si="24"/>
        <v>0</v>
      </c>
      <c r="BF282" s="152">
        <f t="shared" si="25"/>
        <v>0</v>
      </c>
      <c r="BG282" s="152">
        <f t="shared" si="26"/>
        <v>0</v>
      </c>
      <c r="BH282" s="152">
        <f t="shared" si="27"/>
        <v>0</v>
      </c>
      <c r="BI282" s="152">
        <f t="shared" si="28"/>
        <v>0</v>
      </c>
      <c r="BJ282" s="16" t="s">
        <v>81</v>
      </c>
      <c r="BK282" s="152">
        <f t="shared" si="29"/>
        <v>0</v>
      </c>
      <c r="BL282" s="16" t="s">
        <v>160</v>
      </c>
      <c r="BM282" s="151" t="s">
        <v>533</v>
      </c>
    </row>
    <row r="283" spans="1:65" s="12" customFormat="1" ht="22.9" hidden="1" customHeight="1">
      <c r="B283" s="125"/>
      <c r="D283" s="126"/>
      <c r="E283" s="136"/>
      <c r="F283" s="136"/>
      <c r="I283" s="128"/>
      <c r="J283" s="137"/>
      <c r="L283" s="125"/>
      <c r="M283" s="130"/>
      <c r="N283" s="131"/>
      <c r="O283" s="131"/>
      <c r="P283" s="132">
        <f>SUM(P284:P293)</f>
        <v>0</v>
      </c>
      <c r="Q283" s="131"/>
      <c r="R283" s="132">
        <f>SUM(R284:R293)</f>
        <v>0</v>
      </c>
      <c r="S283" s="131"/>
      <c r="T283" s="133">
        <f>SUM(T284:T293)</f>
        <v>0</v>
      </c>
      <c r="AR283" s="126" t="s">
        <v>136</v>
      </c>
      <c r="AT283" s="134" t="s">
        <v>75</v>
      </c>
      <c r="AU283" s="134" t="s">
        <v>81</v>
      </c>
      <c r="AY283" s="126" t="s">
        <v>129</v>
      </c>
      <c r="BK283" s="135">
        <f>SUM(BK284:BK293)</f>
        <v>0</v>
      </c>
    </row>
    <row r="284" spans="1:65" s="2" customFormat="1" ht="16.350000000000001" hidden="1" customHeight="1">
      <c r="A284" s="31"/>
      <c r="B284" s="138"/>
      <c r="C284" s="139"/>
      <c r="D284" s="139"/>
      <c r="E284" s="140"/>
      <c r="F284" s="141"/>
      <c r="G284" s="142"/>
      <c r="H284" s="143"/>
      <c r="I284" s="144"/>
      <c r="J284" s="145"/>
      <c r="K284" s="146"/>
      <c r="L284" s="32"/>
      <c r="M284" s="147" t="s">
        <v>1</v>
      </c>
      <c r="N284" s="148" t="s">
        <v>41</v>
      </c>
      <c r="O284" s="57"/>
      <c r="P284" s="149">
        <f t="shared" ref="P284:P293" si="30">O284*H284</f>
        <v>0</v>
      </c>
      <c r="Q284" s="149">
        <v>0</v>
      </c>
      <c r="R284" s="149">
        <f t="shared" ref="R284:R293" si="31">Q284*H284</f>
        <v>0</v>
      </c>
      <c r="S284" s="149">
        <v>0</v>
      </c>
      <c r="T284" s="150">
        <f t="shared" ref="T284:T293" si="32"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51" t="s">
        <v>160</v>
      </c>
      <c r="AT284" s="151" t="s">
        <v>132</v>
      </c>
      <c r="AU284" s="151" t="s">
        <v>83</v>
      </c>
      <c r="AY284" s="16" t="s">
        <v>129</v>
      </c>
      <c r="BE284" s="152">
        <f t="shared" ref="BE284:BE293" si="33">IF(N284="základní",J284,0)</f>
        <v>0</v>
      </c>
      <c r="BF284" s="152">
        <f t="shared" ref="BF284:BF293" si="34">IF(N284="snížená",J284,0)</f>
        <v>0</v>
      </c>
      <c r="BG284" s="152">
        <f t="shared" ref="BG284:BG293" si="35">IF(N284="zákl. přenesená",J284,0)</f>
        <v>0</v>
      </c>
      <c r="BH284" s="152">
        <f t="shared" ref="BH284:BH293" si="36">IF(N284="sníž. přenesená",J284,0)</f>
        <v>0</v>
      </c>
      <c r="BI284" s="152">
        <f t="shared" ref="BI284:BI293" si="37">IF(N284="nulová",J284,0)</f>
        <v>0</v>
      </c>
      <c r="BJ284" s="16" t="s">
        <v>81</v>
      </c>
      <c r="BK284" s="152">
        <f t="shared" ref="BK284:BK293" si="38">ROUND(I284*H284,2)</f>
        <v>0</v>
      </c>
      <c r="BL284" s="16" t="s">
        <v>160</v>
      </c>
      <c r="BM284" s="151" t="s">
        <v>534</v>
      </c>
    </row>
    <row r="285" spans="1:65" s="2" customFormat="1" ht="12" hidden="1">
      <c r="A285" s="31"/>
      <c r="B285" s="138"/>
      <c r="C285" s="139"/>
      <c r="D285" s="139"/>
      <c r="E285" s="140"/>
      <c r="F285" s="141"/>
      <c r="G285" s="142"/>
      <c r="H285" s="143"/>
      <c r="I285" s="144"/>
      <c r="J285" s="145"/>
      <c r="K285" s="146"/>
      <c r="L285" s="32"/>
      <c r="M285" s="147" t="s">
        <v>1</v>
      </c>
      <c r="N285" s="148" t="s">
        <v>41</v>
      </c>
      <c r="O285" s="57"/>
      <c r="P285" s="149">
        <f t="shared" si="30"/>
        <v>0</v>
      </c>
      <c r="Q285" s="149">
        <v>0</v>
      </c>
      <c r="R285" s="149">
        <f t="shared" si="31"/>
        <v>0</v>
      </c>
      <c r="S285" s="149">
        <v>0</v>
      </c>
      <c r="T285" s="150">
        <f t="shared" si="32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51" t="s">
        <v>160</v>
      </c>
      <c r="AT285" s="151" t="s">
        <v>132</v>
      </c>
      <c r="AU285" s="151" t="s">
        <v>83</v>
      </c>
      <c r="AY285" s="16" t="s">
        <v>129</v>
      </c>
      <c r="BE285" s="152">
        <f t="shared" si="33"/>
        <v>0</v>
      </c>
      <c r="BF285" s="152">
        <f t="shared" si="34"/>
        <v>0</v>
      </c>
      <c r="BG285" s="152">
        <f t="shared" si="35"/>
        <v>0</v>
      </c>
      <c r="BH285" s="152">
        <f t="shared" si="36"/>
        <v>0</v>
      </c>
      <c r="BI285" s="152">
        <f t="shared" si="37"/>
        <v>0</v>
      </c>
      <c r="BJ285" s="16" t="s">
        <v>81</v>
      </c>
      <c r="BK285" s="152">
        <f t="shared" si="38"/>
        <v>0</v>
      </c>
      <c r="BL285" s="16" t="s">
        <v>160</v>
      </c>
      <c r="BM285" s="151" t="s">
        <v>535</v>
      </c>
    </row>
    <row r="286" spans="1:65" s="2" customFormat="1" ht="16.350000000000001" hidden="1" customHeight="1">
      <c r="A286" s="31"/>
      <c r="B286" s="138"/>
      <c r="C286" s="139"/>
      <c r="D286" s="139"/>
      <c r="E286" s="140"/>
      <c r="F286" s="141"/>
      <c r="G286" s="142"/>
      <c r="H286" s="143"/>
      <c r="I286" s="144"/>
      <c r="J286" s="145"/>
      <c r="K286" s="146"/>
      <c r="L286" s="32"/>
      <c r="M286" s="147" t="s">
        <v>1</v>
      </c>
      <c r="N286" s="148" t="s">
        <v>41</v>
      </c>
      <c r="O286" s="57"/>
      <c r="P286" s="149">
        <f t="shared" si="30"/>
        <v>0</v>
      </c>
      <c r="Q286" s="149">
        <v>0</v>
      </c>
      <c r="R286" s="149">
        <f t="shared" si="31"/>
        <v>0</v>
      </c>
      <c r="S286" s="149">
        <v>0</v>
      </c>
      <c r="T286" s="150">
        <f t="shared" si="32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51" t="s">
        <v>160</v>
      </c>
      <c r="AT286" s="151" t="s">
        <v>132</v>
      </c>
      <c r="AU286" s="151" t="s">
        <v>83</v>
      </c>
      <c r="AY286" s="16" t="s">
        <v>129</v>
      </c>
      <c r="BE286" s="152">
        <f t="shared" si="33"/>
        <v>0</v>
      </c>
      <c r="BF286" s="152">
        <f t="shared" si="34"/>
        <v>0</v>
      </c>
      <c r="BG286" s="152">
        <f t="shared" si="35"/>
        <v>0</v>
      </c>
      <c r="BH286" s="152">
        <f t="shared" si="36"/>
        <v>0</v>
      </c>
      <c r="BI286" s="152">
        <f t="shared" si="37"/>
        <v>0</v>
      </c>
      <c r="BJ286" s="16" t="s">
        <v>81</v>
      </c>
      <c r="BK286" s="152">
        <f t="shared" si="38"/>
        <v>0</v>
      </c>
      <c r="BL286" s="16" t="s">
        <v>160</v>
      </c>
      <c r="BM286" s="151" t="s">
        <v>536</v>
      </c>
    </row>
    <row r="287" spans="1:65" s="2" customFormat="1" ht="16.350000000000001" hidden="1" customHeight="1">
      <c r="A287" s="31"/>
      <c r="B287" s="138"/>
      <c r="C287" s="139"/>
      <c r="D287" s="139"/>
      <c r="E287" s="140"/>
      <c r="F287" s="141"/>
      <c r="G287" s="142"/>
      <c r="H287" s="143"/>
      <c r="I287" s="144"/>
      <c r="J287" s="145"/>
      <c r="K287" s="146"/>
      <c r="L287" s="32"/>
      <c r="M287" s="147" t="s">
        <v>1</v>
      </c>
      <c r="N287" s="148" t="s">
        <v>41</v>
      </c>
      <c r="O287" s="57"/>
      <c r="P287" s="149">
        <f t="shared" si="30"/>
        <v>0</v>
      </c>
      <c r="Q287" s="149">
        <v>0</v>
      </c>
      <c r="R287" s="149">
        <f t="shared" si="31"/>
        <v>0</v>
      </c>
      <c r="S287" s="149">
        <v>0</v>
      </c>
      <c r="T287" s="150">
        <f t="shared" si="32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51" t="s">
        <v>160</v>
      </c>
      <c r="AT287" s="151" t="s">
        <v>132</v>
      </c>
      <c r="AU287" s="151" t="s">
        <v>83</v>
      </c>
      <c r="AY287" s="16" t="s">
        <v>129</v>
      </c>
      <c r="BE287" s="152">
        <f t="shared" si="33"/>
        <v>0</v>
      </c>
      <c r="BF287" s="152">
        <f t="shared" si="34"/>
        <v>0</v>
      </c>
      <c r="BG287" s="152">
        <f t="shared" si="35"/>
        <v>0</v>
      </c>
      <c r="BH287" s="152">
        <f t="shared" si="36"/>
        <v>0</v>
      </c>
      <c r="BI287" s="152">
        <f t="shared" si="37"/>
        <v>0</v>
      </c>
      <c r="BJ287" s="16" t="s">
        <v>81</v>
      </c>
      <c r="BK287" s="152">
        <f t="shared" si="38"/>
        <v>0</v>
      </c>
      <c r="BL287" s="16" t="s">
        <v>160</v>
      </c>
      <c r="BM287" s="151" t="s">
        <v>537</v>
      </c>
    </row>
    <row r="288" spans="1:65" s="2" customFormat="1" ht="16.350000000000001" hidden="1" customHeight="1">
      <c r="A288" s="31"/>
      <c r="B288" s="138"/>
      <c r="C288" s="139"/>
      <c r="D288" s="139"/>
      <c r="E288" s="140"/>
      <c r="F288" s="141"/>
      <c r="G288" s="142"/>
      <c r="H288" s="143"/>
      <c r="I288" s="144"/>
      <c r="J288" s="145"/>
      <c r="K288" s="146"/>
      <c r="L288" s="32"/>
      <c r="M288" s="147" t="s">
        <v>1</v>
      </c>
      <c r="N288" s="148" t="s">
        <v>41</v>
      </c>
      <c r="O288" s="57"/>
      <c r="P288" s="149">
        <f t="shared" si="30"/>
        <v>0</v>
      </c>
      <c r="Q288" s="149">
        <v>0</v>
      </c>
      <c r="R288" s="149">
        <f t="shared" si="31"/>
        <v>0</v>
      </c>
      <c r="S288" s="149">
        <v>0</v>
      </c>
      <c r="T288" s="150">
        <f t="shared" si="32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51" t="s">
        <v>160</v>
      </c>
      <c r="AT288" s="151" t="s">
        <v>132</v>
      </c>
      <c r="AU288" s="151" t="s">
        <v>83</v>
      </c>
      <c r="AY288" s="16" t="s">
        <v>129</v>
      </c>
      <c r="BE288" s="152">
        <f t="shared" si="33"/>
        <v>0</v>
      </c>
      <c r="BF288" s="152">
        <f t="shared" si="34"/>
        <v>0</v>
      </c>
      <c r="BG288" s="152">
        <f t="shared" si="35"/>
        <v>0</v>
      </c>
      <c r="BH288" s="152">
        <f t="shared" si="36"/>
        <v>0</v>
      </c>
      <c r="BI288" s="152">
        <f t="shared" si="37"/>
        <v>0</v>
      </c>
      <c r="BJ288" s="16" t="s">
        <v>81</v>
      </c>
      <c r="BK288" s="152">
        <f t="shared" si="38"/>
        <v>0</v>
      </c>
      <c r="BL288" s="16" t="s">
        <v>160</v>
      </c>
      <c r="BM288" s="151" t="s">
        <v>538</v>
      </c>
    </row>
    <row r="289" spans="1:65" s="2" customFormat="1" ht="16.350000000000001" hidden="1" customHeight="1">
      <c r="A289" s="31"/>
      <c r="B289" s="138"/>
      <c r="C289" s="139"/>
      <c r="D289" s="139"/>
      <c r="E289" s="140"/>
      <c r="F289" s="141"/>
      <c r="G289" s="142"/>
      <c r="H289" s="143"/>
      <c r="I289" s="144"/>
      <c r="J289" s="145"/>
      <c r="K289" s="146"/>
      <c r="L289" s="32"/>
      <c r="M289" s="147" t="s">
        <v>1</v>
      </c>
      <c r="N289" s="148" t="s">
        <v>41</v>
      </c>
      <c r="O289" s="57"/>
      <c r="P289" s="149">
        <f t="shared" si="30"/>
        <v>0</v>
      </c>
      <c r="Q289" s="149">
        <v>0</v>
      </c>
      <c r="R289" s="149">
        <f t="shared" si="31"/>
        <v>0</v>
      </c>
      <c r="S289" s="149">
        <v>0</v>
      </c>
      <c r="T289" s="150">
        <f t="shared" si="32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1" t="s">
        <v>160</v>
      </c>
      <c r="AT289" s="151" t="s">
        <v>132</v>
      </c>
      <c r="AU289" s="151" t="s">
        <v>83</v>
      </c>
      <c r="AY289" s="16" t="s">
        <v>129</v>
      </c>
      <c r="BE289" s="152">
        <f t="shared" si="33"/>
        <v>0</v>
      </c>
      <c r="BF289" s="152">
        <f t="shared" si="34"/>
        <v>0</v>
      </c>
      <c r="BG289" s="152">
        <f t="shared" si="35"/>
        <v>0</v>
      </c>
      <c r="BH289" s="152">
        <f t="shared" si="36"/>
        <v>0</v>
      </c>
      <c r="BI289" s="152">
        <f t="shared" si="37"/>
        <v>0</v>
      </c>
      <c r="BJ289" s="16" t="s">
        <v>81</v>
      </c>
      <c r="BK289" s="152">
        <f t="shared" si="38"/>
        <v>0</v>
      </c>
      <c r="BL289" s="16" t="s">
        <v>160</v>
      </c>
      <c r="BM289" s="151" t="s">
        <v>539</v>
      </c>
    </row>
    <row r="290" spans="1:65" s="2" customFormat="1" ht="16.350000000000001" hidden="1" customHeight="1">
      <c r="A290" s="31"/>
      <c r="B290" s="138"/>
      <c r="C290" s="139"/>
      <c r="D290" s="139"/>
      <c r="E290" s="140"/>
      <c r="F290" s="141"/>
      <c r="G290" s="142"/>
      <c r="H290" s="143"/>
      <c r="I290" s="144"/>
      <c r="J290" s="145"/>
      <c r="K290" s="146"/>
      <c r="L290" s="32"/>
      <c r="M290" s="147" t="s">
        <v>1</v>
      </c>
      <c r="N290" s="148" t="s">
        <v>41</v>
      </c>
      <c r="O290" s="57"/>
      <c r="P290" s="149">
        <f t="shared" si="30"/>
        <v>0</v>
      </c>
      <c r="Q290" s="149">
        <v>0</v>
      </c>
      <c r="R290" s="149">
        <f t="shared" si="31"/>
        <v>0</v>
      </c>
      <c r="S290" s="149">
        <v>0</v>
      </c>
      <c r="T290" s="150">
        <f t="shared" si="32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1" t="s">
        <v>160</v>
      </c>
      <c r="AT290" s="151" t="s">
        <v>132</v>
      </c>
      <c r="AU290" s="151" t="s">
        <v>83</v>
      </c>
      <c r="AY290" s="16" t="s">
        <v>129</v>
      </c>
      <c r="BE290" s="152">
        <f t="shared" si="33"/>
        <v>0</v>
      </c>
      <c r="BF290" s="152">
        <f t="shared" si="34"/>
        <v>0</v>
      </c>
      <c r="BG290" s="152">
        <f t="shared" si="35"/>
        <v>0</v>
      </c>
      <c r="BH290" s="152">
        <f t="shared" si="36"/>
        <v>0</v>
      </c>
      <c r="BI290" s="152">
        <f t="shared" si="37"/>
        <v>0</v>
      </c>
      <c r="BJ290" s="16" t="s">
        <v>81</v>
      </c>
      <c r="BK290" s="152">
        <f t="shared" si="38"/>
        <v>0</v>
      </c>
      <c r="BL290" s="16" t="s">
        <v>160</v>
      </c>
      <c r="BM290" s="151" t="s">
        <v>540</v>
      </c>
    </row>
    <row r="291" spans="1:65" s="2" customFormat="1" ht="16.350000000000001" hidden="1" customHeight="1">
      <c r="A291" s="31"/>
      <c r="B291" s="138"/>
      <c r="C291" s="139"/>
      <c r="D291" s="139"/>
      <c r="E291" s="140"/>
      <c r="F291" s="141"/>
      <c r="G291" s="142"/>
      <c r="H291" s="143"/>
      <c r="I291" s="144"/>
      <c r="J291" s="145"/>
      <c r="K291" s="146"/>
      <c r="L291" s="32"/>
      <c r="M291" s="147" t="s">
        <v>1</v>
      </c>
      <c r="N291" s="148" t="s">
        <v>41</v>
      </c>
      <c r="O291" s="57"/>
      <c r="P291" s="149">
        <f t="shared" si="30"/>
        <v>0</v>
      </c>
      <c r="Q291" s="149">
        <v>0</v>
      </c>
      <c r="R291" s="149">
        <f t="shared" si="31"/>
        <v>0</v>
      </c>
      <c r="S291" s="149">
        <v>0</v>
      </c>
      <c r="T291" s="150">
        <f t="shared" si="32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51" t="s">
        <v>160</v>
      </c>
      <c r="AT291" s="151" t="s">
        <v>132</v>
      </c>
      <c r="AU291" s="151" t="s">
        <v>83</v>
      </c>
      <c r="AY291" s="16" t="s">
        <v>129</v>
      </c>
      <c r="BE291" s="152">
        <f t="shared" si="33"/>
        <v>0</v>
      </c>
      <c r="BF291" s="152">
        <f t="shared" si="34"/>
        <v>0</v>
      </c>
      <c r="BG291" s="152">
        <f t="shared" si="35"/>
        <v>0</v>
      </c>
      <c r="BH291" s="152">
        <f t="shared" si="36"/>
        <v>0</v>
      </c>
      <c r="BI291" s="152">
        <f t="shared" si="37"/>
        <v>0</v>
      </c>
      <c r="BJ291" s="16" t="s">
        <v>81</v>
      </c>
      <c r="BK291" s="152">
        <f t="shared" si="38"/>
        <v>0</v>
      </c>
      <c r="BL291" s="16" t="s">
        <v>160</v>
      </c>
      <c r="BM291" s="151" t="s">
        <v>541</v>
      </c>
    </row>
    <row r="292" spans="1:65" s="2" customFormat="1" ht="16.350000000000001" hidden="1" customHeight="1">
      <c r="A292" s="31"/>
      <c r="B292" s="138"/>
      <c r="C292" s="139"/>
      <c r="D292" s="139"/>
      <c r="E292" s="140"/>
      <c r="F292" s="141"/>
      <c r="G292" s="142"/>
      <c r="H292" s="143"/>
      <c r="I292" s="144"/>
      <c r="J292" s="145"/>
      <c r="K292" s="146"/>
      <c r="L292" s="32"/>
      <c r="M292" s="147" t="s">
        <v>1</v>
      </c>
      <c r="N292" s="148" t="s">
        <v>41</v>
      </c>
      <c r="O292" s="57"/>
      <c r="P292" s="149">
        <f t="shared" si="30"/>
        <v>0</v>
      </c>
      <c r="Q292" s="149">
        <v>0</v>
      </c>
      <c r="R292" s="149">
        <f t="shared" si="31"/>
        <v>0</v>
      </c>
      <c r="S292" s="149">
        <v>0</v>
      </c>
      <c r="T292" s="150">
        <f t="shared" si="32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51" t="s">
        <v>160</v>
      </c>
      <c r="AT292" s="151" t="s">
        <v>132</v>
      </c>
      <c r="AU292" s="151" t="s">
        <v>83</v>
      </c>
      <c r="AY292" s="16" t="s">
        <v>129</v>
      </c>
      <c r="BE292" s="152">
        <f t="shared" si="33"/>
        <v>0</v>
      </c>
      <c r="BF292" s="152">
        <f t="shared" si="34"/>
        <v>0</v>
      </c>
      <c r="BG292" s="152">
        <f t="shared" si="35"/>
        <v>0</v>
      </c>
      <c r="BH292" s="152">
        <f t="shared" si="36"/>
        <v>0</v>
      </c>
      <c r="BI292" s="152">
        <f t="shared" si="37"/>
        <v>0</v>
      </c>
      <c r="BJ292" s="16" t="s">
        <v>81</v>
      </c>
      <c r="BK292" s="152">
        <f t="shared" si="38"/>
        <v>0</v>
      </c>
      <c r="BL292" s="16" t="s">
        <v>160</v>
      </c>
      <c r="BM292" s="151" t="s">
        <v>542</v>
      </c>
    </row>
    <row r="293" spans="1:65" s="2" customFormat="1" ht="16.350000000000001" hidden="1" customHeight="1">
      <c r="A293" s="31"/>
      <c r="B293" s="138"/>
      <c r="C293" s="139"/>
      <c r="D293" s="139"/>
      <c r="E293" s="140"/>
      <c r="F293" s="141"/>
      <c r="G293" s="142"/>
      <c r="H293" s="143"/>
      <c r="I293" s="144"/>
      <c r="J293" s="145"/>
      <c r="K293" s="146"/>
      <c r="L293" s="32"/>
      <c r="M293" s="147" t="s">
        <v>1</v>
      </c>
      <c r="N293" s="148" t="s">
        <v>41</v>
      </c>
      <c r="O293" s="57"/>
      <c r="P293" s="149">
        <f t="shared" si="30"/>
        <v>0</v>
      </c>
      <c r="Q293" s="149">
        <v>0</v>
      </c>
      <c r="R293" s="149">
        <f t="shared" si="31"/>
        <v>0</v>
      </c>
      <c r="S293" s="149">
        <v>0</v>
      </c>
      <c r="T293" s="150">
        <f t="shared" si="32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1" t="s">
        <v>160</v>
      </c>
      <c r="AT293" s="151" t="s">
        <v>132</v>
      </c>
      <c r="AU293" s="151" t="s">
        <v>83</v>
      </c>
      <c r="AY293" s="16" t="s">
        <v>129</v>
      </c>
      <c r="BE293" s="152">
        <f t="shared" si="33"/>
        <v>0</v>
      </c>
      <c r="BF293" s="152">
        <f t="shared" si="34"/>
        <v>0</v>
      </c>
      <c r="BG293" s="152">
        <f t="shared" si="35"/>
        <v>0</v>
      </c>
      <c r="BH293" s="152">
        <f t="shared" si="36"/>
        <v>0</v>
      </c>
      <c r="BI293" s="152">
        <f t="shared" si="37"/>
        <v>0</v>
      </c>
      <c r="BJ293" s="16" t="s">
        <v>81</v>
      </c>
      <c r="BK293" s="152">
        <f t="shared" si="38"/>
        <v>0</v>
      </c>
      <c r="BL293" s="16" t="s">
        <v>160</v>
      </c>
      <c r="BM293" s="151" t="s">
        <v>543</v>
      </c>
    </row>
    <row r="294" spans="1:65" s="12" customFormat="1" ht="25.9" hidden="1" customHeight="1">
      <c r="B294" s="125"/>
      <c r="D294" s="126"/>
      <c r="E294" s="127"/>
      <c r="F294" s="127"/>
      <c r="I294" s="128"/>
      <c r="J294" s="129"/>
      <c r="L294" s="125"/>
      <c r="M294" s="130"/>
      <c r="N294" s="131"/>
      <c r="O294" s="131"/>
      <c r="P294" s="132">
        <f>SUM(P295:P301)</f>
        <v>0</v>
      </c>
      <c r="Q294" s="131"/>
      <c r="R294" s="132">
        <f>SUM(R295:R301)</f>
        <v>0</v>
      </c>
      <c r="S294" s="131"/>
      <c r="T294" s="133">
        <f>SUM(T295:T301)</f>
        <v>0</v>
      </c>
      <c r="AR294" s="126" t="s">
        <v>136</v>
      </c>
      <c r="AT294" s="134" t="s">
        <v>75</v>
      </c>
      <c r="AU294" s="134" t="s">
        <v>76</v>
      </c>
      <c r="AY294" s="126" t="s">
        <v>129</v>
      </c>
      <c r="BK294" s="135">
        <f>SUM(BK295:BK301)</f>
        <v>0</v>
      </c>
    </row>
    <row r="295" spans="1:65" s="2" customFormat="1" ht="16.350000000000001" hidden="1" customHeight="1">
      <c r="A295" s="31"/>
      <c r="B295" s="138"/>
      <c r="C295" s="139"/>
      <c r="D295" s="139"/>
      <c r="E295" s="140"/>
      <c r="F295" s="141"/>
      <c r="G295" s="142"/>
      <c r="H295" s="143"/>
      <c r="I295" s="144"/>
      <c r="J295" s="145"/>
      <c r="K295" s="146"/>
      <c r="L295" s="32"/>
      <c r="M295" s="147" t="s">
        <v>1</v>
      </c>
      <c r="N295" s="148" t="s">
        <v>41</v>
      </c>
      <c r="O295" s="57"/>
      <c r="P295" s="149">
        <f t="shared" ref="P295:P301" si="39">O295*H295</f>
        <v>0</v>
      </c>
      <c r="Q295" s="149">
        <v>0</v>
      </c>
      <c r="R295" s="149">
        <f t="shared" ref="R295:R301" si="40">Q295*H295</f>
        <v>0</v>
      </c>
      <c r="S295" s="149">
        <v>0</v>
      </c>
      <c r="T295" s="150">
        <f t="shared" ref="T295:T301" si="41"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51" t="s">
        <v>160</v>
      </c>
      <c r="AT295" s="151" t="s">
        <v>132</v>
      </c>
      <c r="AU295" s="151" t="s">
        <v>81</v>
      </c>
      <c r="AY295" s="16" t="s">
        <v>129</v>
      </c>
      <c r="BE295" s="152">
        <f t="shared" ref="BE295:BE301" si="42">IF(N295="základní",J295,0)</f>
        <v>0</v>
      </c>
      <c r="BF295" s="152">
        <f t="shared" ref="BF295:BF301" si="43">IF(N295="snížená",J295,0)</f>
        <v>0</v>
      </c>
      <c r="BG295" s="152">
        <f t="shared" ref="BG295:BG301" si="44">IF(N295="zákl. přenesená",J295,0)</f>
        <v>0</v>
      </c>
      <c r="BH295" s="152">
        <f t="shared" ref="BH295:BH301" si="45">IF(N295="sníž. přenesená",J295,0)</f>
        <v>0</v>
      </c>
      <c r="BI295" s="152">
        <f t="shared" ref="BI295:BI301" si="46">IF(N295="nulová",J295,0)</f>
        <v>0</v>
      </c>
      <c r="BJ295" s="16" t="s">
        <v>81</v>
      </c>
      <c r="BK295" s="152">
        <f t="shared" ref="BK295:BK301" si="47">ROUND(I295*H295,2)</f>
        <v>0</v>
      </c>
      <c r="BL295" s="16" t="s">
        <v>160</v>
      </c>
      <c r="BM295" s="151" t="s">
        <v>544</v>
      </c>
    </row>
    <row r="296" spans="1:65" s="2" customFormat="1" ht="24.2" hidden="1" customHeight="1">
      <c r="A296" s="31"/>
      <c r="B296" s="138"/>
      <c r="C296" s="139"/>
      <c r="D296" s="139"/>
      <c r="E296" s="140"/>
      <c r="F296" s="141"/>
      <c r="G296" s="142"/>
      <c r="H296" s="143"/>
      <c r="I296" s="144"/>
      <c r="J296" s="145"/>
      <c r="K296" s="146"/>
      <c r="L296" s="32"/>
      <c r="M296" s="147" t="s">
        <v>1</v>
      </c>
      <c r="N296" s="148" t="s">
        <v>41</v>
      </c>
      <c r="O296" s="57"/>
      <c r="P296" s="149">
        <f t="shared" si="39"/>
        <v>0</v>
      </c>
      <c r="Q296" s="149">
        <v>0</v>
      </c>
      <c r="R296" s="149">
        <f t="shared" si="40"/>
        <v>0</v>
      </c>
      <c r="S296" s="149">
        <v>0</v>
      </c>
      <c r="T296" s="150">
        <f t="shared" si="41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51" t="s">
        <v>160</v>
      </c>
      <c r="AT296" s="151" t="s">
        <v>132</v>
      </c>
      <c r="AU296" s="151" t="s">
        <v>81</v>
      </c>
      <c r="AY296" s="16" t="s">
        <v>129</v>
      </c>
      <c r="BE296" s="152">
        <f t="shared" si="42"/>
        <v>0</v>
      </c>
      <c r="BF296" s="152">
        <f t="shared" si="43"/>
        <v>0</v>
      </c>
      <c r="BG296" s="152">
        <f t="shared" si="44"/>
        <v>0</v>
      </c>
      <c r="BH296" s="152">
        <f t="shared" si="45"/>
        <v>0</v>
      </c>
      <c r="BI296" s="152">
        <f t="shared" si="46"/>
        <v>0</v>
      </c>
      <c r="BJ296" s="16" t="s">
        <v>81</v>
      </c>
      <c r="BK296" s="152">
        <f t="shared" si="47"/>
        <v>0</v>
      </c>
      <c r="BL296" s="16" t="s">
        <v>160</v>
      </c>
      <c r="BM296" s="151" t="s">
        <v>545</v>
      </c>
    </row>
    <row r="297" spans="1:65" s="2" customFormat="1" ht="24.2" hidden="1" customHeight="1">
      <c r="A297" s="31"/>
      <c r="B297" s="138"/>
      <c r="C297" s="139"/>
      <c r="D297" s="139"/>
      <c r="E297" s="140"/>
      <c r="F297" s="141"/>
      <c r="G297" s="142"/>
      <c r="H297" s="143"/>
      <c r="I297" s="144"/>
      <c r="J297" s="145"/>
      <c r="K297" s="146"/>
      <c r="L297" s="32"/>
      <c r="M297" s="147" t="s">
        <v>1</v>
      </c>
      <c r="N297" s="148" t="s">
        <v>41</v>
      </c>
      <c r="O297" s="57"/>
      <c r="P297" s="149">
        <f t="shared" si="39"/>
        <v>0</v>
      </c>
      <c r="Q297" s="149">
        <v>0</v>
      </c>
      <c r="R297" s="149">
        <f t="shared" si="40"/>
        <v>0</v>
      </c>
      <c r="S297" s="149">
        <v>0</v>
      </c>
      <c r="T297" s="150">
        <f t="shared" si="41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51" t="s">
        <v>160</v>
      </c>
      <c r="AT297" s="151" t="s">
        <v>132</v>
      </c>
      <c r="AU297" s="151" t="s">
        <v>81</v>
      </c>
      <c r="AY297" s="16" t="s">
        <v>129</v>
      </c>
      <c r="BE297" s="152">
        <f t="shared" si="42"/>
        <v>0</v>
      </c>
      <c r="BF297" s="152">
        <f t="shared" si="43"/>
        <v>0</v>
      </c>
      <c r="BG297" s="152">
        <f t="shared" si="44"/>
        <v>0</v>
      </c>
      <c r="BH297" s="152">
        <f t="shared" si="45"/>
        <v>0</v>
      </c>
      <c r="BI297" s="152">
        <f t="shared" si="46"/>
        <v>0</v>
      </c>
      <c r="BJ297" s="16" t="s">
        <v>81</v>
      </c>
      <c r="BK297" s="152">
        <f t="shared" si="47"/>
        <v>0</v>
      </c>
      <c r="BL297" s="16" t="s">
        <v>160</v>
      </c>
      <c r="BM297" s="151" t="s">
        <v>546</v>
      </c>
    </row>
    <row r="298" spans="1:65" s="2" customFormat="1" ht="24.2" hidden="1" customHeight="1">
      <c r="A298" s="31"/>
      <c r="B298" s="138"/>
      <c r="C298" s="139"/>
      <c r="D298" s="139"/>
      <c r="E298" s="140"/>
      <c r="F298" s="141"/>
      <c r="G298" s="142"/>
      <c r="H298" s="143"/>
      <c r="I298" s="144"/>
      <c r="J298" s="145"/>
      <c r="K298" s="146"/>
      <c r="L298" s="32"/>
      <c r="M298" s="147" t="s">
        <v>1</v>
      </c>
      <c r="N298" s="148" t="s">
        <v>41</v>
      </c>
      <c r="O298" s="57"/>
      <c r="P298" s="149">
        <f t="shared" si="39"/>
        <v>0</v>
      </c>
      <c r="Q298" s="149">
        <v>0</v>
      </c>
      <c r="R298" s="149">
        <f t="shared" si="40"/>
        <v>0</v>
      </c>
      <c r="S298" s="149">
        <v>0</v>
      </c>
      <c r="T298" s="150">
        <f t="shared" si="41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51" t="s">
        <v>160</v>
      </c>
      <c r="AT298" s="151" t="s">
        <v>132</v>
      </c>
      <c r="AU298" s="151" t="s">
        <v>81</v>
      </c>
      <c r="AY298" s="16" t="s">
        <v>129</v>
      </c>
      <c r="BE298" s="152">
        <f t="shared" si="42"/>
        <v>0</v>
      </c>
      <c r="BF298" s="152">
        <f t="shared" si="43"/>
        <v>0</v>
      </c>
      <c r="BG298" s="152">
        <f t="shared" si="44"/>
        <v>0</v>
      </c>
      <c r="BH298" s="152">
        <f t="shared" si="45"/>
        <v>0</v>
      </c>
      <c r="BI298" s="152">
        <f t="shared" si="46"/>
        <v>0</v>
      </c>
      <c r="BJ298" s="16" t="s">
        <v>81</v>
      </c>
      <c r="BK298" s="152">
        <f t="shared" si="47"/>
        <v>0</v>
      </c>
      <c r="BL298" s="16" t="s">
        <v>160</v>
      </c>
      <c r="BM298" s="151" t="s">
        <v>547</v>
      </c>
    </row>
    <row r="299" spans="1:65" s="2" customFormat="1" ht="24.2" hidden="1" customHeight="1">
      <c r="A299" s="31"/>
      <c r="B299" s="138"/>
      <c r="C299" s="139"/>
      <c r="D299" s="139"/>
      <c r="E299" s="140"/>
      <c r="F299" s="141"/>
      <c r="G299" s="142"/>
      <c r="H299" s="143"/>
      <c r="I299" s="144"/>
      <c r="J299" s="145"/>
      <c r="K299" s="146"/>
      <c r="L299" s="32"/>
      <c r="M299" s="147" t="s">
        <v>1</v>
      </c>
      <c r="N299" s="148" t="s">
        <v>41</v>
      </c>
      <c r="O299" s="57"/>
      <c r="P299" s="149">
        <f t="shared" si="39"/>
        <v>0</v>
      </c>
      <c r="Q299" s="149">
        <v>0</v>
      </c>
      <c r="R299" s="149">
        <f t="shared" si="40"/>
        <v>0</v>
      </c>
      <c r="S299" s="149">
        <v>0</v>
      </c>
      <c r="T299" s="150">
        <f t="shared" si="41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1" t="s">
        <v>160</v>
      </c>
      <c r="AT299" s="151" t="s">
        <v>132</v>
      </c>
      <c r="AU299" s="151" t="s">
        <v>81</v>
      </c>
      <c r="AY299" s="16" t="s">
        <v>129</v>
      </c>
      <c r="BE299" s="152">
        <f t="shared" si="42"/>
        <v>0</v>
      </c>
      <c r="BF299" s="152">
        <f t="shared" si="43"/>
        <v>0</v>
      </c>
      <c r="BG299" s="152">
        <f t="shared" si="44"/>
        <v>0</v>
      </c>
      <c r="BH299" s="152">
        <f t="shared" si="45"/>
        <v>0</v>
      </c>
      <c r="BI299" s="152">
        <f t="shared" si="46"/>
        <v>0</v>
      </c>
      <c r="BJ299" s="16" t="s">
        <v>81</v>
      </c>
      <c r="BK299" s="152">
        <f t="shared" si="47"/>
        <v>0</v>
      </c>
      <c r="BL299" s="16" t="s">
        <v>160</v>
      </c>
      <c r="BM299" s="151" t="s">
        <v>548</v>
      </c>
    </row>
    <row r="300" spans="1:65" s="2" customFormat="1" ht="24.2" hidden="1" customHeight="1">
      <c r="A300" s="31"/>
      <c r="B300" s="138"/>
      <c r="C300" s="139"/>
      <c r="D300" s="139"/>
      <c r="E300" s="140"/>
      <c r="F300" s="141"/>
      <c r="G300" s="142"/>
      <c r="H300" s="143"/>
      <c r="I300" s="144"/>
      <c r="J300" s="145"/>
      <c r="K300" s="146"/>
      <c r="L300" s="32"/>
      <c r="M300" s="147" t="s">
        <v>1</v>
      </c>
      <c r="N300" s="148" t="s">
        <v>41</v>
      </c>
      <c r="O300" s="57"/>
      <c r="P300" s="149">
        <f t="shared" si="39"/>
        <v>0</v>
      </c>
      <c r="Q300" s="149">
        <v>0</v>
      </c>
      <c r="R300" s="149">
        <f t="shared" si="40"/>
        <v>0</v>
      </c>
      <c r="S300" s="149">
        <v>0</v>
      </c>
      <c r="T300" s="150">
        <f t="shared" si="41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51" t="s">
        <v>160</v>
      </c>
      <c r="AT300" s="151" t="s">
        <v>132</v>
      </c>
      <c r="AU300" s="151" t="s">
        <v>81</v>
      </c>
      <c r="AY300" s="16" t="s">
        <v>129</v>
      </c>
      <c r="BE300" s="152">
        <f t="shared" si="42"/>
        <v>0</v>
      </c>
      <c r="BF300" s="152">
        <f t="shared" si="43"/>
        <v>0</v>
      </c>
      <c r="BG300" s="152">
        <f t="shared" si="44"/>
        <v>0</v>
      </c>
      <c r="BH300" s="152">
        <f t="shared" si="45"/>
        <v>0</v>
      </c>
      <c r="BI300" s="152">
        <f t="shared" si="46"/>
        <v>0</v>
      </c>
      <c r="BJ300" s="16" t="s">
        <v>81</v>
      </c>
      <c r="BK300" s="152">
        <f t="shared" si="47"/>
        <v>0</v>
      </c>
      <c r="BL300" s="16" t="s">
        <v>160</v>
      </c>
      <c r="BM300" s="151" t="s">
        <v>549</v>
      </c>
    </row>
    <row r="301" spans="1:65" s="2" customFormat="1" ht="24.2" hidden="1" customHeight="1">
      <c r="A301" s="31"/>
      <c r="B301" s="138"/>
      <c r="C301" s="139"/>
      <c r="D301" s="139"/>
      <c r="E301" s="140"/>
      <c r="F301" s="141"/>
      <c r="G301" s="142"/>
      <c r="H301" s="143"/>
      <c r="I301" s="144"/>
      <c r="J301" s="145"/>
      <c r="K301" s="146"/>
      <c r="L301" s="32"/>
      <c r="M301" s="147" t="s">
        <v>1</v>
      </c>
      <c r="N301" s="148" t="s">
        <v>41</v>
      </c>
      <c r="O301" s="57"/>
      <c r="P301" s="149">
        <f t="shared" si="39"/>
        <v>0</v>
      </c>
      <c r="Q301" s="149">
        <v>0</v>
      </c>
      <c r="R301" s="149">
        <f t="shared" si="40"/>
        <v>0</v>
      </c>
      <c r="S301" s="149">
        <v>0</v>
      </c>
      <c r="T301" s="150">
        <f t="shared" si="41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1" t="s">
        <v>160</v>
      </c>
      <c r="AT301" s="151" t="s">
        <v>132</v>
      </c>
      <c r="AU301" s="151" t="s">
        <v>81</v>
      </c>
      <c r="AY301" s="16" t="s">
        <v>129</v>
      </c>
      <c r="BE301" s="152">
        <f t="shared" si="42"/>
        <v>0</v>
      </c>
      <c r="BF301" s="152">
        <f t="shared" si="43"/>
        <v>0</v>
      </c>
      <c r="BG301" s="152">
        <f t="shared" si="44"/>
        <v>0</v>
      </c>
      <c r="BH301" s="152">
        <f t="shared" si="45"/>
        <v>0</v>
      </c>
      <c r="BI301" s="152">
        <f t="shared" si="46"/>
        <v>0</v>
      </c>
      <c r="BJ301" s="16" t="s">
        <v>81</v>
      </c>
      <c r="BK301" s="152">
        <f t="shared" si="47"/>
        <v>0</v>
      </c>
      <c r="BL301" s="16" t="s">
        <v>160</v>
      </c>
      <c r="BM301" s="151" t="s">
        <v>550</v>
      </c>
    </row>
    <row r="302" spans="1:65" s="12" customFormat="1" ht="25.9" customHeight="1">
      <c r="B302" s="125"/>
      <c r="D302" s="126" t="s">
        <v>75</v>
      </c>
      <c r="E302" s="127" t="s">
        <v>551</v>
      </c>
      <c r="F302" s="127" t="s">
        <v>552</v>
      </c>
      <c r="I302" s="128"/>
      <c r="J302" s="129">
        <f>BK302</f>
        <v>0</v>
      </c>
      <c r="L302" s="125"/>
      <c r="M302" s="130"/>
      <c r="N302" s="131"/>
      <c r="O302" s="131"/>
      <c r="P302" s="132">
        <f>P303</f>
        <v>0</v>
      </c>
      <c r="Q302" s="131"/>
      <c r="R302" s="132">
        <f>R303</f>
        <v>0</v>
      </c>
      <c r="S302" s="131"/>
      <c r="T302" s="133">
        <f>T303</f>
        <v>0</v>
      </c>
      <c r="AR302" s="126" t="s">
        <v>157</v>
      </c>
      <c r="AT302" s="134" t="s">
        <v>75</v>
      </c>
      <c r="AU302" s="134" t="s">
        <v>76</v>
      </c>
      <c r="AY302" s="126" t="s">
        <v>129</v>
      </c>
      <c r="BK302" s="135">
        <f>BK303</f>
        <v>0</v>
      </c>
    </row>
    <row r="303" spans="1:65" s="12" customFormat="1" ht="22.9" customHeight="1">
      <c r="B303" s="125"/>
      <c r="D303" s="126" t="s">
        <v>75</v>
      </c>
      <c r="E303" s="136" t="s">
        <v>553</v>
      </c>
      <c r="F303" s="136" t="s">
        <v>554</v>
      </c>
      <c r="I303" s="128"/>
      <c r="J303" s="137">
        <f>BK303</f>
        <v>0</v>
      </c>
      <c r="L303" s="125"/>
      <c r="M303" s="130"/>
      <c r="N303" s="131"/>
      <c r="O303" s="131"/>
      <c r="P303" s="132">
        <f>P304</f>
        <v>0</v>
      </c>
      <c r="Q303" s="131"/>
      <c r="R303" s="132">
        <f>R304</f>
        <v>0</v>
      </c>
      <c r="S303" s="131"/>
      <c r="T303" s="133">
        <f>T304</f>
        <v>0</v>
      </c>
      <c r="AR303" s="126" t="s">
        <v>157</v>
      </c>
      <c r="AT303" s="134" t="s">
        <v>75</v>
      </c>
      <c r="AU303" s="134" t="s">
        <v>81</v>
      </c>
      <c r="AY303" s="126" t="s">
        <v>129</v>
      </c>
      <c r="BK303" s="135">
        <f>BK304</f>
        <v>0</v>
      </c>
    </row>
    <row r="304" spans="1:65" s="2" customFormat="1" ht="16.350000000000001" customHeight="1">
      <c r="A304" s="31"/>
      <c r="B304" s="138"/>
      <c r="C304" s="139" t="s">
        <v>555</v>
      </c>
      <c r="D304" s="139" t="s">
        <v>132</v>
      </c>
      <c r="E304" s="140" t="s">
        <v>556</v>
      </c>
      <c r="F304" s="141" t="s">
        <v>554</v>
      </c>
      <c r="G304" s="142" t="s">
        <v>267</v>
      </c>
      <c r="H304" s="143">
        <v>1</v>
      </c>
      <c r="I304" s="144"/>
      <c r="J304" s="145">
        <f>ROUND(I304*H304,2)</f>
        <v>0</v>
      </c>
      <c r="K304" s="146"/>
      <c r="L304" s="32"/>
      <c r="M304" s="182" t="s">
        <v>1</v>
      </c>
      <c r="N304" s="183" t="s">
        <v>41</v>
      </c>
      <c r="O304" s="184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51" t="s">
        <v>557</v>
      </c>
      <c r="AT304" s="151" t="s">
        <v>132</v>
      </c>
      <c r="AU304" s="151" t="s">
        <v>83</v>
      </c>
      <c r="AY304" s="16" t="s">
        <v>129</v>
      </c>
      <c r="BE304" s="152">
        <f>IF(N304="základní",J304,0)</f>
        <v>0</v>
      </c>
      <c r="BF304" s="152">
        <f>IF(N304="snížená",J304,0)</f>
        <v>0</v>
      </c>
      <c r="BG304" s="152">
        <f>IF(N304="zákl. přenesená",J304,0)</f>
        <v>0</v>
      </c>
      <c r="BH304" s="152">
        <f>IF(N304="sníž. přenesená",J304,0)</f>
        <v>0</v>
      </c>
      <c r="BI304" s="152">
        <f>IF(N304="nulová",J304,0)</f>
        <v>0</v>
      </c>
      <c r="BJ304" s="16" t="s">
        <v>81</v>
      </c>
      <c r="BK304" s="152">
        <f>ROUND(I304*H304,2)</f>
        <v>0</v>
      </c>
      <c r="BL304" s="16" t="s">
        <v>557</v>
      </c>
      <c r="BM304" s="151" t="s">
        <v>558</v>
      </c>
    </row>
    <row r="305" spans="1:31" s="2" customFormat="1" ht="6.95" customHeight="1">
      <c r="A305" s="31"/>
      <c r="B305" s="46"/>
      <c r="C305" s="47"/>
      <c r="D305" s="47"/>
      <c r="E305" s="47"/>
      <c r="F305" s="47"/>
      <c r="G305" s="47"/>
      <c r="H305" s="47"/>
      <c r="I305" s="47"/>
      <c r="J305" s="47"/>
      <c r="K305" s="47"/>
      <c r="L305" s="32"/>
      <c r="M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</row>
  </sheetData>
  <autoFilter ref="C137:K304"/>
  <mergeCells count="6">
    <mergeCell ref="E130:H13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D9F72B9C004A9C542EBABCDBDCC4" ma:contentTypeVersion="19" ma:contentTypeDescription="Vytvoří nový dokument" ma:contentTypeScope="" ma:versionID="aef4db69bfc2972092807b0ac253afee">
  <xsd:schema xmlns:xsd="http://www.w3.org/2001/XMLSchema" xmlns:xs="http://www.w3.org/2001/XMLSchema" xmlns:p="http://schemas.microsoft.com/office/2006/metadata/properties" xmlns:ns2="63966725-ded2-4b0e-ac30-69fa38c53e6a" xmlns:ns3="aa02ac25-5fb4-45d5-a2f3-2f305d5e7864" targetNamespace="http://schemas.microsoft.com/office/2006/metadata/properties" ma:root="true" ma:fieldsID="1410987296515ecf1a36151d7f4cad3e" ns2:_="" ns3:_="">
    <xsd:import namespace="63966725-ded2-4b0e-ac30-69fa38c53e6a"/>
    <xsd:import namespace="aa02ac25-5fb4-45d5-a2f3-2f305d5e7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6725-ded2-4b0e-ac30-69fa38c53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7d1cfc3-6cda-47af-9754-ec01d815e5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ac25-5fb4-45d5-a2f3-2f305d5e7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10809f-e744-42d2-8009-292f1c905817}" ma:internalName="TaxCatchAll" ma:showField="CatchAllData" ma:web="aa02ac25-5fb4-45d5-a2f3-2f305d5e7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966725-ded2-4b0e-ac30-69fa38c53e6a">
      <Terms xmlns="http://schemas.microsoft.com/office/infopath/2007/PartnerControls"/>
    </lcf76f155ced4ddcb4097134ff3c332f>
    <TaxCatchAll xmlns="aa02ac25-5fb4-45d5-a2f3-2f305d5e7864" xsi:nil="true"/>
  </documentManagement>
</p:properties>
</file>

<file path=customXml/itemProps1.xml><?xml version="1.0" encoding="utf-8"?>
<ds:datastoreItem xmlns:ds="http://schemas.openxmlformats.org/officeDocument/2006/customXml" ds:itemID="{B17FC49E-9E30-4A33-9782-50E85C4B7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DEFF95-438D-4615-88E7-A6197B45F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6725-ded2-4b0e-ac30-69fa38c53e6a"/>
    <ds:schemaRef ds:uri="aa02ac25-5fb4-45d5-a2f3-2f305d5e7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16E78-BD62-4AAE-9308-C5EAFB9B9E25}">
  <ds:schemaRefs>
    <ds:schemaRef ds:uri="http://schemas.microsoft.com/office/2006/documentManagement/types"/>
    <ds:schemaRef ds:uri="aa02ac25-5fb4-45d5-a2f3-2f305d5e786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63966725-ded2-4b0e-ac30-69fa38c53e6a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0326 - Zasedací místnost ...</vt:lpstr>
      <vt:lpstr>'0326 - Zasedací místnost ...'!Názvy_tisku</vt:lpstr>
      <vt:lpstr>'Rekapitulace stavby'!Názvy_tisku</vt:lpstr>
      <vt:lpstr>'0326 - Zasedací místnost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DESKTOP-6KERRGB\Dell</dc:creator>
  <cp:lastModifiedBy>Ostach Anton</cp:lastModifiedBy>
  <dcterms:created xsi:type="dcterms:W3CDTF">2026-05-05T09:11:37Z</dcterms:created>
  <dcterms:modified xsi:type="dcterms:W3CDTF">2026-05-05T13:12:19Z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0x010100AA00D9F72B9C004A9C542EBABCDBDCC4</vt:lpwstr>
  </property>
  <property fmtid="{D5CDD505-2E9C-101B-9397-08002B2CF9AE}" pid="3" name="MediaServiceImageTags">
    <vt:lpwstr/>
  </property>
</Properties>
</file>