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/>
  <mc:AlternateContent xmlns:mc="http://schemas.openxmlformats.org/markup-compatibility/2006">
    <mc:Choice Requires="x15">
      <x15ac:absPath xmlns:x15ac="http://schemas.microsoft.com/office/spreadsheetml/2010/11/ac" url="C:\Users\domin\Downloads\"/>
    </mc:Choice>
  </mc:AlternateContent>
  <xr:revisionPtr revIDLastSave="0" documentId="13_ncr:1_{9B0810F6-721C-46D3-BBEF-DE2440A15C9D}" xr6:coauthVersionLast="47" xr6:coauthVersionMax="47" xr10:uidLastSave="{00000000-0000-0000-0000-000000000000}"/>
  <bookViews>
    <workbookView xWindow="-120" yWindow="-120" windowWidth="38640" windowHeight="21120" activeTab="2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7DC147B2_4614_48B7_8F22_6CC284377C82_FIGURE__">#REF!</definedName>
    <definedName name="__7DC147B2_4614_48B7_8F22_6CC284377C82_ITEM__">Zakázka!$A$10:$Q$15</definedName>
    <definedName name="__7DC147B2_4614_48B7_8F22_6CC284377C82_ITEM_GROUP1__">Zakázka!$A$6:$Q$126</definedName>
    <definedName name="__7DC147B2_4614_48B7_8F22_6CC284377C82_ITEM_GROUP1_RECAP__">Rekapitulace!$A$6:$F$9</definedName>
    <definedName name="__7DC147B2_4614_48B7_8F22_6CC284377C82_ITEM_GROUP2__">Zakázka!$A$7:$Q$125</definedName>
    <definedName name="__7DC147B2_4614_48B7_8F22_6CC284377C82_ITEM_GROUP2_RECAP__">Rekapitulace!$A$7:$F$9</definedName>
    <definedName name="__7DC147B2_4614_48B7_8F22_6CC284377C82_ITEM_GROUP3__X">Zakázka!$A$8:$Q$67</definedName>
    <definedName name="__7DC147B2_4614_48B7_8F22_6CC284377C82_ITEM_GROUP3_RECAP__">Rekapitulace!$A$8:$F$9</definedName>
    <definedName name="__7DC147B2_4614_48B7_8F22_6CC284377C82_ITEM_GROUP4__X">Zakázka!$A$9:$Q$30</definedName>
    <definedName name="__7DC147B2_4614_48B7_8F22_6CC284377C82_ITEM_GROUP4_RECAP__">Rekapitulace!$A$9:$F$9</definedName>
    <definedName name="__7DC147B2_4614_48B7_8F22_6CC284377C82_QBILL__">Zakázka!$F$11:$H$11</definedName>
    <definedName name="__7DC147B2_4614_48B7_8F22_6CC284377C82_QBILLFIG__">#REF!</definedName>
    <definedName name="__7DC147B2_4614_48B7_8F22_6CC284377C82_QINDEX__">Zakázka!#REF!</definedName>
    <definedName name="GROUP_ID">Zakázka!$B$6:$B$127</definedName>
    <definedName name="ITEM_PRICES">Zakázka!$J$6:$J$127</definedName>
    <definedName name="_xlnm.Print_Titles" localSheetId="1">Rekapitulace!$4:$5</definedName>
    <definedName name="_xlnm.Print_Titles" localSheetId="2">Zakázka!$4:$5</definedName>
    <definedName name="_xlnm.Print_Area" localSheetId="0">'Krycí List'!$C$1:$H$30</definedName>
    <definedName name="_xlnm.Print_Area" localSheetId="1">Rekapitulace!$B$1:$F$27</definedName>
    <definedName name="_xlnm.Print_Area" localSheetId="2">Zakázka!$C$1:$Q$127</definedName>
    <definedName name="VAT_RATES">Zakázka!$O$6:$O$127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24" i="4" l="1"/>
  <c r="L124" i="4"/>
  <c r="J124" i="4"/>
  <c r="H97" i="4"/>
  <c r="H75" i="4"/>
  <c r="H74" i="4"/>
  <c r="N123" i="4"/>
  <c r="N122" i="4" s="1"/>
  <c r="L123" i="4"/>
  <c r="L122" i="4" s="1"/>
  <c r="D20" i="3" s="1"/>
  <c r="J123" i="4"/>
  <c r="J122" i="4" s="1"/>
  <c r="C20" i="3" s="1"/>
  <c r="N120" i="4"/>
  <c r="N119" i="4" s="1"/>
  <c r="L120" i="4"/>
  <c r="L119" i="4" s="1"/>
  <c r="D19" i="3" s="1"/>
  <c r="J120" i="4"/>
  <c r="N117" i="4"/>
  <c r="N116" i="4" s="1"/>
  <c r="L117" i="4"/>
  <c r="L116" i="4" s="1"/>
  <c r="D18" i="3" s="1"/>
  <c r="J117" i="4"/>
  <c r="J116" i="4" s="1"/>
  <c r="C18" i="3" s="1"/>
  <c r="N114" i="4"/>
  <c r="N113" i="4" s="1"/>
  <c r="L114" i="4"/>
  <c r="L113" i="4" s="1"/>
  <c r="J114" i="4"/>
  <c r="P114" i="4" s="1"/>
  <c r="N110" i="4"/>
  <c r="L110" i="4"/>
  <c r="J110" i="4"/>
  <c r="N109" i="4"/>
  <c r="L109" i="4"/>
  <c r="J109" i="4"/>
  <c r="P109" i="4" s="1"/>
  <c r="N108" i="4"/>
  <c r="L108" i="4"/>
  <c r="J108" i="4"/>
  <c r="P108" i="4" s="1"/>
  <c r="Q108" i="4" s="1"/>
  <c r="N107" i="4"/>
  <c r="L107" i="4"/>
  <c r="J107" i="4"/>
  <c r="P107" i="4" s="1"/>
  <c r="N106" i="4"/>
  <c r="L106" i="4"/>
  <c r="J106" i="4"/>
  <c r="P106" i="4" s="1"/>
  <c r="Q106" i="4" s="1"/>
  <c r="N105" i="4"/>
  <c r="L105" i="4"/>
  <c r="J105" i="4"/>
  <c r="P105" i="4" s="1"/>
  <c r="Q105" i="4" s="1"/>
  <c r="N104" i="4"/>
  <c r="L104" i="4"/>
  <c r="J104" i="4"/>
  <c r="N103" i="4"/>
  <c r="L103" i="4"/>
  <c r="J103" i="4"/>
  <c r="N102" i="4"/>
  <c r="L102" i="4"/>
  <c r="J102" i="4"/>
  <c r="P102" i="4" s="1"/>
  <c r="N101" i="4"/>
  <c r="L101" i="4"/>
  <c r="J101" i="4"/>
  <c r="P101" i="4" s="1"/>
  <c r="N100" i="4"/>
  <c r="L100" i="4"/>
  <c r="J100" i="4"/>
  <c r="P100" i="4" s="1"/>
  <c r="Q100" i="4" s="1"/>
  <c r="N99" i="4"/>
  <c r="L99" i="4"/>
  <c r="J99" i="4"/>
  <c r="P99" i="4" s="1"/>
  <c r="Q99" i="4" s="1"/>
  <c r="N95" i="4"/>
  <c r="L95" i="4"/>
  <c r="J95" i="4"/>
  <c r="P95" i="4" s="1"/>
  <c r="N91" i="4"/>
  <c r="L91" i="4"/>
  <c r="J91" i="4"/>
  <c r="N87" i="4"/>
  <c r="L87" i="4"/>
  <c r="J87" i="4"/>
  <c r="N82" i="4"/>
  <c r="L82" i="4"/>
  <c r="J82" i="4"/>
  <c r="P82" i="4" s="1"/>
  <c r="N77" i="4"/>
  <c r="L77" i="4"/>
  <c r="J77" i="4"/>
  <c r="P77" i="4" s="1"/>
  <c r="N70" i="4"/>
  <c r="L70" i="4"/>
  <c r="J70" i="4"/>
  <c r="P70" i="4" s="1"/>
  <c r="N66" i="4"/>
  <c r="N65" i="4" s="1"/>
  <c r="L66" i="4"/>
  <c r="L65" i="4" s="1"/>
  <c r="D13" i="3" s="1"/>
  <c r="J66" i="4"/>
  <c r="J65" i="4" s="1"/>
  <c r="C13" i="3" s="1"/>
  <c r="N63" i="4"/>
  <c r="L63" i="4"/>
  <c r="J63" i="4"/>
  <c r="N62" i="4"/>
  <c r="L62" i="4"/>
  <c r="J62" i="4"/>
  <c r="P62" i="4" s="1"/>
  <c r="N58" i="4"/>
  <c r="L58" i="4"/>
  <c r="J58" i="4"/>
  <c r="N53" i="4"/>
  <c r="L53" i="4"/>
  <c r="J53" i="4"/>
  <c r="P53" i="4" s="1"/>
  <c r="Q53" i="4" s="1"/>
  <c r="N50" i="4"/>
  <c r="L50" i="4"/>
  <c r="J50" i="4"/>
  <c r="P50" i="4" s="1"/>
  <c r="Q50" i="4" s="1"/>
  <c r="N45" i="4"/>
  <c r="L45" i="4"/>
  <c r="J45" i="4"/>
  <c r="P45" i="4" s="1"/>
  <c r="Q45" i="4" s="1"/>
  <c r="N40" i="4"/>
  <c r="L40" i="4"/>
  <c r="J40" i="4"/>
  <c r="N32" i="4"/>
  <c r="N31" i="4" s="1"/>
  <c r="L32" i="4"/>
  <c r="L31" i="4" s="1"/>
  <c r="D10" i="3" s="1"/>
  <c r="J32" i="4"/>
  <c r="P32" i="4" s="1"/>
  <c r="N27" i="4"/>
  <c r="L27" i="4"/>
  <c r="J27" i="4"/>
  <c r="P27" i="4" s="1"/>
  <c r="Q27" i="4" s="1"/>
  <c r="N26" i="4"/>
  <c r="L26" i="4"/>
  <c r="J26" i="4"/>
  <c r="N23" i="4"/>
  <c r="L23" i="4"/>
  <c r="J23" i="4"/>
  <c r="N19" i="4"/>
  <c r="L19" i="4"/>
  <c r="J19" i="4"/>
  <c r="N16" i="4"/>
  <c r="L16" i="4"/>
  <c r="J16" i="4"/>
  <c r="P16" i="4" s="1"/>
  <c r="N10" i="4"/>
  <c r="L10" i="4"/>
  <c r="J10" i="4"/>
  <c r="P10" i="4" s="1"/>
  <c r="F29" i="1"/>
  <c r="F28" i="1"/>
  <c r="L11" i="1"/>
  <c r="L10" i="1"/>
  <c r="L9" i="1"/>
  <c r="L8" i="1"/>
  <c r="A3" i="1" a="1"/>
  <c r="A3" i="1" s="1"/>
  <c r="P124" i="4" l="1"/>
  <c r="Q124" i="4" s="1"/>
  <c r="P117" i="4"/>
  <c r="P116" i="4" s="1"/>
  <c r="E18" i="3" s="1"/>
  <c r="L49" i="4"/>
  <c r="D12" i="3" s="1"/>
  <c r="L9" i="4"/>
  <c r="D9" i="3" s="1"/>
  <c r="P66" i="4"/>
  <c r="Q66" i="4" s="1"/>
  <c r="Q65" i="4" s="1"/>
  <c r="F13" i="3" s="1"/>
  <c r="Q107" i="4"/>
  <c r="N49" i="4"/>
  <c r="L69" i="4"/>
  <c r="D15" i="3" s="1"/>
  <c r="P113" i="4"/>
  <c r="E17" i="3" s="1"/>
  <c r="Q114" i="4"/>
  <c r="Q113" i="4" s="1"/>
  <c r="F17" i="3" s="1"/>
  <c r="C22" i="3"/>
  <c r="Q95" i="4"/>
  <c r="J113" i="4"/>
  <c r="C17" i="3" s="1"/>
  <c r="P58" i="4"/>
  <c r="Q58" i="4" s="1"/>
  <c r="N69" i="4"/>
  <c r="N68" i="4" s="1"/>
  <c r="Q109" i="4"/>
  <c r="N39" i="4"/>
  <c r="Q77" i="4"/>
  <c r="P26" i="4"/>
  <c r="Q26" i="4" s="1"/>
  <c r="L39" i="4"/>
  <c r="D11" i="3" s="1"/>
  <c r="P123" i="4"/>
  <c r="N9" i="4"/>
  <c r="Q101" i="4"/>
  <c r="Q10" i="4"/>
  <c r="Q70" i="4"/>
  <c r="Q32" i="4"/>
  <c r="Q31" i="4" s="1"/>
  <c r="F10" i="3" s="1"/>
  <c r="P31" i="4"/>
  <c r="E10" i="3" s="1"/>
  <c r="N112" i="4"/>
  <c r="D17" i="3"/>
  <c r="L112" i="4"/>
  <c r="D16" i="3" s="1"/>
  <c r="A4" i="1" a="1"/>
  <c r="A4" i="1" s="1"/>
  <c r="A8" i="1" s="1"/>
  <c r="A7" i="1"/>
  <c r="A6" i="1"/>
  <c r="Q16" i="4"/>
  <c r="J49" i="4"/>
  <c r="C12" i="3" s="1"/>
  <c r="Q62" i="4"/>
  <c r="Q82" i="4"/>
  <c r="Q102" i="4"/>
  <c r="P23" i="4"/>
  <c r="Q23" i="4" s="1"/>
  <c r="J39" i="4"/>
  <c r="C11" i="3" s="1"/>
  <c r="P40" i="4"/>
  <c r="P39" i="4" s="1"/>
  <c r="E11" i="3" s="1"/>
  <c r="P65" i="4"/>
  <c r="E13" i="3" s="1"/>
  <c r="P91" i="4"/>
  <c r="Q91" i="4" s="1"/>
  <c r="P104" i="4"/>
  <c r="Q104" i="4" s="1"/>
  <c r="P110" i="4"/>
  <c r="Q110" i="4" s="1"/>
  <c r="J9" i="4"/>
  <c r="P19" i="4"/>
  <c r="Q19" i="4" s="1"/>
  <c r="P63" i="4"/>
  <c r="P87" i="4"/>
  <c r="P103" i="4"/>
  <c r="Q103" i="4" s="1"/>
  <c r="J119" i="4"/>
  <c r="C19" i="3" s="1"/>
  <c r="P120" i="4"/>
  <c r="P119" i="4" s="1"/>
  <c r="E19" i="3" s="1"/>
  <c r="J31" i="4"/>
  <c r="C10" i="3" s="1"/>
  <c r="J69" i="4"/>
  <c r="E27" i="1"/>
  <c r="P122" i="4" l="1"/>
  <c r="E20" i="3" s="1"/>
  <c r="P49" i="4"/>
  <c r="E12" i="3" s="1"/>
  <c r="L68" i="4"/>
  <c r="D14" i="3" s="1"/>
  <c r="Q117" i="4"/>
  <c r="Q116" i="4" s="1"/>
  <c r="F18" i="3" s="1"/>
  <c r="N8" i="4"/>
  <c r="N7" i="4" s="1"/>
  <c r="N6" i="4" s="1"/>
  <c r="L8" i="4"/>
  <c r="D8" i="3" s="1"/>
  <c r="Q123" i="4"/>
  <c r="Q122" i="4" s="1"/>
  <c r="F20" i="3" s="1"/>
  <c r="P69" i="4"/>
  <c r="P68" i="4" s="1"/>
  <c r="E14" i="3" s="1"/>
  <c r="Q40" i="4"/>
  <c r="Q39" i="4" s="1"/>
  <c r="F11" i="3" s="1"/>
  <c r="Q9" i="4"/>
  <c r="F9" i="3" s="1"/>
  <c r="A5" i="1" a="1"/>
  <c r="A5" i="1" s="1"/>
  <c r="A9" i="1" s="1"/>
  <c r="Q63" i="4"/>
  <c r="Q49" i="4" s="1"/>
  <c r="F12" i="3" s="1"/>
  <c r="J8" i="4"/>
  <c r="C9" i="3"/>
  <c r="C15" i="3"/>
  <c r="J68" i="4"/>
  <c r="C14" i="3" s="1"/>
  <c r="P9" i="4"/>
  <c r="Q120" i="4"/>
  <c r="Q119" i="4" s="1"/>
  <c r="Q87" i="4"/>
  <c r="Q69" i="4" s="1"/>
  <c r="A13" i="1"/>
  <c r="A10" i="1"/>
  <c r="J112" i="4"/>
  <c r="C16" i="3" s="1"/>
  <c r="A14" i="1"/>
  <c r="A11" i="1"/>
  <c r="B25" i="3"/>
  <c r="B24" i="3"/>
  <c r="C25" i="3"/>
  <c r="C24" i="3"/>
  <c r="P112" i="4" l="1"/>
  <c r="E16" i="3" s="1"/>
  <c r="L7" i="4"/>
  <c r="L6" i="4" s="1"/>
  <c r="D6" i="3" s="1"/>
  <c r="E15" i="3"/>
  <c r="C23" i="3"/>
  <c r="C26" i="3" s="1"/>
  <c r="F15" i="3"/>
  <c r="Q68" i="4"/>
  <c r="F14" i="3" s="1"/>
  <c r="E9" i="3"/>
  <c r="P8" i="4"/>
  <c r="Q8" i="4"/>
  <c r="C8" i="3"/>
  <c r="J7" i="4"/>
  <c r="F19" i="3"/>
  <c r="Q112" i="4"/>
  <c r="F16" i="3" s="1"/>
  <c r="A15" i="1"/>
  <c r="A16" i="1" s="1"/>
  <c r="A12" i="1"/>
  <c r="E28" i="1"/>
  <c r="D7" i="3" l="1"/>
  <c r="E29" i="1"/>
  <c r="J6" i="4"/>
  <c r="C6" i="3" s="1"/>
  <c r="C7" i="3"/>
  <c r="F8" i="3"/>
  <c r="Q7" i="4"/>
  <c r="P7" i="4"/>
  <c r="E8" i="3"/>
  <c r="P6" i="4" l="1"/>
  <c r="E6" i="3" s="1"/>
  <c r="E7" i="3"/>
  <c r="Q6" i="4"/>
  <c r="F6" i="3" s="1"/>
  <c r="F7" i="3"/>
</calcChain>
</file>

<file path=xl/sharedStrings.xml><?xml version="1.0" encoding="utf-8"?>
<sst xmlns="http://schemas.openxmlformats.org/spreadsheetml/2006/main" count="333" uniqueCount="186">
  <si>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</si>
  <si>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</si>
  <si>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</si>
  <si>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</si>
  <si>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</si>
  <si>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</si>
  <si>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</si>
  <si>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</si>
  <si>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</si>
  <si>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</si>
  <si>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</si>
  <si>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</si>
  <si>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</si>
  <si>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</si>
  <si>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</si>
  <si>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</si>
  <si>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Výkaz výměr:</t>
  </si>
  <si>
    <t>Jedn. Cena</t>
  </si>
  <si>
    <t>ZAKÁZKA</t>
  </si>
  <si>
    <t>Set Column width to</t>
  </si>
  <si>
    <t>Číslo:</t>
  </si>
  <si>
    <t>Zakázka:</t>
  </si>
  <si>
    <t>Komentář:</t>
  </si>
  <si>
    <t>FIRMY</t>
  </si>
  <si>
    <t>Investor:</t>
  </si>
  <si>
    <t>Projektant:</t>
  </si>
  <si>
    <t>REALIZAČNÍ TÝM</t>
  </si>
  <si>
    <t>---:</t>
  </si>
  <si>
    <t>---</t>
  </si>
  <si>
    <t>ROZPOČET</t>
  </si>
  <si>
    <t>Celkem (bez DPH):</t>
  </si>
  <si>
    <t>Kč</t>
  </si>
  <si>
    <t>DPH:</t>
  </si>
  <si>
    <t>Celkem včetně DPH:</t>
  </si>
  <si>
    <t>S</t>
  </si>
  <si>
    <t>S: MIOS Karlovy Vary</t>
  </si>
  <si>
    <t>S/SO_01</t>
  </si>
  <si>
    <t>SO_01: MIOS Karlovy Vary</t>
  </si>
  <si>
    <t>S/SO_01/H</t>
  </si>
  <si>
    <t>H: Oddíly prací HSV</t>
  </si>
  <si>
    <t>S/SO_01/H/001</t>
  </si>
  <si>
    <t>001: Zemní práce</t>
  </si>
  <si>
    <t>S/SO_01/H/002</t>
  </si>
  <si>
    <t>002: Základy</t>
  </si>
  <si>
    <t>S/SO_01/H/005</t>
  </si>
  <si>
    <t>005: Komunikace</t>
  </si>
  <si>
    <t>S/SO_01/H/009</t>
  </si>
  <si>
    <t>009: Ostatní konstrukce a práce</t>
  </si>
  <si>
    <t>S/SO_01/H/099</t>
  </si>
  <si>
    <t>099: Přesun hmot HSV</t>
  </si>
  <si>
    <t>S/SO_01/P</t>
  </si>
  <si>
    <t>P: Oddíly prací PSV</t>
  </si>
  <si>
    <t>S/SO_01/P/767</t>
  </si>
  <si>
    <t>767: Konstrukce zámečnické</t>
  </si>
  <si>
    <t>S/SO_01/V</t>
  </si>
  <si>
    <t>V: Oddíly vedlejších a ostatních nákladů</t>
  </si>
  <si>
    <t>S/SO_01/V/V03</t>
  </si>
  <si>
    <t>V03: Ostatní náklady</t>
  </si>
  <si>
    <t>S/SO_01/V/V04</t>
  </si>
  <si>
    <t>V04: Inženýrská činnost</t>
  </si>
  <si>
    <t>S/SO_01/V/V07</t>
  </si>
  <si>
    <t>V07: Provozní vlivy</t>
  </si>
  <si>
    <t>S/SO_01/V/V09</t>
  </si>
  <si>
    <t>V09: Ostatní náklady</t>
  </si>
  <si>
    <t xml:space="preserve"> </t>
  </si>
  <si>
    <t>Stavba</t>
  </si>
  <si>
    <t>Objekt</t>
  </si>
  <si>
    <t>Skupina</t>
  </si>
  <si>
    <t>Oddíl</t>
  </si>
  <si>
    <t>SP</t>
  </si>
  <si>
    <t>131212531</t>
  </si>
  <si>
    <t>Hloubení jamek objem do 0,5 m3 v soudržných horninách třídy těžitelnosti I skupiny 3 ručně</t>
  </si>
  <si>
    <t>m3</t>
  </si>
  <si>
    <t>Tabulka zámečnických výrobků</t>
  </si>
  <si>
    <t>Základ pro směrovníky; 0,75*0,75*0,6*23</t>
  </si>
  <si>
    <t>174111101</t>
  </si>
  <si>
    <t>Zásyp jam, šachet rýh nebo kolem objektů sypaninou se zhutněním ručně</t>
  </si>
  <si>
    <t>Drobné zásypy po zabetonování patek; 2,5</t>
  </si>
  <si>
    <t>113106121</t>
  </si>
  <si>
    <t>Rozebrání dlažeb z betonových nebo kamenných dlaždic komunikací pro pěší ručně</t>
  </si>
  <si>
    <t>m2</t>
  </si>
  <si>
    <t>Pro směrovníky 5x; 0,8*0,8*5</t>
  </si>
  <si>
    <t>Pro infopanely; 0,8*0,8*10</t>
  </si>
  <si>
    <t>162751117</t>
  </si>
  <si>
    <t>Vodorovné přemístění přes 9 000 do 10000 m výkopku/sypaniny z horniny třídy těžitelnosti I skupiny 1 až 3</t>
  </si>
  <si>
    <t>167111101</t>
  </si>
  <si>
    <t>Nakládání výkopku z hornin třídy těžitelnosti I skupiny 1 až 3 ručně</t>
  </si>
  <si>
    <t>171201221</t>
  </si>
  <si>
    <t>Poplatek za uložení na skládce (skládkovné) zeminy a kamení kód odpadu 17 05 04</t>
  </si>
  <si>
    <t>t</t>
  </si>
  <si>
    <t>275313711</t>
  </si>
  <si>
    <t>Základové patky z betonu tř. C 20/25</t>
  </si>
  <si>
    <t>594111112</t>
  </si>
  <si>
    <t>Kladení dlažby z lomového kamene tl do 100 mm s provedením lože z kameniva těženého</t>
  </si>
  <si>
    <t>Výměry nejsou poníženy o plochu výrobků, tento rozdíl nahrazuje pracnost s dořezáváním okolo zámečnických prvků</t>
  </si>
  <si>
    <t>572141112</t>
  </si>
  <si>
    <t>Vyrovnání povrchu dosavadních krytů asfaltovým betonem ACO (AB) tl přes 40 do 60 mm</t>
  </si>
  <si>
    <t>Pro směrovník S4; 0,8*0,8</t>
  </si>
  <si>
    <t>965042121</t>
  </si>
  <si>
    <t>Bourání podkladů pod dlažby nebo mazanin betonových nebo z litého asfaltu tl do 100 mm pl do 1 m2</t>
  </si>
  <si>
    <t>Pro směrovník S4; 0,8*0,8*0,06</t>
  </si>
  <si>
    <t>953961114.R01</t>
  </si>
  <si>
    <t>Kotvy chemickým tmelem M 16 hl 250 mm do betonu, ŽB nebo kamene s vyvrtáním otvoru</t>
  </si>
  <si>
    <t>kus</t>
  </si>
  <si>
    <t>Kotvení směrovníků; 4*23</t>
  </si>
  <si>
    <t>Kotvení malých infopanelů; 18*2</t>
  </si>
  <si>
    <t>953961114.R02</t>
  </si>
  <si>
    <t>Kotvy chemickým tmelem M 16 hl 300 mm do betonu, ŽB nebo kamene s vyvrtáním otvoru</t>
  </si>
  <si>
    <t>953965132</t>
  </si>
  <si>
    <t>Kotevní šroub pro chemické kotvy M 16 dl 250 mm</t>
  </si>
  <si>
    <t>953965133</t>
  </si>
  <si>
    <t>Kotevní šroub pro chemické kotvy M 16 dl 300 mm</t>
  </si>
  <si>
    <t>998229111</t>
  </si>
  <si>
    <t>Přesun hmot ruční pro pozemní komunikace</t>
  </si>
  <si>
    <t>767995111</t>
  </si>
  <si>
    <t>Montáž atypických zámečnických konstrukcí hm do 5 kg</t>
  </si>
  <si>
    <t>kg</t>
  </si>
  <si>
    <t>Směrovník S, D) ztužující žebro trojúhelník 0,45kg; 0,45*23*4</t>
  </si>
  <si>
    <t>Směrovník S, F) ocelová trubka 89mm doplněk 2kg; 2*23</t>
  </si>
  <si>
    <t>767995112</t>
  </si>
  <si>
    <t>Montáž atypických zámečnických konstrukcí hm přes 5 do 10 kg</t>
  </si>
  <si>
    <t xml:space="preserve">Směrovník S, A) ocelová trubka 8,8kg; 8,8*23 </t>
  </si>
  <si>
    <t>Tabulka zámečnických výrobků 
Směrovník S, E) plech na založení kotvení 5,4kg; 5,4*23</t>
  </si>
  <si>
    <t>767995113</t>
  </si>
  <si>
    <t>Montáž atypických zámečnických konstrukcí hm přes 10 do 20 kg</t>
  </si>
  <si>
    <t>Směrovník S, C) rovná směrovka ukazatel 14,5kg; 128*14,5</t>
  </si>
  <si>
    <t>Směrovník S, C) šikmá směrovka ukazatel 15kg; 32*15</t>
  </si>
  <si>
    <t>767995114</t>
  </si>
  <si>
    <t>Montáž atypických zámečnických konstrukcí hm přes 20 do 50 kg</t>
  </si>
  <si>
    <t>Směrovník S, B) ocelová trubka 89mm 26,5kg; 26,5*23</t>
  </si>
  <si>
    <t>767995115</t>
  </si>
  <si>
    <t>Montáž atypických zámečnických konstrukcí hm přes 50 do 100 kg</t>
  </si>
  <si>
    <t>Malý infopanel; 66,24*18</t>
  </si>
  <si>
    <t>767995116</t>
  </si>
  <si>
    <t>Montáž atypických zámečnických konstrukcí hm přes 100 do 250 kg</t>
  </si>
  <si>
    <t>SUB</t>
  </si>
  <si>
    <t>X151119</t>
  </si>
  <si>
    <t>ks</t>
  </si>
  <si>
    <t>X151120</t>
  </si>
  <si>
    <t>X151121</t>
  </si>
  <si>
    <t>X151122</t>
  </si>
  <si>
    <t>X151123</t>
  </si>
  <si>
    <t>X151124</t>
  </si>
  <si>
    <t>X151125</t>
  </si>
  <si>
    <t>X151126</t>
  </si>
  <si>
    <t>X151127</t>
  </si>
  <si>
    <t>X151129</t>
  </si>
  <si>
    <t>X151130</t>
  </si>
  <si>
    <t>998767101.R01</t>
  </si>
  <si>
    <t>Přesun hmot tonážní pro zámečnické konstrukce</t>
  </si>
  <si>
    <t>ON</t>
  </si>
  <si>
    <t>030001000</t>
  </si>
  <si>
    <t>Zařízení staveniště</t>
  </si>
  <si>
    <t>kpl</t>
  </si>
  <si>
    <t>049303000</t>
  </si>
  <si>
    <t>Náklady vzniklé v souvislosti s předáním stavby</t>
  </si>
  <si>
    <t>070001000</t>
  </si>
  <si>
    <t>Provozní vlivy</t>
  </si>
  <si>
    <t>090001000</t>
  </si>
  <si>
    <t>Ostatní náklady</t>
  </si>
  <si>
    <t>Rozpočet s výkazem výměr</t>
  </si>
  <si>
    <t>MIOS Karlovy Vary</t>
  </si>
  <si>
    <t>Statutární město Karlovy Vary, Moskevská 2035/21,
360 01 Karlovy Vary</t>
  </si>
  <si>
    <t>Mjölking s.r.o.</t>
  </si>
  <si>
    <t>E) PLECH NA ZALOŽENÍ A UKOTVENÍ - dle PD, včetně povrchové úpravy a související dílenské dokumentace</t>
  </si>
  <si>
    <t>D) ZTUŽUJÍCÍ ŽEBRO - TROJÚHELNÍK - dle PD, včetně povrchové úpravy a související dílenské dokumentace</t>
  </si>
  <si>
    <t>C2) ŠIKMÁ SMĚROVKA (UKAZATEL) - dle PD, včetně povrchové úpravy a související dílenské dokumentace</t>
  </si>
  <si>
    <t>C1) ROVNÁ SMĚROVKA (UKAZATEL) - dle PD, včetně povrchové úpravy a související dílenské dokumentace</t>
  </si>
  <si>
    <t>B) OCELOVÁ TRUBKA Ø89 mm - dle PD, včetně povrchové úpravy a související dílenské dokumentace</t>
  </si>
  <si>
    <t>A) OCELOVÁ TRUBKA Ø76 mm - dle PD, včetně povrchové úpravy a související dílenské dokumentace</t>
  </si>
  <si>
    <t>F) OCELOVÁ TRUBKA Ø89 mm - DOPLNĚK - dle PD, včetně povrchové úpravy a související dílenské dokumentace</t>
  </si>
  <si>
    <t>VELKÝ INFOPANEL - VIM - dle PD včetně úpravy povrchů a ztužujících žeber a související dílenské dokumentace</t>
  </si>
  <si>
    <t>VELKÝ INFOPANEL - VIL - dle PD včetně úpravy povrchů a ztužujících žeber a související dílenské dokumentace</t>
  </si>
  <si>
    <t>MALÝ INFOPANEL - MIM - dle PD včetně úpravy povrchů a ztužujících žeber a související dílenské dokumentace</t>
  </si>
  <si>
    <t>MALÝ INFOPANEL - MIL - dle PD včetně úpravy povrchů a ztužujících žeber a související dílenské dokumentace</t>
  </si>
  <si>
    <t>Základ pro velký infopanel; 25*0,6*0,75*0,75</t>
  </si>
  <si>
    <t>Základ pro malý infopanel; 17*0,4*0,4*0,6</t>
  </si>
  <si>
    <t xml:space="preserve">Základ pro velký infopanel; 25*0,6*0,75*0,75 </t>
  </si>
  <si>
    <t>odvoz přebytečného materiálu; 117,832-2,5</t>
  </si>
  <si>
    <t>15,332*1,8</t>
  </si>
  <si>
    <t>kotvení velkých infopanelů; 25*4</t>
  </si>
  <si>
    <t>Velký infopanel, B) ZTUŽUJÍCÍ ŽEBRO - TROJÚHELNÍK; 0,94*25*2</t>
  </si>
  <si>
    <t>Malý infopanel, B) ZTUŽUJÍCÍ ŽEBRO - TROJÚHELNÍK; 0,94*2*17</t>
  </si>
  <si>
    <t>Velký infopanel, A) velký infopanel; 183*25</t>
  </si>
  <si>
    <t>Vzorkování 1 ks VIM + 1 ks VIL v plné velikosti</t>
  </si>
  <si>
    <t>Vzorkování 1 ks VIM + 1 ks VIL v plné velikosti (kvůli testu čitelnosti mapy + barev, bez kotvení, patek). V případě schválení se kusy použijí a bude odečteno z dodávky zámečnických k-cí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</si>
</sst>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25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i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7"/>
      <color rgb="FF008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  <font>
      <sz val="8"/>
      <color rgb="FF0070C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4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1" fillId="0" borderId="0" xfId="0" applyFont="1" applyAlignment="1">
      <alignment shrinkToFit="1"/>
    </xf>
    <xf numFmtId="0" fontId="19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2" fillId="0" borderId="0" xfId="0" applyFont="1" applyAlignment="1">
      <alignment horizontal="center"/>
    </xf>
    <xf numFmtId="0" fontId="15" fillId="0" borderId="0" xfId="0" applyFont="1"/>
    <xf numFmtId="0" fontId="1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23" fillId="0" borderId="0" xfId="0" applyFont="1"/>
    <xf numFmtId="0" fontId="23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3" fillId="0" borderId="0" xfId="0" applyFont="1"/>
    <xf numFmtId="0" fontId="15" fillId="0" borderId="1" xfId="0" applyFont="1" applyBorder="1"/>
    <xf numFmtId="0" fontId="1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17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5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49" fontId="6" fillId="0" borderId="0" xfId="0" applyNumberFormat="1" applyFont="1" applyAlignment="1">
      <alignment horizontal="left" vertical="top"/>
    </xf>
    <xf numFmtId="164" fontId="6" fillId="0" borderId="0" xfId="0" applyNumberFormat="1" applyFont="1"/>
    <xf numFmtId="164" fontId="6" fillId="0" borderId="0" xfId="0" applyNumberFormat="1" applyFont="1" applyAlignment="1">
      <alignment horizontal="right" vertical="top"/>
    </xf>
    <xf numFmtId="164" fontId="6" fillId="0" borderId="1" xfId="0" applyNumberFormat="1" applyFont="1" applyBorder="1"/>
    <xf numFmtId="166" fontId="6" fillId="0" borderId="0" xfId="0" applyNumberFormat="1" applyFont="1"/>
    <xf numFmtId="166" fontId="10" fillId="0" borderId="0" xfId="0" applyNumberFormat="1" applyFont="1"/>
    <xf numFmtId="166" fontId="6" fillId="0" borderId="0" xfId="0" applyNumberFormat="1" applyFont="1" applyAlignment="1">
      <alignment horizontal="right" vertical="top"/>
    </xf>
    <xf numFmtId="166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0" fontId="13" fillId="0" borderId="0" xfId="0" applyFont="1" applyAlignment="1">
      <alignment horizontal="right" vertical="top"/>
    </xf>
    <xf numFmtId="49" fontId="13" fillId="0" borderId="0" xfId="0" applyNumberFormat="1" applyFont="1" applyAlignment="1">
      <alignment horizontal="left" vertical="top" wrapText="1" indent="3"/>
    </xf>
    <xf numFmtId="164" fontId="13" fillId="0" borderId="0" xfId="0" applyNumberFormat="1" applyFont="1" applyAlignment="1">
      <alignment horizontal="right" vertical="top"/>
    </xf>
    <xf numFmtId="166" fontId="13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1" fontId="6" fillId="0" borderId="0" xfId="0" applyNumberFormat="1" applyFont="1" applyAlignment="1">
      <alignment horizontal="right" vertical="top"/>
    </xf>
    <xf numFmtId="1" fontId="9" fillId="0" borderId="0" xfId="0" applyNumberFormat="1" applyFont="1" applyAlignment="1">
      <alignment horizontal="right" vertical="top"/>
    </xf>
    <xf numFmtId="49" fontId="10" fillId="0" borderId="0" xfId="0" applyNumberFormat="1" applyFont="1"/>
    <xf numFmtId="49" fontId="6" fillId="0" borderId="0" xfId="0" applyNumberFormat="1" applyFont="1" applyAlignment="1">
      <alignment horizontal="center" vertical="top"/>
    </xf>
    <xf numFmtId="49" fontId="10" fillId="0" borderId="0" xfId="0" applyNumberFormat="1" applyFont="1" applyAlignment="1">
      <alignment horizontal="left" vertical="top"/>
    </xf>
    <xf numFmtId="166" fontId="8" fillId="0" borderId="0" xfId="0" applyNumberFormat="1" applyFont="1" applyAlignment="1">
      <alignment horizontal="right" vertical="top"/>
    </xf>
    <xf numFmtId="165" fontId="6" fillId="0" borderId="0" xfId="0" applyNumberFormat="1" applyFont="1"/>
    <xf numFmtId="165" fontId="6" fillId="0" borderId="0" xfId="0" applyNumberFormat="1" applyFont="1" applyAlignment="1">
      <alignment horizontal="right" vertical="top"/>
    </xf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0" xfId="0" applyNumberFormat="1" applyFont="1"/>
    <xf numFmtId="49" fontId="13" fillId="0" borderId="0" xfId="0" applyNumberFormat="1" applyFont="1"/>
    <xf numFmtId="49" fontId="13" fillId="0" borderId="0" xfId="0" applyNumberFormat="1" applyFont="1" applyAlignment="1">
      <alignment horizontal="left" vertical="top" wrapText="1"/>
    </xf>
    <xf numFmtId="166" fontId="13" fillId="0" borderId="0" xfId="0" applyNumberFormat="1" applyFont="1"/>
    <xf numFmtId="165" fontId="13" fillId="0" borderId="0" xfId="0" applyNumberFormat="1" applyFont="1"/>
    <xf numFmtId="164" fontId="13" fillId="0" borderId="0" xfId="0" applyNumberFormat="1" applyFont="1"/>
    <xf numFmtId="1" fontId="14" fillId="0" borderId="0" xfId="0" applyNumberFormat="1" applyFont="1" applyAlignment="1">
      <alignment horizontal="right" vertical="top"/>
    </xf>
    <xf numFmtId="1" fontId="14" fillId="0" borderId="2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right" vertical="top"/>
    </xf>
    <xf numFmtId="49" fontId="14" fillId="0" borderId="3" xfId="0" applyNumberFormat="1" applyFont="1" applyBorder="1" applyAlignment="1">
      <alignment horizontal="left" vertical="top" wrapText="1"/>
    </xf>
    <xf numFmtId="166" fontId="14" fillId="0" borderId="3" xfId="0" applyNumberFormat="1" applyFont="1" applyBorder="1" applyAlignment="1">
      <alignment horizontal="right" vertical="top"/>
    </xf>
    <xf numFmtId="165" fontId="14" fillId="0" borderId="3" xfId="0" applyNumberFormat="1" applyFont="1" applyBorder="1" applyAlignment="1" applyProtection="1">
      <alignment horizontal="right" vertical="top"/>
      <protection locked="0"/>
    </xf>
    <xf numFmtId="164" fontId="14" fillId="0" borderId="3" xfId="0" applyNumberFormat="1" applyFont="1" applyBorder="1" applyAlignment="1">
      <alignment horizontal="right" vertical="top"/>
    </xf>
    <xf numFmtId="0" fontId="16" fillId="0" borderId="0" xfId="0" applyFont="1"/>
    <xf numFmtId="1" fontId="16" fillId="0" borderId="0" xfId="0" applyNumberFormat="1" applyFont="1" applyAlignment="1">
      <alignment horizontal="right" vertical="top"/>
    </xf>
    <xf numFmtId="49" fontId="16" fillId="0" borderId="0" xfId="0" applyNumberFormat="1" applyFont="1" applyAlignment="1">
      <alignment horizontal="center" vertical="top"/>
    </xf>
    <xf numFmtId="49" fontId="16" fillId="0" borderId="0" xfId="0" applyNumberFormat="1" applyFont="1" applyAlignment="1">
      <alignment horizontal="left" vertical="top" wrapText="1"/>
    </xf>
    <xf numFmtId="166" fontId="16" fillId="0" borderId="0" xfId="0" applyNumberFormat="1" applyFont="1" applyAlignment="1">
      <alignment horizontal="right" vertical="top"/>
    </xf>
    <xf numFmtId="165" fontId="16" fillId="0" borderId="0" xfId="0" applyNumberFormat="1" applyFont="1" applyAlignment="1">
      <alignment horizontal="right" vertical="top"/>
    </xf>
    <xf numFmtId="164" fontId="16" fillId="0" borderId="0" xfId="0" applyNumberFormat="1" applyFont="1" applyAlignment="1">
      <alignment horizontal="right" vertical="top"/>
    </xf>
    <xf numFmtId="49" fontId="16" fillId="0" borderId="0" xfId="0" applyNumberFormat="1" applyFont="1" applyAlignment="1">
      <alignment horizontal="right" vertical="top"/>
    </xf>
    <xf numFmtId="1" fontId="24" fillId="0" borderId="2" xfId="0" applyNumberFormat="1" applyFont="1" applyBorder="1" applyAlignment="1">
      <alignment horizontal="center" vertical="top"/>
    </xf>
    <xf numFmtId="49" fontId="24" fillId="0" borderId="3" xfId="0" applyNumberFormat="1" applyFont="1" applyBorder="1" applyAlignment="1">
      <alignment horizontal="center" vertical="top"/>
    </xf>
    <xf numFmtId="49" fontId="24" fillId="0" borderId="3" xfId="0" applyNumberFormat="1" applyFont="1" applyBorder="1" applyAlignment="1">
      <alignment horizontal="right" vertical="top"/>
    </xf>
    <xf numFmtId="49" fontId="24" fillId="0" borderId="3" xfId="0" applyNumberFormat="1" applyFont="1" applyBorder="1" applyAlignment="1">
      <alignment horizontal="left" vertical="top" wrapText="1"/>
    </xf>
    <xf numFmtId="165" fontId="24" fillId="0" borderId="3" xfId="0" applyNumberFormat="1" applyFont="1" applyBorder="1" applyAlignment="1" applyProtection="1">
      <alignment horizontal="right" vertical="top"/>
      <protection locked="0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20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5"/>
  <sheetViews>
    <sheetView showGridLines="0" topLeftCell="B1" zoomScaleNormal="100" workbookViewId="0">
      <selection activeCell="E31" sqref="E31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/>
    </row>
    <row r="2" spans="1:12" ht="11.25" x14ac:dyDescent="0.2">
      <c r="A2" s="9">
        <v>0</v>
      </c>
      <c r="C2" s="13"/>
    </row>
    <row r="3" spans="1:12" ht="11.25" customHeight="1" x14ac:dyDescent="0.25">
      <c r="A3" s="9">
        <f t="array" ref="A3">INDEX(VAT_RATES,MATCH(0,COUNTIF($A$1:A2,VAT_RATES),0))</f>
        <v>21</v>
      </c>
      <c r="C3" s="13"/>
      <c r="D3" s="146" t="s">
        <v>160</v>
      </c>
      <c r="E3" s="146"/>
      <c r="F3" s="146"/>
      <c r="G3" s="14"/>
    </row>
    <row r="4" spans="1:12" ht="11.25" customHeight="1" x14ac:dyDescent="0.25">
      <c r="A4" s="9" t="e">
        <f t="array" ref="A4">INDEX(VAT_RATES,MATCH(0,COUNTIF($A$1:A3,VAT_RATES),0))</f>
        <v>#N/A</v>
      </c>
      <c r="C4" s="15"/>
      <c r="D4" s="14"/>
      <c r="E4" s="14"/>
      <c r="F4" s="14"/>
      <c r="G4" s="14"/>
    </row>
    <row r="5" spans="1:12" ht="12.75" x14ac:dyDescent="0.2">
      <c r="A5" s="9" t="e">
        <f t="array" ref="A5">INDEX(VAT_RATES,MATCH(0,COUNTIF($A$1:A4,VAT_RATES),0))</f>
        <v>#N/A</v>
      </c>
      <c r="C5" s="16"/>
      <c r="D5" s="17"/>
      <c r="E5" s="17"/>
      <c r="F5" s="17"/>
      <c r="G5" s="17"/>
      <c r="H5" s="17"/>
      <c r="L5" s="18"/>
    </row>
    <row r="6" spans="1:12" ht="12.75" customHeight="1" x14ac:dyDescent="0.15">
      <c r="A6" s="9">
        <f>SUMIF(GROUP_ID,"",ITEM_PRICES)</f>
        <v>0</v>
      </c>
      <c r="C6" s="19"/>
      <c r="D6" s="19"/>
      <c r="E6" s="19"/>
      <c r="F6" s="19"/>
      <c r="G6" s="19"/>
      <c r="H6" s="19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20"/>
      <c r="D7" s="21"/>
      <c r="E7" s="20" t="s">
        <v>18</v>
      </c>
      <c r="F7" s="20"/>
      <c r="G7" s="21"/>
      <c r="H7" s="21"/>
      <c r="I7" s="12"/>
      <c r="J7" s="22"/>
      <c r="K7" s="22"/>
      <c r="L7" s="23" t="s">
        <v>19</v>
      </c>
    </row>
    <row r="8" spans="1:12" x14ac:dyDescent="0.15">
      <c r="A8" s="9">
        <f>IF(ISNUMBER($A$4),SUMIF(VAT_RATES,$A$4,ITEM_PRICES),0)</f>
        <v>0</v>
      </c>
      <c r="C8" s="19"/>
      <c r="D8" s="19"/>
      <c r="E8" s="19"/>
      <c r="F8" s="19"/>
      <c r="G8" s="19"/>
      <c r="H8" s="19"/>
      <c r="K8" s="6"/>
      <c r="L8" s="24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5" t="s">
        <v>20</v>
      </c>
      <c r="E9" s="26"/>
      <c r="F9" s="27"/>
      <c r="G9" s="27"/>
      <c r="H9" s="27"/>
      <c r="J9" s="28"/>
      <c r="K9" s="28"/>
      <c r="L9" s="27">
        <f>E9</f>
        <v>0</v>
      </c>
    </row>
    <row r="10" spans="1:12" customFormat="1" ht="14.25" customHeight="1" x14ac:dyDescent="0.2">
      <c r="A10" t="str">
        <f>IF($A7=0,"","DPH " &amp; $A3 &amp; " % ze základny: " &amp; TEXT($A7,"# ##0"))</f>
        <v/>
      </c>
      <c r="C10" s="1"/>
      <c r="D10" s="25" t="s">
        <v>21</v>
      </c>
      <c r="E10" s="147" t="s">
        <v>161</v>
      </c>
      <c r="F10" s="147"/>
      <c r="G10" s="27"/>
      <c r="H10" s="27"/>
      <c r="J10" s="28"/>
      <c r="K10" s="28"/>
      <c r="L10" s="27" t="str">
        <f>E10</f>
        <v>MIOS Karlovy Vary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5" t="s">
        <v>22</v>
      </c>
      <c r="E11" s="149"/>
      <c r="F11" s="149"/>
      <c r="G11" s="149"/>
      <c r="H11" s="149"/>
      <c r="J11" s="28"/>
      <c r="K11" s="28"/>
      <c r="L11" s="27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9"/>
      <c r="D12" s="29"/>
      <c r="E12" s="29"/>
      <c r="F12" s="29"/>
      <c r="G12" s="29"/>
      <c r="H12" s="29"/>
      <c r="J12" s="6"/>
      <c r="K12" s="6"/>
    </row>
    <row r="13" spans="1:12" x14ac:dyDescent="0.15">
      <c r="A13" s="9" t="str">
        <f>IF($A7=0,"",$A7*$A3/100)</f>
        <v/>
      </c>
      <c r="C13" s="19"/>
      <c r="D13" s="19"/>
      <c r="E13" s="19"/>
      <c r="F13" s="19"/>
      <c r="G13" s="19"/>
      <c r="H13" s="19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30" t="s">
        <v>23</v>
      </c>
      <c r="F14" s="31"/>
      <c r="G14" s="11"/>
      <c r="H14" s="11"/>
      <c r="J14" s="22"/>
      <c r="K14" s="22"/>
    </row>
    <row r="15" spans="1:12" x14ac:dyDescent="0.15">
      <c r="A15" s="9" t="str">
        <f>IF($A9=0,"",$A9*$A5/100)</f>
        <v/>
      </c>
      <c r="C15" s="19"/>
      <c r="D15" s="19"/>
      <c r="E15" s="19"/>
      <c r="F15" s="19"/>
      <c r="G15" s="19"/>
      <c r="H15" s="19"/>
      <c r="J15" s="6"/>
      <c r="K15" s="6"/>
    </row>
    <row r="16" spans="1:12" customFormat="1" ht="30.75" customHeight="1" x14ac:dyDescent="0.2">
      <c r="A16">
        <f>SUM(A13:A15)</f>
        <v>0</v>
      </c>
      <c r="C16" s="1"/>
      <c r="D16" s="25" t="s">
        <v>24</v>
      </c>
      <c r="E16" s="148" t="s">
        <v>162</v>
      </c>
      <c r="F16" s="148"/>
      <c r="G16" s="148"/>
      <c r="H16" s="148"/>
      <c r="J16" s="28"/>
      <c r="K16" s="28"/>
    </row>
    <row r="17" spans="3:12" customFormat="1" ht="12.75" x14ac:dyDescent="0.2">
      <c r="C17" s="1"/>
      <c r="D17" s="25" t="s">
        <v>25</v>
      </c>
      <c r="E17" s="144" t="s">
        <v>163</v>
      </c>
      <c r="F17" s="145"/>
      <c r="G17" s="145"/>
      <c r="H17" s="145"/>
      <c r="J17" s="28"/>
      <c r="K17" s="28"/>
    </row>
    <row r="18" spans="3:12" x14ac:dyDescent="0.15">
      <c r="C18" s="29"/>
      <c r="D18" s="29"/>
      <c r="E18" s="29"/>
      <c r="F18" s="29"/>
      <c r="G18" s="29"/>
      <c r="H18" s="29"/>
      <c r="J18" s="6"/>
      <c r="K18" s="6"/>
    </row>
    <row r="19" spans="3:12" x14ac:dyDescent="0.15">
      <c r="C19" s="19"/>
      <c r="D19" s="19"/>
      <c r="E19" s="19"/>
      <c r="F19" s="19"/>
      <c r="G19" s="19"/>
      <c r="H19" s="19"/>
      <c r="J19" s="6"/>
      <c r="K19" s="6"/>
    </row>
    <row r="20" spans="3:12" s="12" customFormat="1" ht="15.75" x14ac:dyDescent="0.25">
      <c r="C20" s="11"/>
      <c r="D20" s="33"/>
      <c r="E20" s="142" t="s">
        <v>26</v>
      </c>
      <c r="F20" s="143"/>
      <c r="G20" s="11"/>
      <c r="H20" s="11"/>
      <c r="J20" s="22"/>
      <c r="K20" s="22"/>
    </row>
    <row r="21" spans="3:12" x14ac:dyDescent="0.15">
      <c r="C21" s="19"/>
      <c r="D21" s="19"/>
      <c r="E21" s="19"/>
      <c r="F21" s="19"/>
      <c r="G21" s="19"/>
      <c r="H21" s="19"/>
      <c r="J21" s="6"/>
      <c r="K21" s="6"/>
    </row>
    <row r="22" spans="3:12" customFormat="1" ht="12.75" x14ac:dyDescent="0.2">
      <c r="C22" s="1"/>
      <c r="D22" s="25" t="s">
        <v>27</v>
      </c>
      <c r="E22" s="32" t="s">
        <v>28</v>
      </c>
      <c r="F22" s="32"/>
      <c r="G22" s="32"/>
      <c r="H22" s="32"/>
      <c r="J22" s="28"/>
      <c r="K22" s="28"/>
    </row>
    <row r="23" spans="3:12" x14ac:dyDescent="0.15">
      <c r="C23" s="29"/>
      <c r="D23" s="29"/>
      <c r="E23" s="29"/>
      <c r="F23" s="29"/>
      <c r="G23" s="29"/>
      <c r="H23" s="29"/>
      <c r="J23" s="6"/>
      <c r="K23" s="6"/>
    </row>
    <row r="24" spans="3:12" x14ac:dyDescent="0.15">
      <c r="C24" s="19"/>
      <c r="D24" s="34"/>
      <c r="E24" s="19"/>
      <c r="F24" s="19"/>
      <c r="G24" s="19"/>
      <c r="H24" s="19"/>
      <c r="J24" s="6"/>
      <c r="K24" s="6"/>
    </row>
    <row r="25" spans="3:12" s="12" customFormat="1" ht="15.75" x14ac:dyDescent="0.25">
      <c r="C25" s="11"/>
      <c r="D25" s="33"/>
      <c r="E25" s="142" t="s">
        <v>29</v>
      </c>
      <c r="F25" s="143"/>
      <c r="G25" s="11"/>
      <c r="H25" s="11"/>
      <c r="J25" s="22"/>
      <c r="K25" s="22"/>
    </row>
    <row r="26" spans="3:12" x14ac:dyDescent="0.15">
      <c r="C26" s="19"/>
      <c r="D26" s="34"/>
      <c r="E26" s="19"/>
      <c r="F26" s="19"/>
      <c r="G26" s="19"/>
      <c r="H26" s="19"/>
      <c r="J26" s="6"/>
      <c r="K26" s="6"/>
    </row>
    <row r="27" spans="3:12" customFormat="1" ht="12.75" x14ac:dyDescent="0.2">
      <c r="C27" s="1"/>
      <c r="D27" s="25" t="s">
        <v>30</v>
      </c>
      <c r="E27" s="35">
        <f ca="1">INDIRECT("A6")</f>
        <v>0</v>
      </c>
      <c r="F27" s="5" t="s">
        <v>31</v>
      </c>
      <c r="G27" s="1"/>
      <c r="H27" s="1"/>
      <c r="I27" s="36"/>
      <c r="J27" s="28"/>
      <c r="K27" s="28"/>
      <c r="L27" s="28"/>
    </row>
    <row r="28" spans="3:12" customFormat="1" ht="12.75" x14ac:dyDescent="0.2">
      <c r="C28" s="1"/>
      <c r="D28" s="25" t="s">
        <v>32</v>
      </c>
      <c r="E28" s="37">
        <f ca="1">INDIRECT("A16")</f>
        <v>0</v>
      </c>
      <c r="F28" s="1" t="str">
        <f>F27</f>
        <v>Kč</v>
      </c>
      <c r="G28" s="1"/>
      <c r="H28" s="1"/>
      <c r="I28" s="36"/>
      <c r="J28" s="28"/>
      <c r="K28" s="28"/>
      <c r="L28" s="38"/>
    </row>
    <row r="29" spans="3:12" customFormat="1" ht="12.75" x14ac:dyDescent="0.2">
      <c r="C29" s="1"/>
      <c r="D29" s="25" t="s">
        <v>33</v>
      </c>
      <c r="E29" s="37">
        <f ca="1">E27+E28</f>
        <v>0</v>
      </c>
      <c r="F29" s="1" t="str">
        <f>F27</f>
        <v>Kč</v>
      </c>
      <c r="G29" s="1"/>
      <c r="H29" s="1"/>
      <c r="I29" s="36"/>
      <c r="J29" s="28"/>
      <c r="K29" s="28"/>
      <c r="L29" s="28"/>
    </row>
    <row r="30" spans="3:12" x14ac:dyDescent="0.15">
      <c r="C30" s="39"/>
      <c r="D30" s="39"/>
      <c r="E30" s="39"/>
      <c r="F30" s="39"/>
      <c r="G30" s="39"/>
      <c r="H30" s="39"/>
    </row>
    <row r="31" spans="3:12" x14ac:dyDescent="0.15">
      <c r="C31" s="7"/>
    </row>
    <row r="32" spans="3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  <row r="45" spans="3:3" x14ac:dyDescent="0.15">
      <c r="C45" s="7"/>
    </row>
  </sheetData>
  <mergeCells count="7">
    <mergeCell ref="E20:F20"/>
    <mergeCell ref="E25:F25"/>
    <mergeCell ref="E17:H17"/>
    <mergeCell ref="D3:F3"/>
    <mergeCell ref="E10:F10"/>
    <mergeCell ref="E16:H16"/>
    <mergeCell ref="E11:H11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8"/>
  <sheetViews>
    <sheetView zoomScaleNormal="100" workbookViewId="0">
      <pane ySplit="4" topLeftCell="A5" activePane="bottomLeft" state="frozen"/>
      <selection pane="bottomLeft" activeCell="B9" sqref="B9"/>
    </sheetView>
  </sheetViews>
  <sheetFormatPr defaultColWidth="9.140625" defaultRowHeight="8.25" outlineLevelRow="3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20" t="s">
        <v>161</v>
      </c>
    </row>
    <row r="2" spans="1:8" ht="15.75" x14ac:dyDescent="0.15">
      <c r="B2" s="20" t="s">
        <v>64</v>
      </c>
      <c r="C2" s="43"/>
      <c r="D2" s="46"/>
      <c r="E2" s="43"/>
      <c r="F2" s="43"/>
    </row>
    <row r="3" spans="1:8" ht="7.5" customHeight="1" x14ac:dyDescent="0.15">
      <c r="A3" s="6"/>
      <c r="B3" s="40"/>
      <c r="C3" s="43"/>
      <c r="D3" s="47"/>
      <c r="E3" s="50"/>
      <c r="F3" s="50"/>
      <c r="G3" s="8"/>
    </row>
    <row r="4" spans="1:8" ht="11.25" x14ac:dyDescent="0.2">
      <c r="A4" s="4"/>
      <c r="B4" s="51" t="s">
        <v>3</v>
      </c>
      <c r="C4" s="52" t="s">
        <v>9</v>
      </c>
      <c r="D4" s="53" t="s">
        <v>11</v>
      </c>
      <c r="E4" s="52" t="s">
        <v>2</v>
      </c>
      <c r="F4" s="52" t="s">
        <v>15</v>
      </c>
      <c r="G4" s="6"/>
      <c r="H4" s="8"/>
    </row>
    <row r="5" spans="1:8" ht="7.5" customHeight="1" x14ac:dyDescent="0.15">
      <c r="B5" s="40"/>
      <c r="C5" s="43"/>
      <c r="D5" s="46"/>
      <c r="E5" s="43"/>
      <c r="F5" s="43"/>
      <c r="G5" s="8"/>
    </row>
    <row r="6" spans="1:8" ht="12" x14ac:dyDescent="0.15">
      <c r="A6" s="66" t="s">
        <v>34</v>
      </c>
      <c r="B6" s="67" t="s">
        <v>35</v>
      </c>
      <c r="C6" s="68">
        <f>VLOOKUP($A6,Zakázka!$A:$Q,10,FALSE)</f>
        <v>0</v>
      </c>
      <c r="D6" s="69">
        <f>VLOOKUP($A6,Zakázka!$A:$Q,12,FALSE)</f>
        <v>46.259396039999999</v>
      </c>
      <c r="E6" s="68">
        <f>VLOOKUP($A6,Zakázka!$A:$Q,16,FALSE)</f>
        <v>0</v>
      </c>
      <c r="F6" s="68">
        <f>VLOOKUP($A6,Zakázka!$A:$Q,17,FALSE)</f>
        <v>0</v>
      </c>
      <c r="G6" s="6"/>
      <c r="H6" s="8"/>
    </row>
    <row r="7" spans="1:8" ht="12" outlineLevel="1" x14ac:dyDescent="0.15">
      <c r="A7" s="70" t="s">
        <v>36</v>
      </c>
      <c r="B7" s="71" t="s">
        <v>37</v>
      </c>
      <c r="C7" s="72">
        <f>VLOOKUP($A7,Zakázka!$A:$Q,10,FALSE)</f>
        <v>0</v>
      </c>
      <c r="D7" s="73">
        <f>VLOOKUP($A7,Zakázka!$A:$Q,12,FALSE)</f>
        <v>46.259396039999999</v>
      </c>
      <c r="E7" s="72">
        <f>VLOOKUP($A7,Zakázka!$A:$Q,16,FALSE)</f>
        <v>0</v>
      </c>
      <c r="F7" s="72">
        <f>VLOOKUP($A7,Zakázka!$A:$Q,17,FALSE)</f>
        <v>0</v>
      </c>
      <c r="G7" s="6"/>
      <c r="H7" s="8"/>
    </row>
    <row r="8" spans="1:8" ht="11.25" outlineLevel="2" x14ac:dyDescent="0.15">
      <c r="A8" s="74" t="s">
        <v>38</v>
      </c>
      <c r="B8" s="75" t="s">
        <v>39</v>
      </c>
      <c r="C8" s="76">
        <f>VLOOKUP($A8,Zakázka!$A:$Q,10,FALSE)</f>
        <v>0</v>
      </c>
      <c r="D8" s="77">
        <f>VLOOKUP($A8,Zakázka!$A:$Q,12,FALSE)</f>
        <v>45.769153840000001</v>
      </c>
      <c r="E8" s="76">
        <f>VLOOKUP($A8,Zakázka!$A:$Q,16,FALSE)</f>
        <v>0</v>
      </c>
      <c r="F8" s="76">
        <f>VLOOKUP($A8,Zakázka!$A:$Q,17,FALSE)</f>
        <v>0</v>
      </c>
      <c r="G8" s="6"/>
      <c r="H8" s="8"/>
    </row>
    <row r="9" spans="1:8" ht="10.5" outlineLevel="3" x14ac:dyDescent="0.15">
      <c r="A9" s="78" t="s">
        <v>40</v>
      </c>
      <c r="B9" s="79" t="s">
        <v>41</v>
      </c>
      <c r="C9" s="80">
        <f>VLOOKUP($A9,Zakázka!$A:$Q,10,FALSE)</f>
        <v>0</v>
      </c>
      <c r="D9" s="81">
        <f>VLOOKUP($A9,Zakázka!$A:$Q,12,FALSE)</f>
        <v>0</v>
      </c>
      <c r="E9" s="80">
        <f>VLOOKUP($A9,Zakázka!$A:$Q,16,FALSE)</f>
        <v>0</v>
      </c>
      <c r="F9" s="80">
        <f>VLOOKUP($A9,Zakázka!$A:$Q,17,FALSE)</f>
        <v>0</v>
      </c>
      <c r="G9" s="6"/>
      <c r="H9" s="8"/>
    </row>
    <row r="10" spans="1:8" ht="10.5" outlineLevel="3" x14ac:dyDescent="0.15">
      <c r="A10" s="78" t="s">
        <v>42</v>
      </c>
      <c r="B10" s="79" t="s">
        <v>43</v>
      </c>
      <c r="C10" s="80">
        <f>VLOOKUP($A10,Zakázka!$A:$Q,10,FALSE)</f>
        <v>0</v>
      </c>
      <c r="D10" s="81">
        <f>VLOOKUP($A10,Zakázka!$A:$Q,12,FALSE)</f>
        <v>44.613345840000001</v>
      </c>
      <c r="E10" s="80">
        <f>VLOOKUP($A10,Zakázka!$A:$Q,16,FALSE)</f>
        <v>0</v>
      </c>
      <c r="F10" s="80">
        <f>VLOOKUP($A10,Zakázka!$A:$Q,17,FALSE)</f>
        <v>0</v>
      </c>
      <c r="G10" s="6"/>
      <c r="H10" s="8"/>
    </row>
    <row r="11" spans="1:8" ht="10.5" outlineLevel="3" x14ac:dyDescent="0.15">
      <c r="A11" s="78" t="s">
        <v>44</v>
      </c>
      <c r="B11" s="79" t="s">
        <v>45</v>
      </c>
      <c r="C11" s="80">
        <f>VLOOKUP($A11,Zakázka!$A:$Q,10,FALSE)</f>
        <v>0</v>
      </c>
      <c r="D11" s="81">
        <f>VLOOKUP($A11,Zakázka!$A:$Q,12,FALSE)</f>
        <v>1.0618879999999999</v>
      </c>
      <c r="E11" s="80">
        <f>VLOOKUP($A11,Zakázka!$A:$Q,16,FALSE)</f>
        <v>0</v>
      </c>
      <c r="F11" s="80">
        <f>VLOOKUP($A11,Zakázka!$A:$Q,17,FALSE)</f>
        <v>0</v>
      </c>
      <c r="G11" s="6"/>
      <c r="H11" s="8"/>
    </row>
    <row r="12" spans="1:8" ht="10.5" outlineLevel="3" x14ac:dyDescent="0.15">
      <c r="A12" s="78" t="s">
        <v>46</v>
      </c>
      <c r="B12" s="79" t="s">
        <v>47</v>
      </c>
      <c r="C12" s="80">
        <f>VLOOKUP($A12,Zakázka!$A:$Q,10,FALSE)</f>
        <v>0</v>
      </c>
      <c r="D12" s="81">
        <f>VLOOKUP($A12,Zakázka!$A:$Q,12,FALSE)</f>
        <v>9.3920000000000003E-2</v>
      </c>
      <c r="E12" s="80">
        <f>VLOOKUP($A12,Zakázka!$A:$Q,16,FALSE)</f>
        <v>0</v>
      </c>
      <c r="F12" s="80">
        <f>VLOOKUP($A12,Zakázka!$A:$Q,17,FALSE)</f>
        <v>0</v>
      </c>
      <c r="G12" s="6"/>
      <c r="H12" s="8"/>
    </row>
    <row r="13" spans="1:8" ht="10.5" outlineLevel="3" x14ac:dyDescent="0.15">
      <c r="A13" s="78" t="s">
        <v>48</v>
      </c>
      <c r="B13" s="79" t="s">
        <v>49</v>
      </c>
      <c r="C13" s="80">
        <f>VLOOKUP($A13,Zakázka!$A:$Q,10,FALSE)</f>
        <v>0</v>
      </c>
      <c r="D13" s="81">
        <f>VLOOKUP($A13,Zakázka!$A:$Q,12,FALSE)</f>
        <v>0</v>
      </c>
      <c r="E13" s="80">
        <f>VLOOKUP($A13,Zakázka!$A:$Q,16,FALSE)</f>
        <v>0</v>
      </c>
      <c r="F13" s="80">
        <f>VLOOKUP($A13,Zakázka!$A:$Q,17,FALSE)</f>
        <v>0</v>
      </c>
      <c r="G13" s="6"/>
      <c r="H13" s="8"/>
    </row>
    <row r="14" spans="1:8" ht="11.25" outlineLevel="2" x14ac:dyDescent="0.15">
      <c r="A14" s="74" t="s">
        <v>50</v>
      </c>
      <c r="B14" s="75" t="s">
        <v>51</v>
      </c>
      <c r="C14" s="76">
        <f>VLOOKUP($A14,Zakázka!$A:$Q,10,FALSE)</f>
        <v>0</v>
      </c>
      <c r="D14" s="77">
        <f>VLOOKUP($A14,Zakázka!$A:$Q,12,FALSE)</f>
        <v>0.49024220000000002</v>
      </c>
      <c r="E14" s="76">
        <f>VLOOKUP($A14,Zakázka!$A:$Q,16,FALSE)</f>
        <v>0</v>
      </c>
      <c r="F14" s="76">
        <f>VLOOKUP($A14,Zakázka!$A:$Q,17,FALSE)</f>
        <v>0</v>
      </c>
      <c r="G14" s="6"/>
      <c r="H14" s="8"/>
    </row>
    <row r="15" spans="1:8" ht="10.5" outlineLevel="3" x14ac:dyDescent="0.15">
      <c r="A15" s="78" t="s">
        <v>52</v>
      </c>
      <c r="B15" s="79" t="s">
        <v>53</v>
      </c>
      <c r="C15" s="80">
        <f>VLOOKUP($A15,Zakázka!$A:$Q,10,FALSE)</f>
        <v>0</v>
      </c>
      <c r="D15" s="81">
        <f>VLOOKUP($A15,Zakázka!$A:$Q,12,FALSE)</f>
        <v>0.49024220000000002</v>
      </c>
      <c r="E15" s="80">
        <f>VLOOKUP($A15,Zakázka!$A:$Q,16,FALSE)</f>
        <v>0</v>
      </c>
      <c r="F15" s="80">
        <f>VLOOKUP($A15,Zakázka!$A:$Q,17,FALSE)</f>
        <v>0</v>
      </c>
      <c r="G15" s="6"/>
      <c r="H15" s="8"/>
    </row>
    <row r="16" spans="1:8" ht="11.25" outlineLevel="2" x14ac:dyDescent="0.15">
      <c r="A16" s="74" t="s">
        <v>54</v>
      </c>
      <c r="B16" s="75" t="s">
        <v>55</v>
      </c>
      <c r="C16" s="76">
        <f>VLOOKUP($A16,Zakázka!$A:$Q,10,FALSE)</f>
        <v>0</v>
      </c>
      <c r="D16" s="77">
        <f>VLOOKUP($A16,Zakázka!$A:$Q,12,FALSE)</f>
        <v>0</v>
      </c>
      <c r="E16" s="76">
        <f>VLOOKUP($A16,Zakázka!$A:$Q,16,FALSE)</f>
        <v>0</v>
      </c>
      <c r="F16" s="76">
        <f>VLOOKUP($A16,Zakázka!$A:$Q,17,FALSE)</f>
        <v>0</v>
      </c>
      <c r="G16" s="6"/>
      <c r="H16" s="8"/>
    </row>
    <row r="17" spans="1:8" ht="10.5" outlineLevel="3" x14ac:dyDescent="0.15">
      <c r="A17" s="78" t="s">
        <v>56</v>
      </c>
      <c r="B17" s="79" t="s">
        <v>57</v>
      </c>
      <c r="C17" s="80">
        <f>VLOOKUP($A17,Zakázka!$A:$Q,10,FALSE)</f>
        <v>0</v>
      </c>
      <c r="D17" s="81">
        <f>VLOOKUP($A17,Zakázka!$A:$Q,12,FALSE)</f>
        <v>0</v>
      </c>
      <c r="E17" s="80">
        <f>VLOOKUP($A17,Zakázka!$A:$Q,16,FALSE)</f>
        <v>0</v>
      </c>
      <c r="F17" s="80">
        <f>VLOOKUP($A17,Zakázka!$A:$Q,17,FALSE)</f>
        <v>0</v>
      </c>
      <c r="G17" s="6"/>
      <c r="H17" s="8"/>
    </row>
    <row r="18" spans="1:8" ht="10.5" outlineLevel="3" x14ac:dyDescent="0.15">
      <c r="A18" s="78" t="s">
        <v>58</v>
      </c>
      <c r="B18" s="79" t="s">
        <v>59</v>
      </c>
      <c r="C18" s="80">
        <f>VLOOKUP($A18,Zakázka!$A:$Q,10,FALSE)</f>
        <v>0</v>
      </c>
      <c r="D18" s="81">
        <f>VLOOKUP($A18,Zakázka!$A:$Q,12,FALSE)</f>
        <v>0</v>
      </c>
      <c r="E18" s="80">
        <f>VLOOKUP($A18,Zakázka!$A:$Q,16,FALSE)</f>
        <v>0</v>
      </c>
      <c r="F18" s="80">
        <f>VLOOKUP($A18,Zakázka!$A:$Q,17,FALSE)</f>
        <v>0</v>
      </c>
      <c r="G18" s="6"/>
      <c r="H18" s="8"/>
    </row>
    <row r="19" spans="1:8" ht="10.5" outlineLevel="3" x14ac:dyDescent="0.15">
      <c r="A19" s="78" t="s">
        <v>60</v>
      </c>
      <c r="B19" s="79" t="s">
        <v>61</v>
      </c>
      <c r="C19" s="80">
        <f>VLOOKUP($A19,Zakázka!$A:$Q,10,FALSE)</f>
        <v>0</v>
      </c>
      <c r="D19" s="81">
        <f>VLOOKUP($A19,Zakázka!$A:$Q,12,FALSE)</f>
        <v>0</v>
      </c>
      <c r="E19" s="80">
        <f>VLOOKUP($A19,Zakázka!$A:$Q,16,FALSE)</f>
        <v>0</v>
      </c>
      <c r="F19" s="80">
        <f>VLOOKUP($A19,Zakázka!$A:$Q,17,FALSE)</f>
        <v>0</v>
      </c>
      <c r="G19" s="6"/>
      <c r="H19" s="8"/>
    </row>
    <row r="20" spans="1:8" ht="10.5" outlineLevel="3" x14ac:dyDescent="0.15">
      <c r="A20" s="78" t="s">
        <v>62</v>
      </c>
      <c r="B20" s="79" t="s">
        <v>63</v>
      </c>
      <c r="C20" s="80">
        <f>VLOOKUP($A20,Zakázka!$A:$Q,10,FALSE)</f>
        <v>0</v>
      </c>
      <c r="D20" s="81">
        <f>VLOOKUP($A20,Zakázka!$A:$Q,12,FALSE)</f>
        <v>0</v>
      </c>
      <c r="E20" s="80">
        <f>VLOOKUP($A20,Zakázka!$A:$Q,16,FALSE)</f>
        <v>0</v>
      </c>
      <c r="F20" s="80">
        <f>VLOOKUP($A20,Zakázka!$A:$Q,17,FALSE)</f>
        <v>0</v>
      </c>
      <c r="G20" s="6"/>
      <c r="H20" s="8"/>
    </row>
    <row r="21" spans="1:8" ht="7.5" customHeight="1" x14ac:dyDescent="0.15">
      <c r="B21" s="41"/>
      <c r="C21" s="45"/>
      <c r="D21" s="49"/>
      <c r="E21" s="45"/>
      <c r="F21" s="45"/>
      <c r="G21" s="8"/>
    </row>
    <row r="22" spans="1:8" ht="12.75" x14ac:dyDescent="0.2">
      <c r="A22" s="5"/>
      <c r="B22" s="54" t="s">
        <v>1</v>
      </c>
      <c r="C22" s="55">
        <f>SUMIF(GROUP_ID,"",ITEM_PRICES)</f>
        <v>0</v>
      </c>
      <c r="D22" s="56"/>
      <c r="E22" s="57"/>
      <c r="F22" s="57"/>
      <c r="G22" s="6"/>
      <c r="H22" s="8"/>
    </row>
    <row r="23" spans="1:8" ht="12.75" x14ac:dyDescent="0.2">
      <c r="A23" s="5"/>
      <c r="B23" s="54" t="s">
        <v>2</v>
      </c>
      <c r="C23" s="55">
        <f ca="1">SUM(C24:C25)</f>
        <v>0</v>
      </c>
      <c r="D23" s="56"/>
      <c r="E23" s="57"/>
      <c r="F23" s="57"/>
      <c r="G23" s="6"/>
      <c r="H23" s="8"/>
    </row>
    <row r="24" spans="1:8" ht="12.75" x14ac:dyDescent="0.2">
      <c r="A24" s="1"/>
      <c r="B24" s="58" t="str">
        <f ca="1">INDIRECT(ADDRESS(10,1,,,"Krycí List"))</f>
        <v/>
      </c>
      <c r="C24" s="59" t="str">
        <f ca="1">INDIRECT(ADDRESS(13,1,,,"Krycí List"))</f>
        <v/>
      </c>
      <c r="D24" s="60"/>
      <c r="E24" s="61"/>
      <c r="F24" s="61"/>
      <c r="G24" s="6"/>
      <c r="H24" s="8"/>
    </row>
    <row r="25" spans="1:8" ht="12.75" x14ac:dyDescent="0.2">
      <c r="A25" s="1"/>
      <c r="B25" s="62" t="str">
        <f ca="1">INDIRECT(ADDRESS(11,1,,,"Krycí List"))</f>
        <v/>
      </c>
      <c r="C25" s="63" t="str">
        <f ca="1">INDIRECT(ADDRESS(14,1,,,"Krycí List"))</f>
        <v/>
      </c>
      <c r="D25" s="64"/>
      <c r="E25" s="65"/>
      <c r="F25" s="65"/>
      <c r="G25" s="6"/>
      <c r="H25" s="8"/>
    </row>
    <row r="26" spans="1:8" ht="12.75" x14ac:dyDescent="0.2">
      <c r="A26" s="5"/>
      <c r="B26" s="54" t="s">
        <v>0</v>
      </c>
      <c r="C26" s="55">
        <f ca="1">C22+C23</f>
        <v>0</v>
      </c>
      <c r="D26" s="56"/>
      <c r="E26" s="57"/>
      <c r="F26" s="57"/>
      <c r="G26" s="6"/>
      <c r="H26" s="8"/>
    </row>
    <row r="27" spans="1:8" x14ac:dyDescent="0.15">
      <c r="B27" s="40"/>
      <c r="C27" s="43"/>
      <c r="D27" s="46"/>
      <c r="E27" s="43"/>
      <c r="F27" s="43"/>
    </row>
    <row r="28" spans="1:8" x14ac:dyDescent="0.15">
      <c r="B28" s="6"/>
      <c r="C28" s="8"/>
      <c r="D28" s="6"/>
      <c r="E28" s="8"/>
      <c r="F28" s="8"/>
    </row>
  </sheetData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126"/>
  <sheetViews>
    <sheetView tabSelected="1" topLeftCell="C1" zoomScaleNormal="100" workbookViewId="0">
      <pane ySplit="4" topLeftCell="A5" activePane="bottomLeft" state="frozen"/>
      <selection pane="bottomLeft" activeCell="J28" sqref="J28"/>
    </sheetView>
  </sheetViews>
  <sheetFormatPr defaultColWidth="9.140625" defaultRowHeight="8.25" outlineLevelRow="5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20" t="s">
        <v>161</v>
      </c>
    </row>
    <row r="2" spans="1:22" ht="15.75" x14ac:dyDescent="0.15">
      <c r="B2" s="82"/>
      <c r="C2" s="82"/>
      <c r="D2" s="40"/>
      <c r="E2" s="40"/>
      <c r="F2" s="20" t="s">
        <v>64</v>
      </c>
      <c r="G2" s="40"/>
      <c r="H2" s="46"/>
      <c r="I2" s="90"/>
      <c r="J2" s="43"/>
      <c r="K2" s="46"/>
      <c r="L2" s="46"/>
      <c r="M2" s="46"/>
      <c r="N2" s="46"/>
      <c r="O2" s="43"/>
      <c r="P2" s="43"/>
      <c r="Q2" s="43"/>
      <c r="S2" s="7"/>
      <c r="V2" s="3"/>
    </row>
    <row r="3" spans="1:22" ht="7.5" customHeight="1" x14ac:dyDescent="0.15">
      <c r="A3" s="6"/>
      <c r="B3" s="83"/>
      <c r="C3" s="82"/>
      <c r="D3" s="86"/>
      <c r="E3" s="40"/>
      <c r="F3" s="40"/>
      <c r="G3" s="40"/>
      <c r="H3" s="46"/>
      <c r="I3" s="90"/>
      <c r="J3" s="43"/>
      <c r="K3" s="47"/>
      <c r="L3" s="47"/>
      <c r="M3" s="47"/>
      <c r="N3" s="47"/>
      <c r="O3" s="50"/>
      <c r="P3" s="50"/>
      <c r="Q3" s="50"/>
      <c r="R3" s="8"/>
    </row>
    <row r="4" spans="1:22" ht="11.25" x14ac:dyDescent="0.2">
      <c r="A4" s="4"/>
      <c r="B4" s="92"/>
      <c r="C4" s="92" t="s">
        <v>4</v>
      </c>
      <c r="D4" s="51" t="s">
        <v>5</v>
      </c>
      <c r="E4" s="51" t="s">
        <v>6</v>
      </c>
      <c r="F4" s="51" t="s">
        <v>3</v>
      </c>
      <c r="G4" s="51" t="s">
        <v>7</v>
      </c>
      <c r="H4" s="53" t="s">
        <v>8</v>
      </c>
      <c r="I4" s="93" t="s">
        <v>17</v>
      </c>
      <c r="J4" s="52" t="s">
        <v>9</v>
      </c>
      <c r="K4" s="53" t="s">
        <v>10</v>
      </c>
      <c r="L4" s="53" t="s">
        <v>11</v>
      </c>
      <c r="M4" s="53" t="s">
        <v>12</v>
      </c>
      <c r="N4" s="53" t="s">
        <v>13</v>
      </c>
      <c r="O4" s="52" t="s">
        <v>14</v>
      </c>
      <c r="P4" s="52" t="s">
        <v>2</v>
      </c>
      <c r="Q4" s="52" t="s">
        <v>15</v>
      </c>
      <c r="R4" s="6"/>
      <c r="S4" s="8"/>
    </row>
    <row r="5" spans="1:22" ht="7.5" customHeight="1" x14ac:dyDescent="0.15">
      <c r="B5" s="82"/>
      <c r="C5" s="82"/>
      <c r="D5" s="40"/>
      <c r="E5" s="40"/>
      <c r="F5" s="40"/>
      <c r="G5" s="40"/>
      <c r="H5" s="46"/>
      <c r="I5" s="90"/>
      <c r="J5" s="43"/>
      <c r="K5" s="46"/>
      <c r="L5" s="46"/>
      <c r="M5" s="46"/>
      <c r="N5" s="46"/>
      <c r="O5" s="43"/>
      <c r="P5" s="43"/>
      <c r="Q5" s="43"/>
      <c r="R5" s="8"/>
    </row>
    <row r="6" spans="1:22" ht="12" x14ac:dyDescent="0.2">
      <c r="A6" s="66" t="s">
        <v>34</v>
      </c>
      <c r="B6" s="94">
        <v>1</v>
      </c>
      <c r="C6" s="95"/>
      <c r="D6" s="96" t="s">
        <v>65</v>
      </c>
      <c r="E6" s="96"/>
      <c r="F6" s="67" t="s">
        <v>35</v>
      </c>
      <c r="G6" s="96"/>
      <c r="H6" s="97"/>
      <c r="I6" s="98"/>
      <c r="J6" s="68">
        <f>SUBTOTAL(9,J7:J126)</f>
        <v>0</v>
      </c>
      <c r="K6" s="97"/>
      <c r="L6" s="69">
        <f>SUBTOTAL(9,L7:L126)</f>
        <v>46.259396039999999</v>
      </c>
      <c r="M6" s="97"/>
      <c r="N6" s="69">
        <f>SUBTOTAL(9,N7:N126)</f>
        <v>2.5324800000000001</v>
      </c>
      <c r="O6" s="99"/>
      <c r="P6" s="68">
        <f>SUBTOTAL(9,P7:P126)</f>
        <v>0</v>
      </c>
      <c r="Q6" s="68">
        <f>SUBTOTAL(9,Q7:Q126)</f>
        <v>0</v>
      </c>
      <c r="R6" s="6"/>
      <c r="S6" s="8"/>
      <c r="T6" s="8"/>
    </row>
    <row r="7" spans="1:22" ht="12" outlineLevel="1" x14ac:dyDescent="0.2">
      <c r="A7" s="70" t="s">
        <v>36</v>
      </c>
      <c r="B7" s="100">
        <v>2</v>
      </c>
      <c r="C7" s="101"/>
      <c r="D7" s="102" t="s">
        <v>66</v>
      </c>
      <c r="E7" s="102"/>
      <c r="F7" s="103" t="s">
        <v>37</v>
      </c>
      <c r="G7" s="102"/>
      <c r="H7" s="104"/>
      <c r="I7" s="105"/>
      <c r="J7" s="72">
        <f>SUBTOTAL(9,J8:J125)</f>
        <v>0</v>
      </c>
      <c r="K7" s="104"/>
      <c r="L7" s="73">
        <f>SUBTOTAL(9,L8:L125)</f>
        <v>46.259396039999999</v>
      </c>
      <c r="M7" s="104"/>
      <c r="N7" s="73">
        <f>SUBTOTAL(9,N8:N125)</f>
        <v>2.5324800000000001</v>
      </c>
      <c r="O7" s="106"/>
      <c r="P7" s="72">
        <f>SUBTOTAL(9,P8:P125)</f>
        <v>0</v>
      </c>
      <c r="Q7" s="72">
        <f>SUBTOTAL(9,Q8:Q125)</f>
        <v>0</v>
      </c>
      <c r="R7" s="6"/>
      <c r="S7" s="8"/>
      <c r="T7" s="8"/>
    </row>
    <row r="8" spans="1:22" ht="11.25" outlineLevel="2" x14ac:dyDescent="0.2">
      <c r="A8" s="74" t="s">
        <v>38</v>
      </c>
      <c r="B8" s="107">
        <v>3</v>
      </c>
      <c r="C8" s="108"/>
      <c r="D8" s="109" t="s">
        <v>67</v>
      </c>
      <c r="E8" s="109"/>
      <c r="F8" s="110" t="s">
        <v>39</v>
      </c>
      <c r="G8" s="109"/>
      <c r="H8" s="111"/>
      <c r="I8" s="112"/>
      <c r="J8" s="76">
        <f>SUBTOTAL(9,J9:J67)</f>
        <v>0</v>
      </c>
      <c r="K8" s="111"/>
      <c r="L8" s="77">
        <f>SUBTOTAL(9,L9:L67)</f>
        <v>45.769153840000001</v>
      </c>
      <c r="M8" s="111"/>
      <c r="N8" s="77">
        <f>SUBTOTAL(9,N9:N67)</f>
        <v>2.5324800000000001</v>
      </c>
      <c r="O8" s="113"/>
      <c r="P8" s="76">
        <f>SUBTOTAL(9,P9:P67)</f>
        <v>0</v>
      </c>
      <c r="Q8" s="76">
        <f>SUBTOTAL(9,Q9:Q67)</f>
        <v>0</v>
      </c>
      <c r="R8" s="6"/>
      <c r="S8" s="8"/>
      <c r="T8" s="8"/>
    </row>
    <row r="9" spans="1:22" ht="10.5" outlineLevel="3" x14ac:dyDescent="0.15">
      <c r="A9" s="78" t="s">
        <v>40</v>
      </c>
      <c r="B9" s="114">
        <v>4</v>
      </c>
      <c r="C9" s="115"/>
      <c r="D9" s="116" t="s">
        <v>68</v>
      </c>
      <c r="E9" s="116"/>
      <c r="F9" s="117" t="s">
        <v>41</v>
      </c>
      <c r="G9" s="116"/>
      <c r="H9" s="118"/>
      <c r="I9" s="119"/>
      <c r="J9" s="80">
        <f>SUBTOTAL(9,J10:J30)</f>
        <v>0</v>
      </c>
      <c r="K9" s="118"/>
      <c r="L9" s="81">
        <f>SUBTOTAL(9,L10:L30)</f>
        <v>0</v>
      </c>
      <c r="M9" s="118"/>
      <c r="N9" s="81">
        <f>SUBTOTAL(9,N10:N30)</f>
        <v>2.448</v>
      </c>
      <c r="O9" s="120"/>
      <c r="P9" s="80">
        <f>SUBTOTAL(9,P10:P30)</f>
        <v>0</v>
      </c>
      <c r="Q9" s="80">
        <f>SUBTOTAL(9,Q10:Q30)</f>
        <v>0</v>
      </c>
      <c r="R9" s="6"/>
      <c r="S9" s="8"/>
      <c r="T9" s="8"/>
    </row>
    <row r="10" spans="1:22" ht="11.25" outlineLevel="4" x14ac:dyDescent="0.2">
      <c r="A10" s="10"/>
      <c r="B10" s="121"/>
      <c r="C10" s="122">
        <v>1</v>
      </c>
      <c r="D10" s="123" t="s">
        <v>69</v>
      </c>
      <c r="E10" s="124" t="s">
        <v>70</v>
      </c>
      <c r="F10" s="125" t="s">
        <v>71</v>
      </c>
      <c r="G10" s="123" t="s">
        <v>72</v>
      </c>
      <c r="H10" s="126">
        <v>17.832000000000001</v>
      </c>
      <c r="I10" s="127"/>
      <c r="J10" s="128">
        <f>H10*I10</f>
        <v>0</v>
      </c>
      <c r="K10" s="126"/>
      <c r="L10" s="126">
        <f>H10*K10</f>
        <v>0</v>
      </c>
      <c r="M10" s="126"/>
      <c r="N10" s="126">
        <f>H10*M10</f>
        <v>0</v>
      </c>
      <c r="O10" s="128">
        <v>21</v>
      </c>
      <c r="P10" s="128">
        <f>J10*(O10/100)</f>
        <v>0</v>
      </c>
      <c r="Q10" s="128">
        <f>J10+P10</f>
        <v>0</v>
      </c>
      <c r="R10" s="8"/>
      <c r="S10" s="8"/>
      <c r="T10" s="8"/>
    </row>
    <row r="11" spans="1:22" ht="9.75" outlineLevel="5" x14ac:dyDescent="0.2">
      <c r="A11" s="129"/>
      <c r="B11" s="130"/>
      <c r="C11" s="130"/>
      <c r="D11" s="131"/>
      <c r="E11" s="136" t="s">
        <v>16</v>
      </c>
      <c r="F11" s="132" t="s">
        <v>73</v>
      </c>
      <c r="G11" s="131"/>
      <c r="H11" s="133">
        <v>0</v>
      </c>
      <c r="I11" s="134"/>
      <c r="J11" s="135"/>
      <c r="K11" s="133"/>
      <c r="L11" s="133"/>
      <c r="M11" s="133"/>
      <c r="N11" s="133"/>
      <c r="O11" s="135"/>
      <c r="P11" s="135"/>
      <c r="Q11" s="135"/>
      <c r="R11" s="6"/>
      <c r="S11" s="8"/>
    </row>
    <row r="12" spans="1:22" ht="9.75" outlineLevel="5" x14ac:dyDescent="0.2">
      <c r="A12" s="129"/>
      <c r="B12" s="130"/>
      <c r="C12" s="130"/>
      <c r="D12" s="131"/>
      <c r="E12" s="136"/>
      <c r="F12" s="132" t="s">
        <v>74</v>
      </c>
      <c r="G12" s="131"/>
      <c r="H12" s="133">
        <v>7.7624999999999984</v>
      </c>
      <c r="I12" s="134"/>
      <c r="J12" s="135"/>
      <c r="K12" s="133"/>
      <c r="L12" s="133"/>
      <c r="M12" s="133"/>
      <c r="N12" s="133"/>
      <c r="O12" s="135"/>
      <c r="P12" s="135"/>
      <c r="Q12" s="135"/>
      <c r="R12" s="6"/>
      <c r="S12" s="8"/>
    </row>
    <row r="13" spans="1:22" ht="9.75" outlineLevel="5" x14ac:dyDescent="0.2">
      <c r="A13" s="129"/>
      <c r="B13" s="130"/>
      <c r="C13" s="130"/>
      <c r="D13" s="131"/>
      <c r="E13" s="136"/>
      <c r="F13" s="132" t="s">
        <v>177</v>
      </c>
      <c r="G13" s="131"/>
      <c r="H13" s="133">
        <v>8.4375</v>
      </c>
      <c r="I13" s="134"/>
      <c r="J13" s="135"/>
      <c r="K13" s="133"/>
      <c r="L13" s="133"/>
      <c r="M13" s="133"/>
      <c r="N13" s="133"/>
      <c r="O13" s="135"/>
      <c r="P13" s="135"/>
      <c r="Q13" s="135"/>
      <c r="R13" s="6"/>
      <c r="S13" s="8"/>
    </row>
    <row r="14" spans="1:22" ht="9.75" outlineLevel="5" x14ac:dyDescent="0.2">
      <c r="A14" s="129"/>
      <c r="B14" s="130"/>
      <c r="C14" s="130"/>
      <c r="D14" s="131"/>
      <c r="E14" s="136"/>
      <c r="F14" s="132" t="s">
        <v>176</v>
      </c>
      <c r="G14" s="131"/>
      <c r="H14" s="133">
        <v>1.6320000000000003</v>
      </c>
      <c r="I14" s="134"/>
      <c r="J14" s="135"/>
      <c r="K14" s="133"/>
      <c r="L14" s="133"/>
      <c r="M14" s="133"/>
      <c r="N14" s="133"/>
      <c r="O14" s="135"/>
      <c r="P14" s="135"/>
      <c r="Q14" s="135"/>
      <c r="R14" s="6"/>
      <c r="S14" s="8"/>
    </row>
    <row r="15" spans="1:22" ht="7.5" customHeight="1" outlineLevel="5" x14ac:dyDescent="0.15">
      <c r="A15" s="8"/>
      <c r="B15" s="85"/>
      <c r="C15" s="84"/>
      <c r="D15" s="87"/>
      <c r="E15" s="42"/>
      <c r="F15" s="88"/>
      <c r="G15" s="87"/>
      <c r="H15" s="89"/>
      <c r="I15" s="91"/>
      <c r="J15" s="44"/>
      <c r="K15" s="48"/>
      <c r="L15" s="48"/>
      <c r="M15" s="48"/>
      <c r="N15" s="48"/>
      <c r="O15" s="44"/>
      <c r="P15" s="44"/>
      <c r="Q15" s="44"/>
      <c r="R15" s="6"/>
      <c r="S15" s="8"/>
    </row>
    <row r="16" spans="1:22" ht="11.25" outlineLevel="4" x14ac:dyDescent="0.2">
      <c r="A16" s="10"/>
      <c r="B16" s="121"/>
      <c r="C16" s="122">
        <v>2</v>
      </c>
      <c r="D16" s="123" t="s">
        <v>69</v>
      </c>
      <c r="E16" s="124" t="s">
        <v>75</v>
      </c>
      <c r="F16" s="125" t="s">
        <v>76</v>
      </c>
      <c r="G16" s="123" t="s">
        <v>72</v>
      </c>
      <c r="H16" s="126">
        <v>2.5</v>
      </c>
      <c r="I16" s="127"/>
      <c r="J16" s="128">
        <f>H16*I16</f>
        <v>0</v>
      </c>
      <c r="K16" s="126"/>
      <c r="L16" s="126">
        <f>H16*K16</f>
        <v>0</v>
      </c>
      <c r="M16" s="126"/>
      <c r="N16" s="126">
        <f>H16*M16</f>
        <v>0</v>
      </c>
      <c r="O16" s="128">
        <v>21</v>
      </c>
      <c r="P16" s="128">
        <f>J16*(O16/100)</f>
        <v>0</v>
      </c>
      <c r="Q16" s="128">
        <f>J16+P16</f>
        <v>0</v>
      </c>
      <c r="R16" s="8"/>
      <c r="S16" s="8"/>
      <c r="T16" s="8"/>
    </row>
    <row r="17" spans="1:20" ht="9.75" outlineLevel="5" x14ac:dyDescent="0.2">
      <c r="A17" s="129"/>
      <c r="B17" s="130"/>
      <c r="C17" s="130"/>
      <c r="D17" s="131"/>
      <c r="E17" s="136" t="s">
        <v>16</v>
      </c>
      <c r="F17" s="132" t="s">
        <v>77</v>
      </c>
      <c r="G17" s="131"/>
      <c r="H17" s="133">
        <v>2.5</v>
      </c>
      <c r="I17" s="134"/>
      <c r="J17" s="135"/>
      <c r="K17" s="133"/>
      <c r="L17" s="133"/>
      <c r="M17" s="133"/>
      <c r="N17" s="133"/>
      <c r="O17" s="135"/>
      <c r="P17" s="135"/>
      <c r="Q17" s="135"/>
      <c r="R17" s="6"/>
      <c r="S17" s="8"/>
    </row>
    <row r="18" spans="1:20" ht="7.5" customHeight="1" outlineLevel="5" x14ac:dyDescent="0.15">
      <c r="A18" s="8"/>
      <c r="B18" s="85"/>
      <c r="C18" s="84"/>
      <c r="D18" s="87"/>
      <c r="E18" s="42"/>
      <c r="F18" s="88"/>
      <c r="G18" s="87"/>
      <c r="H18" s="89"/>
      <c r="I18" s="91"/>
      <c r="J18" s="44"/>
      <c r="K18" s="48"/>
      <c r="L18" s="48"/>
      <c r="M18" s="48"/>
      <c r="N18" s="48"/>
      <c r="O18" s="44"/>
      <c r="P18" s="44"/>
      <c r="Q18" s="44"/>
      <c r="R18" s="6"/>
      <c r="S18" s="8"/>
    </row>
    <row r="19" spans="1:20" ht="11.25" outlineLevel="4" x14ac:dyDescent="0.2">
      <c r="A19" s="10"/>
      <c r="B19" s="121"/>
      <c r="C19" s="122">
        <v>3</v>
      </c>
      <c r="D19" s="123" t="s">
        <v>69</v>
      </c>
      <c r="E19" s="124" t="s">
        <v>78</v>
      </c>
      <c r="F19" s="125" t="s">
        <v>79</v>
      </c>
      <c r="G19" s="123" t="s">
        <v>80</v>
      </c>
      <c r="H19" s="126">
        <v>9.6</v>
      </c>
      <c r="I19" s="127"/>
      <c r="J19" s="128">
        <f>H19*I19</f>
        <v>0</v>
      </c>
      <c r="K19" s="126"/>
      <c r="L19" s="126">
        <f>H19*K19</f>
        <v>0</v>
      </c>
      <c r="M19" s="126">
        <v>0.255</v>
      </c>
      <c r="N19" s="126">
        <f>H19*M19</f>
        <v>2.448</v>
      </c>
      <c r="O19" s="128">
        <v>21</v>
      </c>
      <c r="P19" s="128">
        <f>J19*(O19/100)</f>
        <v>0</v>
      </c>
      <c r="Q19" s="128">
        <f>J19+P19</f>
        <v>0</v>
      </c>
      <c r="R19" s="8"/>
      <c r="S19" s="8"/>
      <c r="T19" s="8"/>
    </row>
    <row r="20" spans="1:20" ht="9.75" outlineLevel="5" x14ac:dyDescent="0.2">
      <c r="A20" s="129"/>
      <c r="B20" s="130"/>
      <c r="C20" s="130"/>
      <c r="D20" s="131"/>
      <c r="E20" s="136" t="s">
        <v>16</v>
      </c>
      <c r="F20" s="132" t="s">
        <v>81</v>
      </c>
      <c r="G20" s="131"/>
      <c r="H20" s="133">
        <v>3.2000000000000006</v>
      </c>
      <c r="I20" s="134"/>
      <c r="J20" s="135"/>
      <c r="K20" s="133"/>
      <c r="L20" s="133"/>
      <c r="M20" s="133"/>
      <c r="N20" s="133"/>
      <c r="O20" s="135"/>
      <c r="P20" s="135"/>
      <c r="Q20" s="135"/>
      <c r="R20" s="6"/>
      <c r="S20" s="8"/>
    </row>
    <row r="21" spans="1:20" ht="9.75" outlineLevel="5" x14ac:dyDescent="0.2">
      <c r="A21" s="129"/>
      <c r="B21" s="130"/>
      <c r="C21" s="130"/>
      <c r="D21" s="131"/>
      <c r="E21" s="136"/>
      <c r="F21" s="132" t="s">
        <v>82</v>
      </c>
      <c r="G21" s="131"/>
      <c r="H21" s="133">
        <v>6.4000000000000012</v>
      </c>
      <c r="I21" s="134"/>
      <c r="J21" s="135"/>
      <c r="K21" s="133"/>
      <c r="L21" s="133"/>
      <c r="M21" s="133"/>
      <c r="N21" s="133"/>
      <c r="O21" s="135"/>
      <c r="P21" s="135"/>
      <c r="Q21" s="135"/>
      <c r="R21" s="6"/>
      <c r="S21" s="8"/>
    </row>
    <row r="22" spans="1:20" ht="7.5" customHeight="1" outlineLevel="5" x14ac:dyDescent="0.15">
      <c r="A22" s="8"/>
      <c r="B22" s="85"/>
      <c r="C22" s="84"/>
      <c r="D22" s="87"/>
      <c r="E22" s="42"/>
      <c r="F22" s="88"/>
      <c r="G22" s="87"/>
      <c r="H22" s="89"/>
      <c r="I22" s="91"/>
      <c r="J22" s="44"/>
      <c r="K22" s="48"/>
      <c r="L22" s="48"/>
      <c r="M22" s="48"/>
      <c r="N22" s="48"/>
      <c r="O22" s="44"/>
      <c r="P22" s="44"/>
      <c r="Q22" s="44"/>
      <c r="R22" s="6"/>
      <c r="S22" s="8"/>
    </row>
    <row r="23" spans="1:20" ht="22.5" outlineLevel="4" x14ac:dyDescent="0.2">
      <c r="A23" s="10"/>
      <c r="B23" s="121"/>
      <c r="C23" s="122">
        <v>4</v>
      </c>
      <c r="D23" s="123" t="s">
        <v>69</v>
      </c>
      <c r="E23" s="124" t="s">
        <v>83</v>
      </c>
      <c r="F23" s="125" t="s">
        <v>84</v>
      </c>
      <c r="G23" s="123" t="s">
        <v>72</v>
      </c>
      <c r="H23" s="126">
        <v>15.332000000000001</v>
      </c>
      <c r="I23" s="127"/>
      <c r="J23" s="128">
        <f>H23*I23</f>
        <v>0</v>
      </c>
      <c r="K23" s="126"/>
      <c r="L23" s="126">
        <f>H23*K23</f>
        <v>0</v>
      </c>
      <c r="M23" s="126"/>
      <c r="N23" s="126">
        <f>H23*M23</f>
        <v>0</v>
      </c>
      <c r="O23" s="128">
        <v>21</v>
      </c>
      <c r="P23" s="128">
        <f>J23*(O23/100)</f>
        <v>0</v>
      </c>
      <c r="Q23" s="128">
        <f>J23+P23</f>
        <v>0</v>
      </c>
      <c r="R23" s="8"/>
      <c r="S23" s="8"/>
      <c r="T23" s="8"/>
    </row>
    <row r="24" spans="1:20" ht="9.75" outlineLevel="5" x14ac:dyDescent="0.2">
      <c r="A24" s="129"/>
      <c r="B24" s="130"/>
      <c r="C24" s="130"/>
      <c r="D24" s="131"/>
      <c r="E24" s="136" t="s">
        <v>16</v>
      </c>
      <c r="F24" s="132" t="s">
        <v>178</v>
      </c>
      <c r="G24" s="131"/>
      <c r="H24" s="133">
        <v>15.332000000000001</v>
      </c>
      <c r="I24" s="134"/>
      <c r="J24" s="135"/>
      <c r="K24" s="133"/>
      <c r="L24" s="133"/>
      <c r="M24" s="133"/>
      <c r="N24" s="133"/>
      <c r="O24" s="135"/>
      <c r="P24" s="135"/>
      <c r="Q24" s="135"/>
      <c r="R24" s="6"/>
      <c r="S24" s="8"/>
    </row>
    <row r="25" spans="1:20" ht="7.5" customHeight="1" outlineLevel="5" x14ac:dyDescent="0.15">
      <c r="A25" s="8"/>
      <c r="B25" s="85"/>
      <c r="C25" s="84"/>
      <c r="D25" s="87"/>
      <c r="E25" s="42"/>
      <c r="F25" s="88"/>
      <c r="G25" s="87"/>
      <c r="H25" s="89"/>
      <c r="I25" s="91"/>
      <c r="J25" s="44"/>
      <c r="K25" s="48"/>
      <c r="L25" s="48"/>
      <c r="M25" s="48"/>
      <c r="N25" s="48"/>
      <c r="O25" s="44"/>
      <c r="P25" s="44"/>
      <c r="Q25" s="44"/>
      <c r="R25" s="6"/>
      <c r="S25" s="8"/>
    </row>
    <row r="26" spans="1:20" ht="11.25" outlineLevel="4" x14ac:dyDescent="0.2">
      <c r="A26" s="10"/>
      <c r="B26" s="121"/>
      <c r="C26" s="122">
        <v>5</v>
      </c>
      <c r="D26" s="123" t="s">
        <v>69</v>
      </c>
      <c r="E26" s="124" t="s">
        <v>85</v>
      </c>
      <c r="F26" s="125" t="s">
        <v>86</v>
      </c>
      <c r="G26" s="123" t="s">
        <v>72</v>
      </c>
      <c r="H26" s="126">
        <v>16.103000000000002</v>
      </c>
      <c r="I26" s="127"/>
      <c r="J26" s="128">
        <f>H26*I26</f>
        <v>0</v>
      </c>
      <c r="K26" s="126"/>
      <c r="L26" s="126">
        <f>H26*K26</f>
        <v>0</v>
      </c>
      <c r="M26" s="126"/>
      <c r="N26" s="126">
        <f>H26*M26</f>
        <v>0</v>
      </c>
      <c r="O26" s="128">
        <v>21</v>
      </c>
      <c r="P26" s="128">
        <f>J26*(O26/100)</f>
        <v>0</v>
      </c>
      <c r="Q26" s="128">
        <f>J26+P26</f>
        <v>0</v>
      </c>
      <c r="R26" s="8"/>
      <c r="S26" s="8"/>
      <c r="T26" s="8"/>
    </row>
    <row r="27" spans="1:20" ht="11.25" outlineLevel="4" x14ac:dyDescent="0.2">
      <c r="A27" s="10"/>
      <c r="B27" s="121"/>
      <c r="C27" s="122">
        <v>6</v>
      </c>
      <c r="D27" s="123" t="s">
        <v>69</v>
      </c>
      <c r="E27" s="124" t="s">
        <v>87</v>
      </c>
      <c r="F27" s="125" t="s">
        <v>88</v>
      </c>
      <c r="G27" s="123" t="s">
        <v>89</v>
      </c>
      <c r="H27" s="126">
        <v>27.597999999999999</v>
      </c>
      <c r="I27" s="127"/>
      <c r="J27" s="128">
        <f>H27*I27</f>
        <v>0</v>
      </c>
      <c r="K27" s="126"/>
      <c r="L27" s="126">
        <f>H27*K27</f>
        <v>0</v>
      </c>
      <c r="M27" s="126"/>
      <c r="N27" s="126">
        <f>H27*M27</f>
        <v>0</v>
      </c>
      <c r="O27" s="128">
        <v>21</v>
      </c>
      <c r="P27" s="128">
        <f>J27*(O27/100)</f>
        <v>0</v>
      </c>
      <c r="Q27" s="128">
        <f>J27+P27</f>
        <v>0</v>
      </c>
      <c r="R27" s="8"/>
      <c r="S27" s="8"/>
      <c r="T27" s="8"/>
    </row>
    <row r="28" spans="1:20" ht="9.75" outlineLevel="5" x14ac:dyDescent="0.2">
      <c r="A28" s="129"/>
      <c r="B28" s="130"/>
      <c r="C28" s="130"/>
      <c r="D28" s="131"/>
      <c r="E28" s="136" t="s">
        <v>16</v>
      </c>
      <c r="F28" s="132" t="s">
        <v>179</v>
      </c>
      <c r="G28" s="131"/>
      <c r="H28" s="133">
        <v>27.597600000000003</v>
      </c>
      <c r="I28" s="134"/>
      <c r="J28" s="135"/>
      <c r="K28" s="133"/>
      <c r="L28" s="133"/>
      <c r="M28" s="133"/>
      <c r="N28" s="133"/>
      <c r="O28" s="135"/>
      <c r="P28" s="135"/>
      <c r="Q28" s="135"/>
      <c r="R28" s="6"/>
      <c r="S28" s="8"/>
    </row>
    <row r="29" spans="1:20" ht="7.5" customHeight="1" outlineLevel="5" x14ac:dyDescent="0.15">
      <c r="A29" s="8"/>
      <c r="B29" s="85"/>
      <c r="C29" s="84"/>
      <c r="D29" s="87"/>
      <c r="E29" s="42"/>
      <c r="F29" s="88"/>
      <c r="G29" s="87"/>
      <c r="H29" s="89"/>
      <c r="I29" s="91"/>
      <c r="J29" s="44"/>
      <c r="K29" s="48"/>
      <c r="L29" s="48"/>
      <c r="M29" s="48"/>
      <c r="N29" s="48"/>
      <c r="O29" s="44"/>
      <c r="P29" s="44"/>
      <c r="Q29" s="44"/>
      <c r="R29" s="6"/>
      <c r="S29" s="8"/>
    </row>
    <row r="30" spans="1:20" outlineLevel="4" x14ac:dyDescent="0.15">
      <c r="B30" s="6"/>
      <c r="C30" s="6"/>
      <c r="D30" s="6"/>
      <c r="E30" s="6"/>
      <c r="F30" s="6"/>
      <c r="G30" s="6"/>
      <c r="H30" s="6"/>
      <c r="I30" s="8"/>
      <c r="J30" s="8"/>
      <c r="K30" s="6"/>
      <c r="L30" s="6"/>
      <c r="M30" s="6"/>
      <c r="N30" s="6"/>
      <c r="O30" s="6"/>
      <c r="P30" s="8"/>
      <c r="Q30" s="8"/>
    </row>
    <row r="31" spans="1:20" ht="10.5" outlineLevel="3" x14ac:dyDescent="0.15">
      <c r="A31" s="78" t="s">
        <v>42</v>
      </c>
      <c r="B31" s="114">
        <v>4</v>
      </c>
      <c r="C31" s="115"/>
      <c r="D31" s="116" t="s">
        <v>68</v>
      </c>
      <c r="E31" s="116"/>
      <c r="F31" s="117" t="s">
        <v>43</v>
      </c>
      <c r="G31" s="116"/>
      <c r="H31" s="133">
        <v>27.597600000000003</v>
      </c>
      <c r="I31" s="119"/>
      <c r="J31" s="80">
        <f>SUBTOTAL(9,J32:J38)</f>
        <v>0</v>
      </c>
      <c r="K31" s="118"/>
      <c r="L31" s="81">
        <f>SUBTOTAL(9,L32:L38)</f>
        <v>44.613345840000001</v>
      </c>
      <c r="M31" s="118"/>
      <c r="N31" s="81">
        <f>SUBTOTAL(9,N32:N38)</f>
        <v>0</v>
      </c>
      <c r="O31" s="120"/>
      <c r="P31" s="80">
        <f>SUBTOTAL(9,P32:P38)</f>
        <v>0</v>
      </c>
      <c r="Q31" s="80">
        <f>SUBTOTAL(9,Q32:Q38)</f>
        <v>0</v>
      </c>
      <c r="R31" s="6"/>
      <c r="S31" s="8"/>
      <c r="T31" s="8"/>
    </row>
    <row r="32" spans="1:20" ht="11.25" outlineLevel="4" x14ac:dyDescent="0.2">
      <c r="A32" s="10"/>
      <c r="B32" s="121"/>
      <c r="C32" s="122">
        <v>7</v>
      </c>
      <c r="D32" s="123" t="s">
        <v>69</v>
      </c>
      <c r="E32" s="124" t="s">
        <v>90</v>
      </c>
      <c r="F32" s="125" t="s">
        <v>91</v>
      </c>
      <c r="G32" s="123" t="s">
        <v>72</v>
      </c>
      <c r="H32" s="126">
        <v>17.832000000000001</v>
      </c>
      <c r="I32" s="127"/>
      <c r="J32" s="128">
        <f>H32*I32</f>
        <v>0</v>
      </c>
      <c r="K32" s="126">
        <v>2.5018699999999998</v>
      </c>
      <c r="L32" s="126">
        <f>H32*K32</f>
        <v>44.613345840000001</v>
      </c>
      <c r="M32" s="126"/>
      <c r="N32" s="126">
        <f>H32*M32</f>
        <v>0</v>
      </c>
      <c r="O32" s="128">
        <v>21</v>
      </c>
      <c r="P32" s="128">
        <f>J32*(O32/100)</f>
        <v>0</v>
      </c>
      <c r="Q32" s="128">
        <f>J32+P32</f>
        <v>0</v>
      </c>
      <c r="R32" s="8"/>
      <c r="S32" s="8"/>
      <c r="T32" s="8"/>
    </row>
    <row r="33" spans="1:20" ht="9.75" outlineLevel="5" x14ac:dyDescent="0.2">
      <c r="A33" s="129"/>
      <c r="B33" s="130"/>
      <c r="C33" s="130"/>
      <c r="D33" s="131"/>
      <c r="E33" s="136" t="s">
        <v>16</v>
      </c>
      <c r="F33" s="132" t="s">
        <v>73</v>
      </c>
      <c r="G33" s="131"/>
      <c r="H33" s="133">
        <v>0</v>
      </c>
      <c r="I33" s="134"/>
      <c r="J33" s="135"/>
      <c r="K33" s="133"/>
      <c r="L33" s="133"/>
      <c r="M33" s="133"/>
      <c r="N33" s="133"/>
      <c r="O33" s="135"/>
      <c r="P33" s="135"/>
      <c r="Q33" s="135"/>
      <c r="R33" s="6"/>
      <c r="S33" s="8"/>
    </row>
    <row r="34" spans="1:20" ht="9.75" outlineLevel="5" x14ac:dyDescent="0.2">
      <c r="A34" s="129"/>
      <c r="B34" s="130"/>
      <c r="C34" s="130"/>
      <c r="D34" s="131"/>
      <c r="E34" s="136"/>
      <c r="F34" s="132" t="s">
        <v>74</v>
      </c>
      <c r="G34" s="131"/>
      <c r="H34" s="133">
        <v>7.7624999999999984</v>
      </c>
      <c r="I34" s="134"/>
      <c r="J34" s="135"/>
      <c r="K34" s="133"/>
      <c r="L34" s="133"/>
      <c r="M34" s="133"/>
      <c r="N34" s="133"/>
      <c r="O34" s="135"/>
      <c r="P34" s="135"/>
      <c r="Q34" s="135"/>
      <c r="R34" s="6"/>
      <c r="S34" s="8"/>
    </row>
    <row r="35" spans="1:20" ht="9.75" outlineLevel="5" x14ac:dyDescent="0.2">
      <c r="A35" s="129"/>
      <c r="B35" s="130"/>
      <c r="C35" s="130"/>
      <c r="D35" s="131"/>
      <c r="E35" s="136"/>
      <c r="F35" s="132" t="s">
        <v>175</v>
      </c>
      <c r="G35" s="131"/>
      <c r="H35" s="133">
        <v>8.4375</v>
      </c>
      <c r="I35" s="134"/>
      <c r="J35" s="135"/>
      <c r="K35" s="133"/>
      <c r="L35" s="133"/>
      <c r="M35" s="133"/>
      <c r="N35" s="133"/>
      <c r="O35" s="135"/>
      <c r="P35" s="135"/>
      <c r="Q35" s="135"/>
      <c r="R35" s="6"/>
      <c r="S35" s="8"/>
    </row>
    <row r="36" spans="1:20" ht="9.75" outlineLevel="5" x14ac:dyDescent="0.2">
      <c r="A36" s="129"/>
      <c r="B36" s="130"/>
      <c r="C36" s="130"/>
      <c r="D36" s="131"/>
      <c r="E36" s="136"/>
      <c r="F36" s="132" t="s">
        <v>176</v>
      </c>
      <c r="G36" s="131"/>
      <c r="H36" s="133">
        <v>1.6320000000000003</v>
      </c>
      <c r="I36" s="134"/>
      <c r="J36" s="135"/>
      <c r="K36" s="133"/>
      <c r="L36" s="133"/>
      <c r="M36" s="133"/>
      <c r="N36" s="133"/>
      <c r="O36" s="135"/>
      <c r="P36" s="135"/>
      <c r="Q36" s="135"/>
      <c r="R36" s="6"/>
      <c r="S36" s="8"/>
    </row>
    <row r="37" spans="1:20" ht="7.5" customHeight="1" outlineLevel="5" x14ac:dyDescent="0.15">
      <c r="A37" s="8"/>
      <c r="B37" s="85"/>
      <c r="C37" s="84"/>
      <c r="D37" s="87"/>
      <c r="E37" s="42"/>
      <c r="F37" s="88"/>
      <c r="G37" s="87"/>
      <c r="H37" s="89"/>
      <c r="I37" s="91"/>
      <c r="J37" s="44"/>
      <c r="K37" s="48"/>
      <c r="L37" s="48"/>
      <c r="M37" s="48"/>
      <c r="N37" s="48"/>
      <c r="O37" s="44"/>
      <c r="P37" s="44"/>
      <c r="Q37" s="44"/>
      <c r="R37" s="6"/>
      <c r="S37" s="8"/>
    </row>
    <row r="38" spans="1:20" outlineLevel="4" x14ac:dyDescent="0.15">
      <c r="B38" s="6"/>
      <c r="C38" s="6"/>
      <c r="D38" s="6"/>
      <c r="E38" s="6"/>
      <c r="F38" s="6"/>
      <c r="G38" s="6"/>
      <c r="H38" s="6"/>
      <c r="I38" s="8"/>
      <c r="J38" s="8"/>
      <c r="K38" s="6"/>
      <c r="L38" s="6"/>
      <c r="M38" s="6"/>
      <c r="N38" s="6"/>
      <c r="O38" s="6"/>
      <c r="P38" s="8"/>
      <c r="Q38" s="8"/>
    </row>
    <row r="39" spans="1:20" ht="10.5" outlineLevel="3" x14ac:dyDescent="0.15">
      <c r="A39" s="78" t="s">
        <v>44</v>
      </c>
      <c r="B39" s="114">
        <v>4</v>
      </c>
      <c r="C39" s="115"/>
      <c r="D39" s="116" t="s">
        <v>68</v>
      </c>
      <c r="E39" s="116"/>
      <c r="F39" s="117" t="s">
        <v>45</v>
      </c>
      <c r="G39" s="116"/>
      <c r="H39" s="118"/>
      <c r="I39" s="119"/>
      <c r="J39" s="80">
        <f>SUBTOTAL(9,J40:J48)</f>
        <v>0</v>
      </c>
      <c r="K39" s="118"/>
      <c r="L39" s="81">
        <f>SUBTOTAL(9,L40:L48)</f>
        <v>1.0618879999999999</v>
      </c>
      <c r="M39" s="118"/>
      <c r="N39" s="81">
        <f>SUBTOTAL(9,N40:N48)</f>
        <v>0</v>
      </c>
      <c r="O39" s="120"/>
      <c r="P39" s="80">
        <f>SUBTOTAL(9,P40:P48)</f>
        <v>0</v>
      </c>
      <c r="Q39" s="80">
        <f>SUBTOTAL(9,Q40:Q48)</f>
        <v>0</v>
      </c>
      <c r="R39" s="6"/>
      <c r="S39" s="8"/>
      <c r="T39" s="8"/>
    </row>
    <row r="40" spans="1:20" ht="11.25" outlineLevel="4" x14ac:dyDescent="0.2">
      <c r="A40" s="10"/>
      <c r="B40" s="121"/>
      <c r="C40" s="122">
        <v>9</v>
      </c>
      <c r="D40" s="123" t="s">
        <v>69</v>
      </c>
      <c r="E40" s="124" t="s">
        <v>92</v>
      </c>
      <c r="F40" s="125" t="s">
        <v>93</v>
      </c>
      <c r="G40" s="123" t="s">
        <v>80</v>
      </c>
      <c r="H40" s="126">
        <v>9.6</v>
      </c>
      <c r="I40" s="127"/>
      <c r="J40" s="128">
        <f>H40*I40</f>
        <v>0</v>
      </c>
      <c r="K40" s="126">
        <v>0.1002</v>
      </c>
      <c r="L40" s="126">
        <f>H40*K40</f>
        <v>0.96191999999999989</v>
      </c>
      <c r="M40" s="126"/>
      <c r="N40" s="126">
        <f>H40*M40</f>
        <v>0</v>
      </c>
      <c r="O40" s="128">
        <v>21</v>
      </c>
      <c r="P40" s="128">
        <f>J40*(O40/100)</f>
        <v>0</v>
      </c>
      <c r="Q40" s="128">
        <f>J40+P40</f>
        <v>0</v>
      </c>
      <c r="R40" s="8"/>
      <c r="S40" s="8"/>
      <c r="T40" s="8"/>
    </row>
    <row r="41" spans="1:20" ht="19.5" outlineLevel="5" x14ac:dyDescent="0.2">
      <c r="A41" s="129"/>
      <c r="B41" s="130"/>
      <c r="C41" s="130"/>
      <c r="D41" s="131"/>
      <c r="E41" s="136" t="s">
        <v>16</v>
      </c>
      <c r="F41" s="132" t="s">
        <v>94</v>
      </c>
      <c r="G41" s="131"/>
      <c r="H41" s="133">
        <v>0</v>
      </c>
      <c r="I41" s="134"/>
      <c r="J41" s="135"/>
      <c r="K41" s="133"/>
      <c r="L41" s="133"/>
      <c r="M41" s="133"/>
      <c r="N41" s="133"/>
      <c r="O41" s="135"/>
      <c r="P41" s="135"/>
      <c r="Q41" s="135"/>
      <c r="R41" s="6"/>
      <c r="S41" s="8"/>
    </row>
    <row r="42" spans="1:20" ht="9.75" outlineLevel="5" x14ac:dyDescent="0.2">
      <c r="A42" s="129"/>
      <c r="B42" s="130"/>
      <c r="C42" s="130"/>
      <c r="D42" s="131"/>
      <c r="E42" s="136"/>
      <c r="F42" s="132" t="s">
        <v>81</v>
      </c>
      <c r="G42" s="131"/>
      <c r="H42" s="133">
        <v>3.2000000000000006</v>
      </c>
      <c r="I42" s="134"/>
      <c r="J42" s="135"/>
      <c r="K42" s="133"/>
      <c r="L42" s="133"/>
      <c r="M42" s="133"/>
      <c r="N42" s="133"/>
      <c r="O42" s="135"/>
      <c r="P42" s="135"/>
      <c r="Q42" s="135"/>
      <c r="R42" s="6"/>
      <c r="S42" s="8"/>
    </row>
    <row r="43" spans="1:20" ht="9.75" outlineLevel="5" x14ac:dyDescent="0.2">
      <c r="A43" s="129"/>
      <c r="B43" s="130"/>
      <c r="C43" s="130"/>
      <c r="D43" s="131"/>
      <c r="E43" s="136"/>
      <c r="F43" s="132" t="s">
        <v>82</v>
      </c>
      <c r="G43" s="131"/>
      <c r="H43" s="133">
        <v>6.4000000000000012</v>
      </c>
      <c r="I43" s="134"/>
      <c r="J43" s="135"/>
      <c r="K43" s="133"/>
      <c r="L43" s="133"/>
      <c r="M43" s="133"/>
      <c r="N43" s="133"/>
      <c r="O43" s="135"/>
      <c r="P43" s="135"/>
      <c r="Q43" s="135"/>
      <c r="R43" s="6"/>
      <c r="S43" s="8"/>
    </row>
    <row r="44" spans="1:20" ht="7.5" customHeight="1" outlineLevel="5" x14ac:dyDescent="0.15">
      <c r="A44" s="8"/>
      <c r="B44" s="85"/>
      <c r="C44" s="84"/>
      <c r="D44" s="87"/>
      <c r="E44" s="42"/>
      <c r="F44" s="88"/>
      <c r="G44" s="87"/>
      <c r="H44" s="89"/>
      <c r="I44" s="91"/>
      <c r="J44" s="44"/>
      <c r="K44" s="48"/>
      <c r="L44" s="48"/>
      <c r="M44" s="48"/>
      <c r="N44" s="48"/>
      <c r="O44" s="44"/>
      <c r="P44" s="44"/>
      <c r="Q44" s="44"/>
      <c r="R44" s="6"/>
      <c r="S44" s="8"/>
    </row>
    <row r="45" spans="1:20" ht="11.25" outlineLevel="4" x14ac:dyDescent="0.2">
      <c r="A45" s="10"/>
      <c r="B45" s="121"/>
      <c r="C45" s="122">
        <v>10</v>
      </c>
      <c r="D45" s="123" t="s">
        <v>69</v>
      </c>
      <c r="E45" s="124" t="s">
        <v>95</v>
      </c>
      <c r="F45" s="125" t="s">
        <v>96</v>
      </c>
      <c r="G45" s="123" t="s">
        <v>80</v>
      </c>
      <c r="H45" s="126">
        <v>0.64000000000000012</v>
      </c>
      <c r="I45" s="127"/>
      <c r="J45" s="128">
        <f>H45*I45</f>
        <v>0</v>
      </c>
      <c r="K45" s="126">
        <v>0.15620000000000001</v>
      </c>
      <c r="L45" s="126">
        <f>H45*K45</f>
        <v>9.9968000000000029E-2</v>
      </c>
      <c r="M45" s="126"/>
      <c r="N45" s="126">
        <f>H45*M45</f>
        <v>0</v>
      </c>
      <c r="O45" s="128">
        <v>21</v>
      </c>
      <c r="P45" s="128">
        <f>J45*(O45/100)</f>
        <v>0</v>
      </c>
      <c r="Q45" s="128">
        <f>J45+P45</f>
        <v>0</v>
      </c>
      <c r="R45" s="8"/>
      <c r="S45" s="8"/>
      <c r="T45" s="8"/>
    </row>
    <row r="46" spans="1:20" ht="9.75" outlineLevel="5" x14ac:dyDescent="0.2">
      <c r="A46" s="129"/>
      <c r="B46" s="130"/>
      <c r="C46" s="130"/>
      <c r="D46" s="131"/>
      <c r="E46" s="136" t="s">
        <v>16</v>
      </c>
      <c r="F46" s="132" t="s">
        <v>97</v>
      </c>
      <c r="G46" s="131"/>
      <c r="H46" s="133">
        <v>0.64000000000000012</v>
      </c>
      <c r="I46" s="134"/>
      <c r="J46" s="135"/>
      <c r="K46" s="133"/>
      <c r="L46" s="133"/>
      <c r="M46" s="133"/>
      <c r="N46" s="133"/>
      <c r="O46" s="135"/>
      <c r="P46" s="135"/>
      <c r="Q46" s="135"/>
      <c r="R46" s="6"/>
      <c r="S46" s="8"/>
    </row>
    <row r="47" spans="1:20" ht="7.5" customHeight="1" outlineLevel="5" x14ac:dyDescent="0.15">
      <c r="A47" s="8"/>
      <c r="B47" s="85"/>
      <c r="C47" s="84"/>
      <c r="D47" s="87"/>
      <c r="E47" s="42"/>
      <c r="F47" s="88"/>
      <c r="G47" s="87"/>
      <c r="H47" s="89"/>
      <c r="I47" s="91"/>
      <c r="J47" s="44"/>
      <c r="K47" s="48"/>
      <c r="L47" s="48"/>
      <c r="M47" s="48"/>
      <c r="N47" s="48"/>
      <c r="O47" s="44"/>
      <c r="P47" s="44"/>
      <c r="Q47" s="44"/>
      <c r="R47" s="6"/>
      <c r="S47" s="8"/>
    </row>
    <row r="48" spans="1:20" outlineLevel="4" x14ac:dyDescent="0.15">
      <c r="B48" s="6"/>
      <c r="C48" s="6"/>
      <c r="D48" s="6"/>
      <c r="E48" s="6"/>
      <c r="F48" s="6"/>
      <c r="G48" s="6"/>
      <c r="H48" s="6"/>
      <c r="I48" s="8"/>
      <c r="J48" s="8"/>
      <c r="K48" s="6"/>
      <c r="L48" s="6"/>
      <c r="M48" s="6"/>
      <c r="N48" s="6"/>
      <c r="O48" s="6"/>
      <c r="P48" s="8"/>
      <c r="Q48" s="8"/>
    </row>
    <row r="49" spans="1:20" ht="10.5" outlineLevel="3" x14ac:dyDescent="0.15">
      <c r="A49" s="78" t="s">
        <v>46</v>
      </c>
      <c r="B49" s="114">
        <v>4</v>
      </c>
      <c r="C49" s="115"/>
      <c r="D49" s="116" t="s">
        <v>68</v>
      </c>
      <c r="E49" s="116"/>
      <c r="F49" s="117" t="s">
        <v>47</v>
      </c>
      <c r="G49" s="116"/>
      <c r="H49" s="118"/>
      <c r="I49" s="119"/>
      <c r="J49" s="80">
        <f>SUBTOTAL(9,J50:J64)</f>
        <v>0</v>
      </c>
      <c r="K49" s="118"/>
      <c r="L49" s="81">
        <f>SUBTOTAL(9,L50:L64)</f>
        <v>9.3920000000000003E-2</v>
      </c>
      <c r="M49" s="118"/>
      <c r="N49" s="81">
        <f>SUBTOTAL(9,N50:N64)</f>
        <v>8.4480000000000013E-2</v>
      </c>
      <c r="O49" s="120"/>
      <c r="P49" s="80">
        <f>SUBTOTAL(9,P50:P64)</f>
        <v>0</v>
      </c>
      <c r="Q49" s="80">
        <f>SUBTOTAL(9,Q50:Q64)</f>
        <v>0</v>
      </c>
      <c r="R49" s="6"/>
      <c r="S49" s="8"/>
      <c r="T49" s="8"/>
    </row>
    <row r="50" spans="1:20" ht="11.25" outlineLevel="4" x14ac:dyDescent="0.2">
      <c r="A50" s="10"/>
      <c r="B50" s="121"/>
      <c r="C50" s="122">
        <v>11</v>
      </c>
      <c r="D50" s="123" t="s">
        <v>69</v>
      </c>
      <c r="E50" s="124" t="s">
        <v>98</v>
      </c>
      <c r="F50" s="125" t="s">
        <v>99</v>
      </c>
      <c r="G50" s="123" t="s">
        <v>72</v>
      </c>
      <c r="H50" s="126">
        <v>3.8400000000000004E-2</v>
      </c>
      <c r="I50" s="127"/>
      <c r="J50" s="128">
        <f>H50*I50</f>
        <v>0</v>
      </c>
      <c r="K50" s="126"/>
      <c r="L50" s="126">
        <f>H50*K50</f>
        <v>0</v>
      </c>
      <c r="M50" s="126">
        <v>2.2000000000000002</v>
      </c>
      <c r="N50" s="126">
        <f>H50*M50</f>
        <v>8.4480000000000013E-2</v>
      </c>
      <c r="O50" s="128">
        <v>21</v>
      </c>
      <c r="P50" s="128">
        <f>J50*(O50/100)</f>
        <v>0</v>
      </c>
      <c r="Q50" s="128">
        <f>J50+P50</f>
        <v>0</v>
      </c>
      <c r="R50" s="8"/>
      <c r="S50" s="8"/>
      <c r="T50" s="8"/>
    </row>
    <row r="51" spans="1:20" ht="9.75" outlineLevel="5" x14ac:dyDescent="0.2">
      <c r="A51" s="129"/>
      <c r="B51" s="130"/>
      <c r="C51" s="130"/>
      <c r="D51" s="131"/>
      <c r="E51" s="136" t="s">
        <v>16</v>
      </c>
      <c r="F51" s="132" t="s">
        <v>100</v>
      </c>
      <c r="G51" s="131"/>
      <c r="H51" s="133">
        <v>3.8400000000000004E-2</v>
      </c>
      <c r="I51" s="134"/>
      <c r="J51" s="135"/>
      <c r="K51" s="133"/>
      <c r="L51" s="133"/>
      <c r="M51" s="133"/>
      <c r="N51" s="133"/>
      <c r="O51" s="135"/>
      <c r="P51" s="135"/>
      <c r="Q51" s="135"/>
      <c r="R51" s="6"/>
      <c r="S51" s="8"/>
    </row>
    <row r="52" spans="1:20" ht="7.5" customHeight="1" outlineLevel="5" x14ac:dyDescent="0.15">
      <c r="A52" s="8"/>
      <c r="B52" s="85"/>
      <c r="C52" s="84"/>
      <c r="D52" s="87"/>
      <c r="E52" s="42"/>
      <c r="F52" s="88"/>
      <c r="G52" s="87"/>
      <c r="H52" s="89"/>
      <c r="I52" s="91"/>
      <c r="J52" s="44"/>
      <c r="K52" s="48"/>
      <c r="L52" s="48"/>
      <c r="M52" s="48"/>
      <c r="N52" s="48"/>
      <c r="O52" s="44"/>
      <c r="P52" s="44"/>
      <c r="Q52" s="44"/>
      <c r="R52" s="6"/>
      <c r="S52" s="8"/>
    </row>
    <row r="53" spans="1:20" ht="11.25" outlineLevel="4" x14ac:dyDescent="0.2">
      <c r="A53" s="10"/>
      <c r="B53" s="121"/>
      <c r="C53" s="122">
        <v>12</v>
      </c>
      <c r="D53" s="123" t="s">
        <v>69</v>
      </c>
      <c r="E53" s="124" t="s">
        <v>101</v>
      </c>
      <c r="F53" s="125" t="s">
        <v>102</v>
      </c>
      <c r="G53" s="123" t="s">
        <v>103</v>
      </c>
      <c r="H53" s="126">
        <v>128</v>
      </c>
      <c r="I53" s="127"/>
      <c r="J53" s="128">
        <f>H53*I53</f>
        <v>0</v>
      </c>
      <c r="K53" s="126">
        <v>2.0000000000000002E-5</v>
      </c>
      <c r="L53" s="126">
        <f>H53*K53</f>
        <v>2.5600000000000002E-3</v>
      </c>
      <c r="M53" s="126"/>
      <c r="N53" s="126">
        <f>H53*M53</f>
        <v>0</v>
      </c>
      <c r="O53" s="128">
        <v>21</v>
      </c>
      <c r="P53" s="128">
        <f>J53*(O53/100)</f>
        <v>0</v>
      </c>
      <c r="Q53" s="128">
        <f>J53+P53</f>
        <v>0</v>
      </c>
      <c r="R53" s="8"/>
      <c r="S53" s="8"/>
      <c r="T53" s="8"/>
    </row>
    <row r="54" spans="1:20" ht="9.75" outlineLevel="5" x14ac:dyDescent="0.2">
      <c r="A54" s="129"/>
      <c r="B54" s="130"/>
      <c r="C54" s="130"/>
      <c r="D54" s="131"/>
      <c r="E54" s="136" t="s">
        <v>16</v>
      </c>
      <c r="F54" s="132" t="s">
        <v>73</v>
      </c>
      <c r="G54" s="131"/>
      <c r="H54" s="133">
        <v>0</v>
      </c>
      <c r="I54" s="134"/>
      <c r="J54" s="135"/>
      <c r="K54" s="133"/>
      <c r="L54" s="133"/>
      <c r="M54" s="133"/>
      <c r="N54" s="133"/>
      <c r="O54" s="135"/>
      <c r="P54" s="135"/>
      <c r="Q54" s="135"/>
      <c r="R54" s="6"/>
      <c r="S54" s="8"/>
    </row>
    <row r="55" spans="1:20" ht="9.75" outlineLevel="5" x14ac:dyDescent="0.2">
      <c r="A55" s="129"/>
      <c r="B55" s="130"/>
      <c r="C55" s="130"/>
      <c r="D55" s="131"/>
      <c r="E55" s="136"/>
      <c r="F55" s="132" t="s">
        <v>104</v>
      </c>
      <c r="G55" s="131"/>
      <c r="H55" s="133">
        <v>92</v>
      </c>
      <c r="I55" s="134"/>
      <c r="J55" s="135"/>
      <c r="K55" s="133"/>
      <c r="L55" s="133"/>
      <c r="M55" s="133"/>
      <c r="N55" s="133"/>
      <c r="O55" s="135"/>
      <c r="P55" s="135"/>
      <c r="Q55" s="135"/>
      <c r="R55" s="6"/>
      <c r="S55" s="8"/>
    </row>
    <row r="56" spans="1:20" ht="9.75" outlineLevel="5" x14ac:dyDescent="0.2">
      <c r="A56" s="129"/>
      <c r="B56" s="130"/>
      <c r="C56" s="130"/>
      <c r="D56" s="131"/>
      <c r="E56" s="136"/>
      <c r="F56" s="132" t="s">
        <v>105</v>
      </c>
      <c r="G56" s="131"/>
      <c r="H56" s="133">
        <v>36</v>
      </c>
      <c r="I56" s="134"/>
      <c r="J56" s="135"/>
      <c r="K56" s="133"/>
      <c r="L56" s="133"/>
      <c r="M56" s="133"/>
      <c r="N56" s="133"/>
      <c r="O56" s="135"/>
      <c r="P56" s="135"/>
      <c r="Q56" s="135"/>
      <c r="R56" s="6"/>
      <c r="S56" s="8"/>
    </row>
    <row r="57" spans="1:20" ht="7.5" customHeight="1" outlineLevel="5" x14ac:dyDescent="0.15">
      <c r="A57" s="8"/>
      <c r="B57" s="85"/>
      <c r="C57" s="84"/>
      <c r="D57" s="87"/>
      <c r="E57" s="42"/>
      <c r="F57" s="88"/>
      <c r="G57" s="87"/>
      <c r="H57" s="89"/>
      <c r="I57" s="91"/>
      <c r="J57" s="44"/>
      <c r="K57" s="48"/>
      <c r="L57" s="48"/>
      <c r="M57" s="48"/>
      <c r="N57" s="48"/>
      <c r="O57" s="44"/>
      <c r="P57" s="44"/>
      <c r="Q57" s="44"/>
      <c r="R57" s="6"/>
      <c r="S57" s="8"/>
    </row>
    <row r="58" spans="1:20" ht="11.25" outlineLevel="4" x14ac:dyDescent="0.2">
      <c r="A58" s="10"/>
      <c r="B58" s="121"/>
      <c r="C58" s="122">
        <v>13</v>
      </c>
      <c r="D58" s="123" t="s">
        <v>69</v>
      </c>
      <c r="E58" s="124" t="s">
        <v>106</v>
      </c>
      <c r="F58" s="125" t="s">
        <v>107</v>
      </c>
      <c r="G58" s="123" t="s">
        <v>103</v>
      </c>
      <c r="H58" s="126">
        <v>100</v>
      </c>
      <c r="I58" s="127"/>
      <c r="J58" s="128">
        <f>H58*I58</f>
        <v>0</v>
      </c>
      <c r="K58" s="126">
        <v>2.0000000000000002E-5</v>
      </c>
      <c r="L58" s="126">
        <f>H58*K58</f>
        <v>2E-3</v>
      </c>
      <c r="M58" s="126"/>
      <c r="N58" s="126">
        <f>H58*M58</f>
        <v>0</v>
      </c>
      <c r="O58" s="128">
        <v>21</v>
      </c>
      <c r="P58" s="128">
        <f>J58*(O58/100)</f>
        <v>0</v>
      </c>
      <c r="Q58" s="128">
        <f>J58+P58</f>
        <v>0</v>
      </c>
      <c r="R58" s="8"/>
      <c r="S58" s="8"/>
      <c r="T58" s="8"/>
    </row>
    <row r="59" spans="1:20" ht="9.75" outlineLevel="5" x14ac:dyDescent="0.2">
      <c r="A59" s="129"/>
      <c r="B59" s="130"/>
      <c r="C59" s="130"/>
      <c r="D59" s="131"/>
      <c r="E59" s="136" t="s">
        <v>16</v>
      </c>
      <c r="F59" s="132" t="s">
        <v>73</v>
      </c>
      <c r="G59" s="131"/>
      <c r="H59" s="133">
        <v>0</v>
      </c>
      <c r="I59" s="134"/>
      <c r="J59" s="135"/>
      <c r="K59" s="133"/>
      <c r="L59" s="133"/>
      <c r="M59" s="133"/>
      <c r="N59" s="133"/>
      <c r="O59" s="135"/>
      <c r="P59" s="135"/>
      <c r="Q59" s="135"/>
      <c r="R59" s="6"/>
      <c r="S59" s="8"/>
    </row>
    <row r="60" spans="1:20" ht="9.75" outlineLevel="5" x14ac:dyDescent="0.2">
      <c r="A60" s="129"/>
      <c r="B60" s="130"/>
      <c r="C60" s="130"/>
      <c r="D60" s="131"/>
      <c r="E60" s="136"/>
      <c r="F60" s="132" t="s">
        <v>180</v>
      </c>
      <c r="G60" s="131"/>
      <c r="H60" s="133">
        <v>100</v>
      </c>
      <c r="I60" s="134"/>
      <c r="J60" s="135"/>
      <c r="K60" s="133"/>
      <c r="L60" s="133"/>
      <c r="M60" s="133"/>
      <c r="N60" s="133"/>
      <c r="O60" s="135"/>
      <c r="P60" s="135"/>
      <c r="Q60" s="135"/>
      <c r="R60" s="6"/>
      <c r="S60" s="8"/>
    </row>
    <row r="61" spans="1:20" ht="7.5" customHeight="1" outlineLevel="5" x14ac:dyDescent="0.15">
      <c r="A61" s="8"/>
      <c r="B61" s="85"/>
      <c r="C61" s="84"/>
      <c r="D61" s="87"/>
      <c r="E61" s="42"/>
      <c r="F61" s="88"/>
      <c r="G61" s="87"/>
      <c r="H61" s="89"/>
      <c r="I61" s="91"/>
      <c r="J61" s="44"/>
      <c r="K61" s="48"/>
      <c r="L61" s="48"/>
      <c r="M61" s="48"/>
      <c r="N61" s="48"/>
      <c r="O61" s="44"/>
      <c r="P61" s="44"/>
      <c r="Q61" s="44"/>
      <c r="R61" s="6"/>
      <c r="S61" s="8"/>
    </row>
    <row r="62" spans="1:20" ht="11.25" outlineLevel="4" x14ac:dyDescent="0.2">
      <c r="A62" s="10"/>
      <c r="B62" s="121"/>
      <c r="C62" s="122">
        <v>14</v>
      </c>
      <c r="D62" s="123" t="s">
        <v>69</v>
      </c>
      <c r="E62" s="124" t="s">
        <v>108</v>
      </c>
      <c r="F62" s="125" t="s">
        <v>109</v>
      </c>
      <c r="G62" s="123" t="s">
        <v>103</v>
      </c>
      <c r="H62" s="126">
        <v>128</v>
      </c>
      <c r="I62" s="127"/>
      <c r="J62" s="128">
        <f>H62*I62</f>
        <v>0</v>
      </c>
      <c r="K62" s="126">
        <v>3.6999999999999999E-4</v>
      </c>
      <c r="L62" s="126">
        <f>H62*K62</f>
        <v>4.7359999999999999E-2</v>
      </c>
      <c r="M62" s="126"/>
      <c r="N62" s="126">
        <f>H62*M62</f>
        <v>0</v>
      </c>
      <c r="O62" s="128">
        <v>21</v>
      </c>
      <c r="P62" s="128">
        <f>J62*(O62/100)</f>
        <v>0</v>
      </c>
      <c r="Q62" s="128">
        <f>J62+P62</f>
        <v>0</v>
      </c>
      <c r="R62" s="8"/>
      <c r="S62" s="8"/>
      <c r="T62" s="8"/>
    </row>
    <row r="63" spans="1:20" ht="11.25" outlineLevel="4" x14ac:dyDescent="0.2">
      <c r="A63" s="10"/>
      <c r="B63" s="121"/>
      <c r="C63" s="122">
        <v>15</v>
      </c>
      <c r="D63" s="123" t="s">
        <v>69</v>
      </c>
      <c r="E63" s="124" t="s">
        <v>110</v>
      </c>
      <c r="F63" s="125" t="s">
        <v>111</v>
      </c>
      <c r="G63" s="123" t="s">
        <v>103</v>
      </c>
      <c r="H63" s="126">
        <v>100</v>
      </c>
      <c r="I63" s="127"/>
      <c r="J63" s="128">
        <f>H63*I63</f>
        <v>0</v>
      </c>
      <c r="K63" s="126">
        <v>4.2000000000000002E-4</v>
      </c>
      <c r="L63" s="126">
        <f>H63*K63</f>
        <v>4.2000000000000003E-2</v>
      </c>
      <c r="M63" s="126"/>
      <c r="N63" s="126">
        <f>H63*M63</f>
        <v>0</v>
      </c>
      <c r="O63" s="128">
        <v>21</v>
      </c>
      <c r="P63" s="128">
        <f>J63*(O63/100)</f>
        <v>0</v>
      </c>
      <c r="Q63" s="128">
        <f>J63+P63</f>
        <v>0</v>
      </c>
      <c r="R63" s="8"/>
      <c r="S63" s="8"/>
      <c r="T63" s="8"/>
    </row>
    <row r="64" spans="1:20" outlineLevel="4" x14ac:dyDescent="0.15">
      <c r="B64" s="6"/>
      <c r="C64" s="6"/>
      <c r="D64" s="6"/>
      <c r="E64" s="6"/>
      <c r="F64" s="6"/>
      <c r="G64" s="6"/>
      <c r="H64" s="6"/>
      <c r="I64" s="8"/>
      <c r="J64" s="8"/>
      <c r="K64" s="6"/>
      <c r="L64" s="6"/>
      <c r="M64" s="6"/>
      <c r="N64" s="6"/>
      <c r="O64" s="6"/>
      <c r="P64" s="8"/>
      <c r="Q64" s="8"/>
    </row>
    <row r="65" spans="1:20" ht="10.5" outlineLevel="3" x14ac:dyDescent="0.15">
      <c r="A65" s="78" t="s">
        <v>48</v>
      </c>
      <c r="B65" s="114">
        <v>4</v>
      </c>
      <c r="C65" s="115"/>
      <c r="D65" s="116" t="s">
        <v>68</v>
      </c>
      <c r="E65" s="116"/>
      <c r="F65" s="117" t="s">
        <v>49</v>
      </c>
      <c r="G65" s="116"/>
      <c r="H65" s="118"/>
      <c r="I65" s="119"/>
      <c r="J65" s="80">
        <f>SUBTOTAL(9,J66:J67)</f>
        <v>0</v>
      </c>
      <c r="K65" s="118"/>
      <c r="L65" s="81">
        <f>SUBTOTAL(9,L66:L67)</f>
        <v>0</v>
      </c>
      <c r="M65" s="118"/>
      <c r="N65" s="81">
        <f>SUBTOTAL(9,N66:N67)</f>
        <v>0</v>
      </c>
      <c r="O65" s="120"/>
      <c r="P65" s="80">
        <f>SUBTOTAL(9,P66:P67)</f>
        <v>0</v>
      </c>
      <c r="Q65" s="80">
        <f>SUBTOTAL(9,Q66:Q67)</f>
        <v>0</v>
      </c>
      <c r="R65" s="6"/>
      <c r="S65" s="8"/>
      <c r="T65" s="8"/>
    </row>
    <row r="66" spans="1:20" ht="11.25" outlineLevel="4" x14ac:dyDescent="0.2">
      <c r="A66" s="10"/>
      <c r="B66" s="121"/>
      <c r="C66" s="122">
        <v>16</v>
      </c>
      <c r="D66" s="123" t="s">
        <v>69</v>
      </c>
      <c r="E66" s="124" t="s">
        <v>112</v>
      </c>
      <c r="F66" s="125" t="s">
        <v>113</v>
      </c>
      <c r="G66" s="123" t="s">
        <v>89</v>
      </c>
      <c r="H66" s="126">
        <v>96.521000000000001</v>
      </c>
      <c r="I66" s="127"/>
      <c r="J66" s="128">
        <f>H66*I66</f>
        <v>0</v>
      </c>
      <c r="K66" s="126"/>
      <c r="L66" s="126">
        <f>H66*K66</f>
        <v>0</v>
      </c>
      <c r="M66" s="126"/>
      <c r="N66" s="126">
        <f>H66*M66</f>
        <v>0</v>
      </c>
      <c r="O66" s="128">
        <v>21</v>
      </c>
      <c r="P66" s="128">
        <f>J66*(O66/100)</f>
        <v>0</v>
      </c>
      <c r="Q66" s="128">
        <f>J66+P66</f>
        <v>0</v>
      </c>
      <c r="R66" s="8"/>
      <c r="S66" s="8"/>
      <c r="T66" s="8"/>
    </row>
    <row r="67" spans="1:20" outlineLevel="4" x14ac:dyDescent="0.15">
      <c r="B67" s="6"/>
      <c r="C67" s="6"/>
      <c r="D67" s="6"/>
      <c r="E67" s="6"/>
      <c r="F67" s="6"/>
      <c r="G67" s="6"/>
      <c r="H67" s="6"/>
      <c r="I67" s="8"/>
      <c r="J67" s="8"/>
      <c r="K67" s="6"/>
      <c r="L67" s="6"/>
      <c r="M67" s="6"/>
      <c r="N67" s="6"/>
      <c r="O67" s="6"/>
      <c r="P67" s="8"/>
      <c r="Q67" s="8"/>
    </row>
    <row r="68" spans="1:20" ht="11.25" outlineLevel="2" x14ac:dyDescent="0.2">
      <c r="A68" s="74" t="s">
        <v>50</v>
      </c>
      <c r="B68" s="107">
        <v>3</v>
      </c>
      <c r="C68" s="108"/>
      <c r="D68" s="109" t="s">
        <v>67</v>
      </c>
      <c r="E68" s="109"/>
      <c r="F68" s="110" t="s">
        <v>51</v>
      </c>
      <c r="G68" s="109"/>
      <c r="H68" s="111"/>
      <c r="I68" s="112"/>
      <c r="J68" s="76">
        <f>SUBTOTAL(9,J69:J111)</f>
        <v>0</v>
      </c>
      <c r="K68" s="111"/>
      <c r="L68" s="77">
        <f>SUBTOTAL(9,L69:L111)</f>
        <v>0.49024220000000002</v>
      </c>
      <c r="M68" s="111"/>
      <c r="N68" s="77">
        <f>SUBTOTAL(9,N69:N111)</f>
        <v>0</v>
      </c>
      <c r="O68" s="113"/>
      <c r="P68" s="76">
        <f>SUBTOTAL(9,P69:P111)</f>
        <v>0</v>
      </c>
      <c r="Q68" s="76">
        <f>SUBTOTAL(9,Q69:Q111)</f>
        <v>0</v>
      </c>
      <c r="R68" s="6"/>
      <c r="S68" s="8"/>
      <c r="T68" s="8"/>
    </row>
    <row r="69" spans="1:20" ht="10.5" outlineLevel="3" x14ac:dyDescent="0.15">
      <c r="A69" s="78" t="s">
        <v>52</v>
      </c>
      <c r="B69" s="114">
        <v>4</v>
      </c>
      <c r="C69" s="115"/>
      <c r="D69" s="116" t="s">
        <v>68</v>
      </c>
      <c r="E69" s="116"/>
      <c r="F69" s="117" t="s">
        <v>53</v>
      </c>
      <c r="G69" s="116"/>
      <c r="H69" s="118"/>
      <c r="I69" s="119"/>
      <c r="J69" s="80">
        <f>SUBTOTAL(9,J70:J111)</f>
        <v>0</v>
      </c>
      <c r="K69" s="118"/>
      <c r="L69" s="81">
        <f>SUBTOTAL(9,L70:L111)</f>
        <v>0.49024220000000002</v>
      </c>
      <c r="M69" s="118"/>
      <c r="N69" s="81">
        <f>SUBTOTAL(9,N70:N111)</f>
        <v>0</v>
      </c>
      <c r="O69" s="120"/>
      <c r="P69" s="80">
        <f>SUBTOTAL(9,P70:P111)</f>
        <v>0</v>
      </c>
      <c r="Q69" s="80">
        <f>SUBTOTAL(9,Q70:Q111)</f>
        <v>0</v>
      </c>
      <c r="R69" s="6"/>
      <c r="S69" s="8"/>
      <c r="T69" s="8"/>
    </row>
    <row r="70" spans="1:20" ht="11.25" outlineLevel="4" x14ac:dyDescent="0.2">
      <c r="A70" s="10"/>
      <c r="B70" s="121"/>
      <c r="C70" s="122">
        <v>17</v>
      </c>
      <c r="D70" s="123" t="s">
        <v>69</v>
      </c>
      <c r="E70" s="124" t="s">
        <v>114</v>
      </c>
      <c r="F70" s="125" t="s">
        <v>115</v>
      </c>
      <c r="G70" s="123" t="s">
        <v>116</v>
      </c>
      <c r="H70" s="126">
        <v>166.36</v>
      </c>
      <c r="I70" s="127"/>
      <c r="J70" s="128">
        <f>H70*I70</f>
        <v>0</v>
      </c>
      <c r="K70" s="126">
        <v>6.9999999999999994E-5</v>
      </c>
      <c r="L70" s="126">
        <f>H70*K70</f>
        <v>1.16452E-2</v>
      </c>
      <c r="M70" s="126"/>
      <c r="N70" s="126">
        <f>H70*M70</f>
        <v>0</v>
      </c>
      <c r="O70" s="128">
        <v>21</v>
      </c>
      <c r="P70" s="128">
        <f>J70*(O70/100)</f>
        <v>0</v>
      </c>
      <c r="Q70" s="128">
        <f>J70+P70</f>
        <v>0</v>
      </c>
      <c r="R70" s="8"/>
      <c r="S70" s="8"/>
      <c r="T70" s="8"/>
    </row>
    <row r="71" spans="1:20" ht="9.75" outlineLevel="5" x14ac:dyDescent="0.2">
      <c r="A71" s="129"/>
      <c r="B71" s="130"/>
      <c r="C71" s="130"/>
      <c r="D71" s="131"/>
      <c r="E71" s="136" t="s">
        <v>16</v>
      </c>
      <c r="F71" s="132" t="s">
        <v>73</v>
      </c>
      <c r="G71" s="131"/>
      <c r="H71" s="133">
        <v>0</v>
      </c>
      <c r="I71" s="134"/>
      <c r="J71" s="135"/>
      <c r="K71" s="133"/>
      <c r="L71" s="133"/>
      <c r="M71" s="133"/>
      <c r="N71" s="133"/>
      <c r="O71" s="135"/>
      <c r="P71" s="135"/>
      <c r="Q71" s="135"/>
      <c r="R71" s="6"/>
      <c r="S71" s="8"/>
    </row>
    <row r="72" spans="1:20" ht="9.75" outlineLevel="5" x14ac:dyDescent="0.2">
      <c r="A72" s="129"/>
      <c r="B72" s="130"/>
      <c r="C72" s="130"/>
      <c r="D72" s="131"/>
      <c r="E72" s="136"/>
      <c r="F72" s="132" t="s">
        <v>117</v>
      </c>
      <c r="G72" s="131"/>
      <c r="H72" s="133">
        <v>41.4</v>
      </c>
      <c r="I72" s="134"/>
      <c r="J72" s="135"/>
      <c r="K72" s="133"/>
      <c r="L72" s="133"/>
      <c r="M72" s="133"/>
      <c r="N72" s="133"/>
      <c r="O72" s="135"/>
      <c r="P72" s="135"/>
      <c r="Q72" s="135"/>
      <c r="R72" s="6"/>
      <c r="S72" s="8"/>
    </row>
    <row r="73" spans="1:20" ht="9.75" outlineLevel="5" x14ac:dyDescent="0.2">
      <c r="A73" s="129"/>
      <c r="B73" s="130"/>
      <c r="C73" s="130"/>
      <c r="D73" s="131"/>
      <c r="E73" s="136"/>
      <c r="F73" s="132" t="s">
        <v>118</v>
      </c>
      <c r="G73" s="131"/>
      <c r="H73" s="133">
        <v>46</v>
      </c>
      <c r="I73" s="134"/>
      <c r="J73" s="135"/>
      <c r="K73" s="133"/>
      <c r="L73" s="133"/>
      <c r="M73" s="133"/>
      <c r="N73" s="133"/>
      <c r="O73" s="135"/>
      <c r="P73" s="135"/>
      <c r="Q73" s="135"/>
      <c r="R73" s="6"/>
      <c r="S73" s="8"/>
    </row>
    <row r="74" spans="1:20" ht="9.75" outlineLevel="5" x14ac:dyDescent="0.2">
      <c r="A74" s="129"/>
      <c r="B74" s="130"/>
      <c r="C74" s="130"/>
      <c r="D74" s="131"/>
      <c r="E74" s="136"/>
      <c r="F74" s="132" t="s">
        <v>181</v>
      </c>
      <c r="G74" s="131"/>
      <c r="H74" s="133">
        <f>0.94*25*2</f>
        <v>47</v>
      </c>
      <c r="I74" s="134"/>
      <c r="J74" s="135"/>
      <c r="K74" s="133"/>
      <c r="L74" s="133"/>
      <c r="M74" s="133"/>
      <c r="N74" s="133"/>
      <c r="O74" s="135"/>
      <c r="P74" s="135"/>
      <c r="Q74" s="135"/>
      <c r="R74" s="6"/>
      <c r="S74" s="8"/>
    </row>
    <row r="75" spans="1:20" ht="9.75" outlineLevel="5" x14ac:dyDescent="0.2">
      <c r="A75" s="129"/>
      <c r="B75" s="130"/>
      <c r="C75" s="130"/>
      <c r="D75" s="131"/>
      <c r="E75" s="136"/>
      <c r="F75" s="132" t="s">
        <v>182</v>
      </c>
      <c r="G75" s="131"/>
      <c r="H75" s="133">
        <f>0.94*2*17</f>
        <v>31.959999999999997</v>
      </c>
      <c r="I75" s="134"/>
      <c r="J75" s="135"/>
      <c r="K75" s="133"/>
      <c r="L75" s="133"/>
      <c r="M75" s="133"/>
      <c r="N75" s="133"/>
      <c r="O75" s="135"/>
      <c r="P75" s="135"/>
      <c r="Q75" s="135"/>
      <c r="R75" s="6"/>
      <c r="S75" s="8"/>
    </row>
    <row r="76" spans="1:20" ht="7.5" customHeight="1" outlineLevel="5" x14ac:dyDescent="0.15">
      <c r="A76" s="8"/>
      <c r="B76" s="85"/>
      <c r="C76" s="84"/>
      <c r="D76" s="87"/>
      <c r="E76" s="42"/>
      <c r="F76" s="88"/>
      <c r="G76" s="87"/>
      <c r="H76" s="89"/>
      <c r="I76" s="91"/>
      <c r="J76" s="44"/>
      <c r="K76" s="48"/>
      <c r="L76" s="48"/>
      <c r="M76" s="48"/>
      <c r="N76" s="48"/>
      <c r="O76" s="44"/>
      <c r="P76" s="44"/>
      <c r="Q76" s="44"/>
      <c r="R76" s="6"/>
      <c r="S76" s="8"/>
    </row>
    <row r="77" spans="1:20" ht="11.25" outlineLevel="4" x14ac:dyDescent="0.2">
      <c r="A77" s="10"/>
      <c r="B77" s="121"/>
      <c r="C77" s="122">
        <v>18</v>
      </c>
      <c r="D77" s="123" t="s">
        <v>69</v>
      </c>
      <c r="E77" s="124" t="s">
        <v>119</v>
      </c>
      <c r="F77" s="125" t="s">
        <v>120</v>
      </c>
      <c r="G77" s="123" t="s">
        <v>116</v>
      </c>
      <c r="H77" s="126">
        <v>326.60000000000002</v>
      </c>
      <c r="I77" s="127"/>
      <c r="J77" s="128">
        <f>H77*I77</f>
        <v>0</v>
      </c>
      <c r="K77" s="126">
        <v>6.0000000000000002E-5</v>
      </c>
      <c r="L77" s="126">
        <f>H77*K77</f>
        <v>1.9596000000000002E-2</v>
      </c>
      <c r="M77" s="126"/>
      <c r="N77" s="126">
        <f>H77*M77</f>
        <v>0</v>
      </c>
      <c r="O77" s="128">
        <v>21</v>
      </c>
      <c r="P77" s="128">
        <f>J77*(O77/100)</f>
        <v>0</v>
      </c>
      <c r="Q77" s="128">
        <f>J77+P77</f>
        <v>0</v>
      </c>
      <c r="R77" s="8"/>
      <c r="S77" s="8"/>
      <c r="T77" s="8"/>
    </row>
    <row r="78" spans="1:20" ht="9.75" outlineLevel="5" x14ac:dyDescent="0.2">
      <c r="A78" s="129"/>
      <c r="B78" s="130"/>
      <c r="C78" s="130"/>
      <c r="D78" s="131"/>
      <c r="E78" s="136" t="s">
        <v>16</v>
      </c>
      <c r="F78" s="132" t="s">
        <v>73</v>
      </c>
      <c r="G78" s="131"/>
      <c r="H78" s="133">
        <v>0</v>
      </c>
      <c r="I78" s="134"/>
      <c r="J78" s="135"/>
      <c r="K78" s="133"/>
      <c r="L78" s="133"/>
      <c r="M78" s="133"/>
      <c r="N78" s="133"/>
      <c r="O78" s="135"/>
      <c r="P78" s="135"/>
      <c r="Q78" s="135"/>
      <c r="R78" s="6"/>
      <c r="S78" s="8"/>
    </row>
    <row r="79" spans="1:20" ht="9.75" outlineLevel="5" x14ac:dyDescent="0.2">
      <c r="A79" s="129"/>
      <c r="B79" s="130"/>
      <c r="C79" s="130"/>
      <c r="D79" s="131"/>
      <c r="E79" s="136"/>
      <c r="F79" s="132" t="s">
        <v>121</v>
      </c>
      <c r="G79" s="131"/>
      <c r="H79" s="133">
        <v>202.4</v>
      </c>
      <c r="I79" s="134"/>
      <c r="J79" s="135"/>
      <c r="K79" s="133"/>
      <c r="L79" s="133"/>
      <c r="M79" s="133"/>
      <c r="N79" s="133"/>
      <c r="O79" s="135"/>
      <c r="P79" s="135"/>
      <c r="Q79" s="135"/>
      <c r="R79" s="6"/>
      <c r="S79" s="8"/>
    </row>
    <row r="80" spans="1:20" ht="19.5" outlineLevel="5" x14ac:dyDescent="0.2">
      <c r="A80" s="129"/>
      <c r="B80" s="130"/>
      <c r="C80" s="130"/>
      <c r="D80" s="131"/>
      <c r="E80" s="136"/>
      <c r="F80" s="132" t="s">
        <v>122</v>
      </c>
      <c r="G80" s="131"/>
      <c r="H80" s="133">
        <v>124.2</v>
      </c>
      <c r="I80" s="134"/>
      <c r="J80" s="135"/>
      <c r="K80" s="133"/>
      <c r="L80" s="133"/>
      <c r="M80" s="133"/>
      <c r="N80" s="133"/>
      <c r="O80" s="135"/>
      <c r="P80" s="135"/>
      <c r="Q80" s="135"/>
      <c r="R80" s="6"/>
      <c r="S80" s="8"/>
    </row>
    <row r="81" spans="1:20" ht="7.5" customHeight="1" outlineLevel="5" x14ac:dyDescent="0.15">
      <c r="A81" s="8"/>
      <c r="B81" s="85"/>
      <c r="C81" s="84"/>
      <c r="D81" s="87"/>
      <c r="E81" s="42"/>
      <c r="F81" s="88"/>
      <c r="G81" s="87"/>
      <c r="H81" s="89"/>
      <c r="I81" s="91"/>
      <c r="J81" s="44"/>
      <c r="K81" s="48"/>
      <c r="L81" s="48"/>
      <c r="M81" s="48"/>
      <c r="N81" s="48"/>
      <c r="O81" s="44"/>
      <c r="P81" s="44"/>
      <c r="Q81" s="44"/>
      <c r="R81" s="6"/>
      <c r="S81" s="8"/>
    </row>
    <row r="82" spans="1:20" ht="11.25" outlineLevel="4" x14ac:dyDescent="0.2">
      <c r="A82" s="10"/>
      <c r="B82" s="121"/>
      <c r="C82" s="122">
        <v>19</v>
      </c>
      <c r="D82" s="123" t="s">
        <v>69</v>
      </c>
      <c r="E82" s="124" t="s">
        <v>123</v>
      </c>
      <c r="F82" s="125" t="s">
        <v>124</v>
      </c>
      <c r="G82" s="123" t="s">
        <v>116</v>
      </c>
      <c r="H82" s="126">
        <v>2336</v>
      </c>
      <c r="I82" s="127"/>
      <c r="J82" s="128">
        <f>H82*I82</f>
        <v>0</v>
      </c>
      <c r="K82" s="126">
        <v>6.0000000000000002E-5</v>
      </c>
      <c r="L82" s="126">
        <f>H82*K82</f>
        <v>0.14016000000000001</v>
      </c>
      <c r="M82" s="126"/>
      <c r="N82" s="126">
        <f>H82*M82</f>
        <v>0</v>
      </c>
      <c r="O82" s="128">
        <v>21</v>
      </c>
      <c r="P82" s="128">
        <f>J82*(O82/100)</f>
        <v>0</v>
      </c>
      <c r="Q82" s="128">
        <f>J82+P82</f>
        <v>0</v>
      </c>
      <c r="R82" s="8"/>
      <c r="S82" s="8"/>
      <c r="T82" s="8"/>
    </row>
    <row r="83" spans="1:20" ht="9.75" outlineLevel="5" x14ac:dyDescent="0.2">
      <c r="A83" s="129"/>
      <c r="B83" s="130"/>
      <c r="C83" s="130"/>
      <c r="D83" s="131"/>
      <c r="E83" s="136" t="s">
        <v>16</v>
      </c>
      <c r="F83" s="132" t="s">
        <v>73</v>
      </c>
      <c r="G83" s="131"/>
      <c r="H83" s="133">
        <v>0</v>
      </c>
      <c r="I83" s="134"/>
      <c r="J83" s="135"/>
      <c r="K83" s="133"/>
      <c r="L83" s="133"/>
      <c r="M83" s="133"/>
      <c r="N83" s="133"/>
      <c r="O83" s="135"/>
      <c r="P83" s="135"/>
      <c r="Q83" s="135"/>
      <c r="R83" s="6"/>
      <c r="S83" s="8"/>
    </row>
    <row r="84" spans="1:20" ht="9.75" outlineLevel="5" x14ac:dyDescent="0.2">
      <c r="A84" s="129"/>
      <c r="B84" s="130"/>
      <c r="C84" s="130"/>
      <c r="D84" s="131"/>
      <c r="E84" s="136"/>
      <c r="F84" s="132" t="s">
        <v>125</v>
      </c>
      <c r="G84" s="131"/>
      <c r="H84" s="133">
        <v>1856</v>
      </c>
      <c r="I84" s="134"/>
      <c r="J84" s="135"/>
      <c r="K84" s="133"/>
      <c r="L84" s="133"/>
      <c r="M84" s="133"/>
      <c r="N84" s="133"/>
      <c r="O84" s="135"/>
      <c r="P84" s="135"/>
      <c r="Q84" s="135"/>
      <c r="R84" s="6"/>
      <c r="S84" s="8"/>
    </row>
    <row r="85" spans="1:20" ht="9.75" outlineLevel="5" x14ac:dyDescent="0.2">
      <c r="A85" s="129"/>
      <c r="B85" s="130"/>
      <c r="C85" s="130"/>
      <c r="D85" s="131"/>
      <c r="E85" s="136"/>
      <c r="F85" s="132" t="s">
        <v>126</v>
      </c>
      <c r="G85" s="131"/>
      <c r="H85" s="133">
        <v>480</v>
      </c>
      <c r="I85" s="134"/>
      <c r="J85" s="135"/>
      <c r="K85" s="133"/>
      <c r="L85" s="133"/>
      <c r="M85" s="133"/>
      <c r="N85" s="133"/>
      <c r="O85" s="135"/>
      <c r="P85" s="135"/>
      <c r="Q85" s="135"/>
      <c r="R85" s="6"/>
      <c r="S85" s="8"/>
    </row>
    <row r="86" spans="1:20" ht="7.5" customHeight="1" outlineLevel="5" x14ac:dyDescent="0.15">
      <c r="A86" s="8"/>
      <c r="B86" s="85"/>
      <c r="C86" s="84"/>
      <c r="D86" s="87"/>
      <c r="E86" s="42"/>
      <c r="F86" s="88"/>
      <c r="G86" s="87"/>
      <c r="H86" s="89"/>
      <c r="I86" s="91"/>
      <c r="J86" s="44"/>
      <c r="K86" s="48"/>
      <c r="L86" s="48"/>
      <c r="M86" s="48"/>
      <c r="N86" s="48"/>
      <c r="O86" s="44"/>
      <c r="P86" s="44"/>
      <c r="Q86" s="44"/>
      <c r="R86" s="6"/>
      <c r="S86" s="8"/>
    </row>
    <row r="87" spans="1:20" ht="11.25" outlineLevel="4" x14ac:dyDescent="0.2">
      <c r="A87" s="10"/>
      <c r="B87" s="121"/>
      <c r="C87" s="122">
        <v>20</v>
      </c>
      <c r="D87" s="123" t="s">
        <v>69</v>
      </c>
      <c r="E87" s="124" t="s">
        <v>127</v>
      </c>
      <c r="F87" s="125" t="s">
        <v>128</v>
      </c>
      <c r="G87" s="123" t="s">
        <v>116</v>
      </c>
      <c r="H87" s="126">
        <v>609.5</v>
      </c>
      <c r="I87" s="127"/>
      <c r="J87" s="128">
        <f>H87*I87</f>
        <v>0</v>
      </c>
      <c r="K87" s="126">
        <v>5.0000000000000002E-5</v>
      </c>
      <c r="L87" s="126">
        <f>H87*K87</f>
        <v>3.0475000000000002E-2</v>
      </c>
      <c r="M87" s="126"/>
      <c r="N87" s="126">
        <f>H87*M87</f>
        <v>0</v>
      </c>
      <c r="O87" s="128">
        <v>21</v>
      </c>
      <c r="P87" s="128">
        <f>J87*(O87/100)</f>
        <v>0</v>
      </c>
      <c r="Q87" s="128">
        <f>J87+P87</f>
        <v>0</v>
      </c>
      <c r="R87" s="8"/>
      <c r="S87" s="8"/>
      <c r="T87" s="8"/>
    </row>
    <row r="88" spans="1:20" ht="9.75" outlineLevel="5" x14ac:dyDescent="0.2">
      <c r="A88" s="129"/>
      <c r="B88" s="130"/>
      <c r="C88" s="130"/>
      <c r="D88" s="131"/>
      <c r="E88" s="136" t="s">
        <v>16</v>
      </c>
      <c r="F88" s="132" t="s">
        <v>73</v>
      </c>
      <c r="G88" s="131"/>
      <c r="H88" s="133">
        <v>0</v>
      </c>
      <c r="I88" s="134"/>
      <c r="J88" s="135"/>
      <c r="K88" s="133"/>
      <c r="L88" s="133"/>
      <c r="M88" s="133"/>
      <c r="N88" s="133"/>
      <c r="O88" s="135"/>
      <c r="P88" s="135"/>
      <c r="Q88" s="135"/>
      <c r="R88" s="6"/>
      <c r="S88" s="8"/>
    </row>
    <row r="89" spans="1:20" ht="9.75" outlineLevel="5" x14ac:dyDescent="0.2">
      <c r="A89" s="129"/>
      <c r="B89" s="130"/>
      <c r="C89" s="130"/>
      <c r="D89" s="131"/>
      <c r="E89" s="136"/>
      <c r="F89" s="132" t="s">
        <v>129</v>
      </c>
      <c r="G89" s="131"/>
      <c r="H89" s="133">
        <v>609.5</v>
      </c>
      <c r="I89" s="134"/>
      <c r="J89" s="135"/>
      <c r="K89" s="133"/>
      <c r="L89" s="133"/>
      <c r="M89" s="133"/>
      <c r="N89" s="133"/>
      <c r="O89" s="135"/>
      <c r="P89" s="135"/>
      <c r="Q89" s="135"/>
      <c r="R89" s="6"/>
      <c r="S89" s="8"/>
    </row>
    <row r="90" spans="1:20" ht="7.5" customHeight="1" outlineLevel="5" x14ac:dyDescent="0.15">
      <c r="A90" s="8"/>
      <c r="B90" s="85"/>
      <c r="C90" s="84"/>
      <c r="D90" s="87"/>
      <c r="E90" s="42"/>
      <c r="F90" s="88"/>
      <c r="G90" s="87"/>
      <c r="H90" s="89"/>
      <c r="I90" s="91"/>
      <c r="J90" s="44"/>
      <c r="K90" s="48"/>
      <c r="L90" s="48"/>
      <c r="M90" s="48"/>
      <c r="N90" s="48"/>
      <c r="O90" s="44"/>
      <c r="P90" s="44"/>
      <c r="Q90" s="44"/>
      <c r="R90" s="6"/>
      <c r="S90" s="8"/>
    </row>
    <row r="91" spans="1:20" ht="11.25" outlineLevel="4" x14ac:dyDescent="0.2">
      <c r="A91" s="10"/>
      <c r="B91" s="121"/>
      <c r="C91" s="122">
        <v>21</v>
      </c>
      <c r="D91" s="123" t="s">
        <v>69</v>
      </c>
      <c r="E91" s="124" t="s">
        <v>130</v>
      </c>
      <c r="F91" s="125" t="s">
        <v>131</v>
      </c>
      <c r="G91" s="123" t="s">
        <v>116</v>
      </c>
      <c r="H91" s="126">
        <v>1192.32</v>
      </c>
      <c r="I91" s="127"/>
      <c r="J91" s="128">
        <f>H91*I91</f>
        <v>0</v>
      </c>
      <c r="K91" s="126">
        <v>5.0000000000000002E-5</v>
      </c>
      <c r="L91" s="126">
        <f>H91*K91</f>
        <v>5.9616000000000002E-2</v>
      </c>
      <c r="M91" s="126"/>
      <c r="N91" s="126">
        <f>H91*M91</f>
        <v>0</v>
      </c>
      <c r="O91" s="128">
        <v>21</v>
      </c>
      <c r="P91" s="128">
        <f>J91*(O91/100)</f>
        <v>0</v>
      </c>
      <c r="Q91" s="128">
        <f>J91+P91</f>
        <v>0</v>
      </c>
      <c r="R91" s="8"/>
      <c r="S91" s="8"/>
      <c r="T91" s="8"/>
    </row>
    <row r="92" spans="1:20" ht="9.75" outlineLevel="5" x14ac:dyDescent="0.2">
      <c r="A92" s="129"/>
      <c r="B92" s="130"/>
      <c r="C92" s="130"/>
      <c r="D92" s="131"/>
      <c r="E92" s="136" t="s">
        <v>16</v>
      </c>
      <c r="F92" s="132" t="s">
        <v>73</v>
      </c>
      <c r="G92" s="131"/>
      <c r="H92" s="133">
        <v>0</v>
      </c>
      <c r="I92" s="134"/>
      <c r="J92" s="135"/>
      <c r="K92" s="133"/>
      <c r="L92" s="133"/>
      <c r="M92" s="133"/>
      <c r="N92" s="133"/>
      <c r="O92" s="135"/>
      <c r="P92" s="135"/>
      <c r="Q92" s="135"/>
      <c r="R92" s="6"/>
      <c r="S92" s="8"/>
    </row>
    <row r="93" spans="1:20" ht="9.75" outlineLevel="5" x14ac:dyDescent="0.2">
      <c r="A93" s="129"/>
      <c r="B93" s="130"/>
      <c r="C93" s="130"/>
      <c r="D93" s="131"/>
      <c r="E93" s="136"/>
      <c r="F93" s="132" t="s">
        <v>132</v>
      </c>
      <c r="G93" s="131"/>
      <c r="H93" s="133">
        <v>1192.32</v>
      </c>
      <c r="I93" s="134"/>
      <c r="J93" s="135"/>
      <c r="K93" s="133"/>
      <c r="L93" s="133"/>
      <c r="M93" s="133"/>
      <c r="N93" s="133"/>
      <c r="O93" s="135"/>
      <c r="P93" s="135"/>
      <c r="Q93" s="135"/>
      <c r="R93" s="6"/>
      <c r="S93" s="8"/>
    </row>
    <row r="94" spans="1:20" ht="7.5" customHeight="1" outlineLevel="5" x14ac:dyDescent="0.15">
      <c r="A94" s="8"/>
      <c r="B94" s="85"/>
      <c r="C94" s="84"/>
      <c r="D94" s="87"/>
      <c r="E94" s="42"/>
      <c r="F94" s="88"/>
      <c r="G94" s="87"/>
      <c r="H94" s="89"/>
      <c r="I94" s="91"/>
      <c r="J94" s="44"/>
      <c r="K94" s="48"/>
      <c r="L94" s="48"/>
      <c r="M94" s="48"/>
      <c r="N94" s="48"/>
      <c r="O94" s="44"/>
      <c r="P94" s="44"/>
      <c r="Q94" s="44"/>
      <c r="R94" s="6"/>
      <c r="S94" s="8"/>
    </row>
    <row r="95" spans="1:20" ht="11.25" outlineLevel="4" x14ac:dyDescent="0.2">
      <c r="A95" s="10"/>
      <c r="B95" s="121"/>
      <c r="C95" s="122">
        <v>22</v>
      </c>
      <c r="D95" s="123" t="s">
        <v>69</v>
      </c>
      <c r="E95" s="124" t="s">
        <v>133</v>
      </c>
      <c r="F95" s="125" t="s">
        <v>134</v>
      </c>
      <c r="G95" s="123" t="s">
        <v>116</v>
      </c>
      <c r="H95" s="126">
        <v>4575</v>
      </c>
      <c r="I95" s="127"/>
      <c r="J95" s="128">
        <f>H95*I95</f>
        <v>0</v>
      </c>
      <c r="K95" s="126">
        <v>5.0000000000000002E-5</v>
      </c>
      <c r="L95" s="126">
        <f>H95*K95</f>
        <v>0.22875000000000001</v>
      </c>
      <c r="M95" s="126"/>
      <c r="N95" s="126">
        <f>H95*M95</f>
        <v>0</v>
      </c>
      <c r="O95" s="128">
        <v>21</v>
      </c>
      <c r="P95" s="128">
        <f>J95*(O95/100)</f>
        <v>0</v>
      </c>
      <c r="Q95" s="128">
        <f>J95+P95</f>
        <v>0</v>
      </c>
      <c r="R95" s="8"/>
      <c r="S95" s="8"/>
      <c r="T95" s="8"/>
    </row>
    <row r="96" spans="1:20" ht="9.75" outlineLevel="5" x14ac:dyDescent="0.2">
      <c r="A96" s="129"/>
      <c r="B96" s="130"/>
      <c r="C96" s="130"/>
      <c r="D96" s="131"/>
      <c r="E96" s="136" t="s">
        <v>16</v>
      </c>
      <c r="F96" s="132" t="s">
        <v>73</v>
      </c>
      <c r="G96" s="131"/>
      <c r="H96" s="133">
        <v>0</v>
      </c>
      <c r="I96" s="134"/>
      <c r="J96" s="135"/>
      <c r="K96" s="133"/>
      <c r="L96" s="133"/>
      <c r="M96" s="133"/>
      <c r="N96" s="133"/>
      <c r="O96" s="135"/>
      <c r="P96" s="135"/>
      <c r="Q96" s="135"/>
      <c r="R96" s="6"/>
      <c r="S96" s="8"/>
    </row>
    <row r="97" spans="1:20" ht="9.75" outlineLevel="5" x14ac:dyDescent="0.2">
      <c r="A97" s="129"/>
      <c r="B97" s="130"/>
      <c r="C97" s="130"/>
      <c r="D97" s="131"/>
      <c r="E97" s="136"/>
      <c r="F97" s="132" t="s">
        <v>183</v>
      </c>
      <c r="G97" s="131"/>
      <c r="H97" s="133">
        <f>25*183</f>
        <v>4575</v>
      </c>
      <c r="I97" s="134"/>
      <c r="J97" s="135"/>
      <c r="K97" s="133"/>
      <c r="L97" s="133"/>
      <c r="M97" s="133"/>
      <c r="N97" s="133"/>
      <c r="O97" s="135"/>
      <c r="P97" s="135"/>
      <c r="Q97" s="135"/>
      <c r="R97" s="6"/>
      <c r="S97" s="8"/>
    </row>
    <row r="98" spans="1:20" ht="7.5" customHeight="1" outlineLevel="5" x14ac:dyDescent="0.15">
      <c r="A98" s="8"/>
      <c r="B98" s="85"/>
      <c r="C98" s="84"/>
      <c r="D98" s="87"/>
      <c r="E98" s="42"/>
      <c r="F98" s="88"/>
      <c r="G98" s="87"/>
      <c r="H98" s="89"/>
      <c r="I98" s="91"/>
      <c r="J98" s="44"/>
      <c r="K98" s="48"/>
      <c r="L98" s="48"/>
      <c r="M98" s="48"/>
      <c r="N98" s="48"/>
      <c r="O98" s="44"/>
      <c r="P98" s="44"/>
      <c r="Q98" s="44"/>
      <c r="R98" s="6"/>
      <c r="S98" s="8"/>
    </row>
    <row r="99" spans="1:20" ht="22.5" outlineLevel="4" x14ac:dyDescent="0.2">
      <c r="A99" s="10"/>
      <c r="B99" s="121"/>
      <c r="C99" s="137">
        <v>24</v>
      </c>
      <c r="D99" s="138" t="s">
        <v>135</v>
      </c>
      <c r="E99" s="139" t="s">
        <v>136</v>
      </c>
      <c r="F99" s="140" t="s">
        <v>169</v>
      </c>
      <c r="G99" s="123" t="s">
        <v>137</v>
      </c>
      <c r="H99" s="126">
        <v>23</v>
      </c>
      <c r="I99" s="141"/>
      <c r="J99" s="128">
        <f t="shared" ref="J99:J110" si="0">H99*I99</f>
        <v>0</v>
      </c>
      <c r="K99" s="126"/>
      <c r="L99" s="126">
        <f t="shared" ref="L99:L110" si="1">H99*K99</f>
        <v>0</v>
      </c>
      <c r="M99" s="126"/>
      <c r="N99" s="126">
        <f t="shared" ref="N99:N110" si="2">H99*M99</f>
        <v>0</v>
      </c>
      <c r="O99" s="128">
        <v>21</v>
      </c>
      <c r="P99" s="128">
        <f t="shared" ref="P99:P110" si="3">J99*(O99/100)</f>
        <v>0</v>
      </c>
      <c r="Q99" s="128">
        <f t="shared" ref="Q99:Q110" si="4">J99+P99</f>
        <v>0</v>
      </c>
      <c r="R99" s="8"/>
      <c r="S99" s="8"/>
      <c r="T99" s="8"/>
    </row>
    <row r="100" spans="1:20" ht="22.5" outlineLevel="4" x14ac:dyDescent="0.2">
      <c r="A100" s="10"/>
      <c r="B100" s="121"/>
      <c r="C100" s="137">
        <v>25</v>
      </c>
      <c r="D100" s="138" t="s">
        <v>135</v>
      </c>
      <c r="E100" s="139" t="s">
        <v>138</v>
      </c>
      <c r="F100" s="140" t="s">
        <v>168</v>
      </c>
      <c r="G100" s="123" t="s">
        <v>137</v>
      </c>
      <c r="H100" s="126">
        <v>23</v>
      </c>
      <c r="I100" s="141"/>
      <c r="J100" s="128">
        <f t="shared" si="0"/>
        <v>0</v>
      </c>
      <c r="K100" s="126"/>
      <c r="L100" s="126">
        <f t="shared" si="1"/>
        <v>0</v>
      </c>
      <c r="M100" s="126"/>
      <c r="N100" s="126">
        <f t="shared" si="2"/>
        <v>0</v>
      </c>
      <c r="O100" s="128">
        <v>21</v>
      </c>
      <c r="P100" s="128">
        <f t="shared" si="3"/>
        <v>0</v>
      </c>
      <c r="Q100" s="128">
        <f t="shared" si="4"/>
        <v>0</v>
      </c>
      <c r="R100" s="8"/>
      <c r="S100" s="8"/>
      <c r="T100" s="8"/>
    </row>
    <row r="101" spans="1:20" ht="22.5" outlineLevel="4" x14ac:dyDescent="0.2">
      <c r="A101" s="10"/>
      <c r="B101" s="121"/>
      <c r="C101" s="137">
        <v>26</v>
      </c>
      <c r="D101" s="138" t="s">
        <v>135</v>
      </c>
      <c r="E101" s="139" t="s">
        <v>139</v>
      </c>
      <c r="F101" s="140" t="s">
        <v>167</v>
      </c>
      <c r="G101" s="123" t="s">
        <v>137</v>
      </c>
      <c r="H101" s="126">
        <v>128</v>
      </c>
      <c r="I101" s="141"/>
      <c r="J101" s="128">
        <f t="shared" si="0"/>
        <v>0</v>
      </c>
      <c r="K101" s="126"/>
      <c r="L101" s="126">
        <f t="shared" si="1"/>
        <v>0</v>
      </c>
      <c r="M101" s="126"/>
      <c r="N101" s="126">
        <f t="shared" si="2"/>
        <v>0</v>
      </c>
      <c r="O101" s="128">
        <v>21</v>
      </c>
      <c r="P101" s="128">
        <f t="shared" si="3"/>
        <v>0</v>
      </c>
      <c r="Q101" s="128">
        <f t="shared" si="4"/>
        <v>0</v>
      </c>
      <c r="R101" s="8"/>
      <c r="S101" s="8"/>
      <c r="T101" s="8"/>
    </row>
    <row r="102" spans="1:20" ht="22.5" outlineLevel="4" x14ac:dyDescent="0.2">
      <c r="A102" s="10"/>
      <c r="B102" s="121"/>
      <c r="C102" s="137">
        <v>27</v>
      </c>
      <c r="D102" s="138" t="s">
        <v>135</v>
      </c>
      <c r="E102" s="139" t="s">
        <v>140</v>
      </c>
      <c r="F102" s="140" t="s">
        <v>166</v>
      </c>
      <c r="G102" s="123" t="s">
        <v>137</v>
      </c>
      <c r="H102" s="126">
        <v>32</v>
      </c>
      <c r="I102" s="141"/>
      <c r="J102" s="128">
        <f t="shared" si="0"/>
        <v>0</v>
      </c>
      <c r="K102" s="126"/>
      <c r="L102" s="126">
        <f t="shared" si="1"/>
        <v>0</v>
      </c>
      <c r="M102" s="126"/>
      <c r="N102" s="126">
        <f t="shared" si="2"/>
        <v>0</v>
      </c>
      <c r="O102" s="128">
        <v>21</v>
      </c>
      <c r="P102" s="128">
        <f t="shared" si="3"/>
        <v>0</v>
      </c>
      <c r="Q102" s="128">
        <f t="shared" si="4"/>
        <v>0</v>
      </c>
      <c r="R102" s="8"/>
      <c r="S102" s="8"/>
      <c r="T102" s="8"/>
    </row>
    <row r="103" spans="1:20" ht="22.5" outlineLevel="4" x14ac:dyDescent="0.2">
      <c r="A103" s="10"/>
      <c r="B103" s="121"/>
      <c r="C103" s="137">
        <v>28</v>
      </c>
      <c r="D103" s="138" t="s">
        <v>135</v>
      </c>
      <c r="E103" s="139" t="s">
        <v>141</v>
      </c>
      <c r="F103" s="140" t="s">
        <v>165</v>
      </c>
      <c r="G103" s="123" t="s">
        <v>137</v>
      </c>
      <c r="H103" s="126">
        <v>92</v>
      </c>
      <c r="I103" s="141"/>
      <c r="J103" s="128">
        <f t="shared" si="0"/>
        <v>0</v>
      </c>
      <c r="K103" s="126"/>
      <c r="L103" s="126">
        <f t="shared" si="1"/>
        <v>0</v>
      </c>
      <c r="M103" s="126"/>
      <c r="N103" s="126">
        <f t="shared" si="2"/>
        <v>0</v>
      </c>
      <c r="O103" s="128">
        <v>21</v>
      </c>
      <c r="P103" s="128">
        <f t="shared" si="3"/>
        <v>0</v>
      </c>
      <c r="Q103" s="128">
        <f t="shared" si="4"/>
        <v>0</v>
      </c>
      <c r="R103" s="8"/>
      <c r="S103" s="8"/>
      <c r="T103" s="8"/>
    </row>
    <row r="104" spans="1:20" ht="22.5" outlineLevel="4" x14ac:dyDescent="0.2">
      <c r="A104" s="10"/>
      <c r="B104" s="121"/>
      <c r="C104" s="137">
        <v>29</v>
      </c>
      <c r="D104" s="138" t="s">
        <v>135</v>
      </c>
      <c r="E104" s="139" t="s">
        <v>142</v>
      </c>
      <c r="F104" s="140" t="s">
        <v>164</v>
      </c>
      <c r="G104" s="123" t="s">
        <v>137</v>
      </c>
      <c r="H104" s="126">
        <v>23</v>
      </c>
      <c r="I104" s="141"/>
      <c r="J104" s="128">
        <f t="shared" si="0"/>
        <v>0</v>
      </c>
      <c r="K104" s="126"/>
      <c r="L104" s="126">
        <f t="shared" si="1"/>
        <v>0</v>
      </c>
      <c r="M104" s="126"/>
      <c r="N104" s="126">
        <f t="shared" si="2"/>
        <v>0</v>
      </c>
      <c r="O104" s="128">
        <v>21</v>
      </c>
      <c r="P104" s="128">
        <f t="shared" si="3"/>
        <v>0</v>
      </c>
      <c r="Q104" s="128">
        <f t="shared" si="4"/>
        <v>0</v>
      </c>
      <c r="R104" s="8"/>
      <c r="S104" s="8"/>
      <c r="T104" s="8"/>
    </row>
    <row r="105" spans="1:20" ht="22.5" outlineLevel="4" x14ac:dyDescent="0.2">
      <c r="A105" s="10"/>
      <c r="B105" s="121"/>
      <c r="C105" s="137">
        <v>30</v>
      </c>
      <c r="D105" s="138" t="s">
        <v>135</v>
      </c>
      <c r="E105" s="139" t="s">
        <v>143</v>
      </c>
      <c r="F105" s="140" t="s">
        <v>170</v>
      </c>
      <c r="G105" s="123" t="s">
        <v>137</v>
      </c>
      <c r="H105" s="126">
        <v>23</v>
      </c>
      <c r="I105" s="141"/>
      <c r="J105" s="128">
        <f t="shared" si="0"/>
        <v>0</v>
      </c>
      <c r="K105" s="126"/>
      <c r="L105" s="126">
        <f t="shared" si="1"/>
        <v>0</v>
      </c>
      <c r="M105" s="126"/>
      <c r="N105" s="126">
        <f t="shared" si="2"/>
        <v>0</v>
      </c>
      <c r="O105" s="128">
        <v>21</v>
      </c>
      <c r="P105" s="128">
        <f t="shared" si="3"/>
        <v>0</v>
      </c>
      <c r="Q105" s="128">
        <f t="shared" si="4"/>
        <v>0</v>
      </c>
      <c r="R105" s="8"/>
      <c r="S105" s="8"/>
      <c r="T105" s="8"/>
    </row>
    <row r="106" spans="1:20" ht="22.5" outlineLevel="4" x14ac:dyDescent="0.2">
      <c r="A106" s="10"/>
      <c r="B106" s="121"/>
      <c r="C106" s="137">
        <v>31</v>
      </c>
      <c r="D106" s="138" t="s">
        <v>135</v>
      </c>
      <c r="E106" s="139" t="s">
        <v>144</v>
      </c>
      <c r="F106" s="140" t="s">
        <v>171</v>
      </c>
      <c r="G106" s="123" t="s">
        <v>137</v>
      </c>
      <c r="H106" s="126">
        <v>16</v>
      </c>
      <c r="I106" s="141"/>
      <c r="J106" s="128">
        <f t="shared" si="0"/>
        <v>0</v>
      </c>
      <c r="K106" s="126"/>
      <c r="L106" s="126">
        <f t="shared" si="1"/>
        <v>0</v>
      </c>
      <c r="M106" s="126"/>
      <c r="N106" s="126">
        <f t="shared" si="2"/>
        <v>0</v>
      </c>
      <c r="O106" s="128">
        <v>21</v>
      </c>
      <c r="P106" s="128">
        <f t="shared" si="3"/>
        <v>0</v>
      </c>
      <c r="Q106" s="128">
        <f t="shared" si="4"/>
        <v>0</v>
      </c>
      <c r="R106" s="8"/>
      <c r="S106" s="8"/>
      <c r="T106" s="8"/>
    </row>
    <row r="107" spans="1:20" ht="22.5" outlineLevel="4" x14ac:dyDescent="0.2">
      <c r="A107" s="10"/>
      <c r="B107" s="121"/>
      <c r="C107" s="137">
        <v>32</v>
      </c>
      <c r="D107" s="138" t="s">
        <v>135</v>
      </c>
      <c r="E107" s="139" t="s">
        <v>145</v>
      </c>
      <c r="F107" s="140" t="s">
        <v>172</v>
      </c>
      <c r="G107" s="123" t="s">
        <v>137</v>
      </c>
      <c r="H107" s="126">
        <v>9</v>
      </c>
      <c r="I107" s="141"/>
      <c r="J107" s="128">
        <f t="shared" si="0"/>
        <v>0</v>
      </c>
      <c r="K107" s="126"/>
      <c r="L107" s="126">
        <f t="shared" si="1"/>
        <v>0</v>
      </c>
      <c r="M107" s="126"/>
      <c r="N107" s="126">
        <f t="shared" si="2"/>
        <v>0</v>
      </c>
      <c r="O107" s="128">
        <v>21</v>
      </c>
      <c r="P107" s="128">
        <f t="shared" si="3"/>
        <v>0</v>
      </c>
      <c r="Q107" s="128">
        <f t="shared" si="4"/>
        <v>0</v>
      </c>
      <c r="R107" s="8"/>
      <c r="S107" s="8"/>
      <c r="T107" s="8"/>
    </row>
    <row r="108" spans="1:20" ht="22.5" outlineLevel="4" x14ac:dyDescent="0.2">
      <c r="A108" s="10"/>
      <c r="B108" s="121"/>
      <c r="C108" s="137">
        <v>33</v>
      </c>
      <c r="D108" s="138" t="s">
        <v>135</v>
      </c>
      <c r="E108" s="139" t="s">
        <v>146</v>
      </c>
      <c r="F108" s="140" t="s">
        <v>173</v>
      </c>
      <c r="G108" s="123" t="s">
        <v>137</v>
      </c>
      <c r="H108" s="126">
        <v>11</v>
      </c>
      <c r="I108" s="141"/>
      <c r="J108" s="128">
        <f t="shared" si="0"/>
        <v>0</v>
      </c>
      <c r="K108" s="126"/>
      <c r="L108" s="126">
        <f t="shared" si="1"/>
        <v>0</v>
      </c>
      <c r="M108" s="126"/>
      <c r="N108" s="126">
        <f t="shared" si="2"/>
        <v>0</v>
      </c>
      <c r="O108" s="128">
        <v>21</v>
      </c>
      <c r="P108" s="128">
        <f t="shared" si="3"/>
        <v>0</v>
      </c>
      <c r="Q108" s="128">
        <f t="shared" si="4"/>
        <v>0</v>
      </c>
      <c r="R108" s="8"/>
      <c r="S108" s="8"/>
      <c r="T108" s="8"/>
    </row>
    <row r="109" spans="1:20" ht="22.5" outlineLevel="4" x14ac:dyDescent="0.2">
      <c r="A109" s="10"/>
      <c r="B109" s="121"/>
      <c r="C109" s="137">
        <v>34</v>
      </c>
      <c r="D109" s="138" t="s">
        <v>135</v>
      </c>
      <c r="E109" s="139" t="s">
        <v>147</v>
      </c>
      <c r="F109" s="140" t="s">
        <v>174</v>
      </c>
      <c r="G109" s="123" t="s">
        <v>137</v>
      </c>
      <c r="H109" s="126">
        <v>7</v>
      </c>
      <c r="I109" s="141"/>
      <c r="J109" s="128">
        <f t="shared" si="0"/>
        <v>0</v>
      </c>
      <c r="K109" s="126"/>
      <c r="L109" s="126">
        <f t="shared" si="1"/>
        <v>0</v>
      </c>
      <c r="M109" s="126"/>
      <c r="N109" s="126">
        <f t="shared" si="2"/>
        <v>0</v>
      </c>
      <c r="O109" s="128">
        <v>21</v>
      </c>
      <c r="P109" s="128">
        <f t="shared" si="3"/>
        <v>0</v>
      </c>
      <c r="Q109" s="128">
        <f t="shared" si="4"/>
        <v>0</v>
      </c>
      <c r="R109" s="8"/>
      <c r="S109" s="8"/>
      <c r="T109" s="8"/>
    </row>
    <row r="110" spans="1:20" ht="11.25" outlineLevel="4" x14ac:dyDescent="0.2">
      <c r="A110" s="10"/>
      <c r="B110" s="121"/>
      <c r="C110" s="122">
        <v>37</v>
      </c>
      <c r="D110" s="123" t="s">
        <v>69</v>
      </c>
      <c r="E110" s="124" t="s">
        <v>148</v>
      </c>
      <c r="F110" s="125" t="s">
        <v>149</v>
      </c>
      <c r="G110" s="123" t="s">
        <v>89</v>
      </c>
      <c r="H110" s="126">
        <v>9.1389999999999993</v>
      </c>
      <c r="I110" s="127"/>
      <c r="J110" s="128">
        <f t="shared" si="0"/>
        <v>0</v>
      </c>
      <c r="K110" s="126"/>
      <c r="L110" s="126">
        <f t="shared" si="1"/>
        <v>0</v>
      </c>
      <c r="M110" s="126"/>
      <c r="N110" s="126">
        <f t="shared" si="2"/>
        <v>0</v>
      </c>
      <c r="O110" s="128">
        <v>21</v>
      </c>
      <c r="P110" s="128">
        <f t="shared" si="3"/>
        <v>0</v>
      </c>
      <c r="Q110" s="128">
        <f t="shared" si="4"/>
        <v>0</v>
      </c>
      <c r="R110" s="8"/>
      <c r="S110" s="8"/>
      <c r="T110" s="8"/>
    </row>
    <row r="111" spans="1:20" outlineLevel="4" x14ac:dyDescent="0.15">
      <c r="B111" s="6"/>
      <c r="C111" s="6"/>
      <c r="D111" s="6"/>
      <c r="E111" s="6"/>
      <c r="F111" s="6"/>
      <c r="G111" s="6"/>
      <c r="H111" s="6"/>
      <c r="I111" s="8"/>
      <c r="J111" s="8"/>
      <c r="K111" s="6"/>
      <c r="L111" s="6"/>
      <c r="M111" s="6"/>
      <c r="N111" s="6"/>
      <c r="O111" s="6"/>
      <c r="P111" s="8"/>
      <c r="Q111" s="8"/>
    </row>
    <row r="112" spans="1:20" ht="11.25" outlineLevel="2" x14ac:dyDescent="0.2">
      <c r="A112" s="74" t="s">
        <v>54</v>
      </c>
      <c r="B112" s="107">
        <v>3</v>
      </c>
      <c r="C112" s="108"/>
      <c r="D112" s="109" t="s">
        <v>67</v>
      </c>
      <c r="E112" s="109"/>
      <c r="F112" s="110" t="s">
        <v>55</v>
      </c>
      <c r="G112" s="109"/>
      <c r="H112" s="111"/>
      <c r="I112" s="112"/>
      <c r="J112" s="76">
        <f>SUBTOTAL(9,J113:J125)</f>
        <v>0</v>
      </c>
      <c r="K112" s="111"/>
      <c r="L112" s="77">
        <f>SUBTOTAL(9,L113:L125)</f>
        <v>0</v>
      </c>
      <c r="M112" s="111"/>
      <c r="N112" s="77">
        <f>SUBTOTAL(9,N113:N125)</f>
        <v>0</v>
      </c>
      <c r="O112" s="113"/>
      <c r="P112" s="76">
        <f>SUBTOTAL(9,P113:P125)</f>
        <v>0</v>
      </c>
      <c r="Q112" s="76">
        <f>SUBTOTAL(9,Q113:Q125)</f>
        <v>0</v>
      </c>
      <c r="R112" s="6"/>
      <c r="S112" s="8"/>
      <c r="T112" s="8"/>
    </row>
    <row r="113" spans="1:20" ht="10.5" outlineLevel="3" x14ac:dyDescent="0.15">
      <c r="A113" s="78" t="s">
        <v>56</v>
      </c>
      <c r="B113" s="114">
        <v>4</v>
      </c>
      <c r="C113" s="115"/>
      <c r="D113" s="116" t="s">
        <v>68</v>
      </c>
      <c r="E113" s="116"/>
      <c r="F113" s="117" t="s">
        <v>57</v>
      </c>
      <c r="G113" s="116"/>
      <c r="H113" s="118"/>
      <c r="I113" s="119"/>
      <c r="J113" s="80">
        <f>SUBTOTAL(9,J114:J115)</f>
        <v>0</v>
      </c>
      <c r="K113" s="118"/>
      <c r="L113" s="81">
        <f>SUBTOTAL(9,L114:L115)</f>
        <v>0</v>
      </c>
      <c r="M113" s="118"/>
      <c r="N113" s="81">
        <f>SUBTOTAL(9,N114:N115)</f>
        <v>0</v>
      </c>
      <c r="O113" s="120"/>
      <c r="P113" s="80">
        <f>SUBTOTAL(9,P114:P115)</f>
        <v>0</v>
      </c>
      <c r="Q113" s="80">
        <f>SUBTOTAL(9,Q114:Q115)</f>
        <v>0</v>
      </c>
      <c r="R113" s="6"/>
      <c r="S113" s="8"/>
      <c r="T113" s="8"/>
    </row>
    <row r="114" spans="1:20" ht="11.25" outlineLevel="4" x14ac:dyDescent="0.2">
      <c r="A114" s="10"/>
      <c r="B114" s="121"/>
      <c r="C114" s="122">
        <v>38</v>
      </c>
      <c r="D114" s="123" t="s">
        <v>150</v>
      </c>
      <c r="E114" s="124" t="s">
        <v>151</v>
      </c>
      <c r="F114" s="125" t="s">
        <v>152</v>
      </c>
      <c r="G114" s="123" t="s">
        <v>153</v>
      </c>
      <c r="H114" s="126">
        <v>1</v>
      </c>
      <c r="I114" s="127"/>
      <c r="J114" s="128">
        <f>H114*I114</f>
        <v>0</v>
      </c>
      <c r="K114" s="126"/>
      <c r="L114" s="126">
        <f>H114*K114</f>
        <v>0</v>
      </c>
      <c r="M114" s="126"/>
      <c r="N114" s="126">
        <f>H114*M114</f>
        <v>0</v>
      </c>
      <c r="O114" s="128">
        <v>21</v>
      </c>
      <c r="P114" s="128">
        <f>J114*(O114/100)</f>
        <v>0</v>
      </c>
      <c r="Q114" s="128">
        <f>J114+P114</f>
        <v>0</v>
      </c>
      <c r="R114" s="8"/>
      <c r="S114" s="8"/>
      <c r="T114" s="8"/>
    </row>
    <row r="115" spans="1:20" outlineLevel="4" x14ac:dyDescent="0.15">
      <c r="B115" s="6"/>
      <c r="C115" s="6"/>
      <c r="D115" s="6"/>
      <c r="E115" s="6"/>
      <c r="F115" s="6"/>
      <c r="G115" s="6"/>
      <c r="H115" s="6"/>
      <c r="I115" s="8"/>
      <c r="J115" s="8"/>
      <c r="K115" s="6"/>
      <c r="L115" s="6"/>
      <c r="M115" s="6"/>
      <c r="N115" s="6"/>
      <c r="O115" s="6"/>
      <c r="P115" s="8"/>
      <c r="Q115" s="8"/>
    </row>
    <row r="116" spans="1:20" ht="10.5" outlineLevel="3" x14ac:dyDescent="0.15">
      <c r="A116" s="78" t="s">
        <v>58</v>
      </c>
      <c r="B116" s="114">
        <v>4</v>
      </c>
      <c r="C116" s="115"/>
      <c r="D116" s="116" t="s">
        <v>68</v>
      </c>
      <c r="E116" s="116"/>
      <c r="F116" s="117" t="s">
        <v>59</v>
      </c>
      <c r="G116" s="116"/>
      <c r="H116" s="118"/>
      <c r="I116" s="119"/>
      <c r="J116" s="80">
        <f>SUBTOTAL(9,J117:J118)</f>
        <v>0</v>
      </c>
      <c r="K116" s="118"/>
      <c r="L116" s="81">
        <f>SUBTOTAL(9,L117:L118)</f>
        <v>0</v>
      </c>
      <c r="M116" s="118"/>
      <c r="N116" s="81">
        <f>SUBTOTAL(9,N117:N118)</f>
        <v>0</v>
      </c>
      <c r="O116" s="120"/>
      <c r="P116" s="80">
        <f>SUBTOTAL(9,P117:P118)</f>
        <v>0</v>
      </c>
      <c r="Q116" s="80">
        <f>SUBTOTAL(9,Q117:Q118)</f>
        <v>0</v>
      </c>
      <c r="R116" s="6"/>
      <c r="S116" s="8"/>
      <c r="T116" s="8"/>
    </row>
    <row r="117" spans="1:20" ht="11.25" outlineLevel="4" x14ac:dyDescent="0.2">
      <c r="A117" s="10"/>
      <c r="B117" s="121"/>
      <c r="C117" s="122">
        <v>39</v>
      </c>
      <c r="D117" s="123" t="s">
        <v>150</v>
      </c>
      <c r="E117" s="124" t="s">
        <v>154</v>
      </c>
      <c r="F117" s="125" t="s">
        <v>155</v>
      </c>
      <c r="G117" s="123" t="s">
        <v>153</v>
      </c>
      <c r="H117" s="126">
        <v>1</v>
      </c>
      <c r="I117" s="127"/>
      <c r="J117" s="128">
        <f>H117*I117</f>
        <v>0</v>
      </c>
      <c r="K117" s="126"/>
      <c r="L117" s="126">
        <f>H117*K117</f>
        <v>0</v>
      </c>
      <c r="M117" s="126"/>
      <c r="N117" s="126">
        <f>H117*M117</f>
        <v>0</v>
      </c>
      <c r="O117" s="128">
        <v>21</v>
      </c>
      <c r="P117" s="128">
        <f>J117*(O117/100)</f>
        <v>0</v>
      </c>
      <c r="Q117" s="128">
        <f>J117+P117</f>
        <v>0</v>
      </c>
      <c r="R117" s="8"/>
      <c r="S117" s="8"/>
      <c r="T117" s="8"/>
    </row>
    <row r="118" spans="1:20" outlineLevel="4" x14ac:dyDescent="0.15">
      <c r="B118" s="6"/>
      <c r="C118" s="6"/>
      <c r="D118" s="6"/>
      <c r="E118" s="6"/>
      <c r="F118" s="6"/>
      <c r="G118" s="6"/>
      <c r="H118" s="6"/>
      <c r="I118" s="8"/>
      <c r="J118" s="8"/>
      <c r="K118" s="6"/>
      <c r="L118" s="6"/>
      <c r="M118" s="6"/>
      <c r="N118" s="6"/>
      <c r="O118" s="6"/>
      <c r="P118" s="8"/>
      <c r="Q118" s="8"/>
    </row>
    <row r="119" spans="1:20" ht="10.5" outlineLevel="3" x14ac:dyDescent="0.15">
      <c r="A119" s="78" t="s">
        <v>60</v>
      </c>
      <c r="B119" s="114">
        <v>4</v>
      </c>
      <c r="C119" s="115"/>
      <c r="D119" s="116" t="s">
        <v>68</v>
      </c>
      <c r="E119" s="116"/>
      <c r="F119" s="117" t="s">
        <v>61</v>
      </c>
      <c r="G119" s="116"/>
      <c r="H119" s="118"/>
      <c r="I119" s="119"/>
      <c r="J119" s="80">
        <f>SUBTOTAL(9,J120:J121)</f>
        <v>0</v>
      </c>
      <c r="K119" s="118"/>
      <c r="L119" s="81">
        <f>SUBTOTAL(9,L120:L121)</f>
        <v>0</v>
      </c>
      <c r="M119" s="118"/>
      <c r="N119" s="81">
        <f>SUBTOTAL(9,N120:N121)</f>
        <v>0</v>
      </c>
      <c r="O119" s="120"/>
      <c r="P119" s="80">
        <f>SUBTOTAL(9,P120:P121)</f>
        <v>0</v>
      </c>
      <c r="Q119" s="80">
        <f>SUBTOTAL(9,Q120:Q121)</f>
        <v>0</v>
      </c>
      <c r="R119" s="6"/>
      <c r="S119" s="8"/>
      <c r="T119" s="8"/>
    </row>
    <row r="120" spans="1:20" ht="11.25" outlineLevel="4" x14ac:dyDescent="0.2">
      <c r="A120" s="10"/>
      <c r="B120" s="121"/>
      <c r="C120" s="122">
        <v>40</v>
      </c>
      <c r="D120" s="123" t="s">
        <v>150</v>
      </c>
      <c r="E120" s="124" t="s">
        <v>156</v>
      </c>
      <c r="F120" s="125" t="s">
        <v>157</v>
      </c>
      <c r="G120" s="123" t="s">
        <v>153</v>
      </c>
      <c r="H120" s="126">
        <v>1</v>
      </c>
      <c r="I120" s="127"/>
      <c r="J120" s="128">
        <f>H120*I120</f>
        <v>0</v>
      </c>
      <c r="K120" s="126"/>
      <c r="L120" s="126">
        <f>H120*K120</f>
        <v>0</v>
      </c>
      <c r="M120" s="126"/>
      <c r="N120" s="126">
        <f>H120*M120</f>
        <v>0</v>
      </c>
      <c r="O120" s="128">
        <v>21</v>
      </c>
      <c r="P120" s="128">
        <f>J120*(O120/100)</f>
        <v>0</v>
      </c>
      <c r="Q120" s="128">
        <f>J120+P120</f>
        <v>0</v>
      </c>
      <c r="R120" s="8"/>
      <c r="S120" s="8"/>
      <c r="T120" s="8"/>
    </row>
    <row r="121" spans="1:20" outlineLevel="4" x14ac:dyDescent="0.15">
      <c r="B121" s="6"/>
      <c r="C121" s="6"/>
      <c r="D121" s="6"/>
      <c r="E121" s="6"/>
      <c r="F121" s="6"/>
      <c r="G121" s="6"/>
      <c r="H121" s="6"/>
      <c r="I121" s="8"/>
      <c r="J121" s="8"/>
      <c r="K121" s="6"/>
      <c r="L121" s="6"/>
      <c r="M121" s="6"/>
      <c r="N121" s="6"/>
      <c r="O121" s="6"/>
      <c r="P121" s="8"/>
      <c r="Q121" s="8"/>
    </row>
    <row r="122" spans="1:20" ht="10.5" outlineLevel="3" x14ac:dyDescent="0.15">
      <c r="A122" s="78" t="s">
        <v>62</v>
      </c>
      <c r="B122" s="114">
        <v>4</v>
      </c>
      <c r="C122" s="115"/>
      <c r="D122" s="116" t="s">
        <v>68</v>
      </c>
      <c r="E122" s="116"/>
      <c r="F122" s="117" t="s">
        <v>63</v>
      </c>
      <c r="G122" s="116"/>
      <c r="H122" s="118"/>
      <c r="I122" s="119"/>
      <c r="J122" s="80">
        <f>SUBTOTAL(9,J123:J125)</f>
        <v>0</v>
      </c>
      <c r="K122" s="118"/>
      <c r="L122" s="81">
        <f>SUBTOTAL(9,L123:L125)</f>
        <v>0</v>
      </c>
      <c r="M122" s="118"/>
      <c r="N122" s="81">
        <f>SUBTOTAL(9,N123:N125)</f>
        <v>0</v>
      </c>
      <c r="O122" s="120"/>
      <c r="P122" s="80">
        <f>SUBTOTAL(9,P123:P125)</f>
        <v>0</v>
      </c>
      <c r="Q122" s="80">
        <f>SUBTOTAL(9,Q123:Q125)</f>
        <v>0</v>
      </c>
      <c r="R122" s="6"/>
      <c r="S122" s="8"/>
      <c r="T122" s="8"/>
    </row>
    <row r="123" spans="1:20" ht="11.25" outlineLevel="4" x14ac:dyDescent="0.2">
      <c r="A123" s="10"/>
      <c r="B123" s="121"/>
      <c r="C123" s="122">
        <v>41</v>
      </c>
      <c r="D123" s="123" t="s">
        <v>150</v>
      </c>
      <c r="E123" s="124" t="s">
        <v>158</v>
      </c>
      <c r="F123" s="125" t="s">
        <v>159</v>
      </c>
      <c r="G123" s="123" t="s">
        <v>153</v>
      </c>
      <c r="H123" s="126">
        <v>1</v>
      </c>
      <c r="I123" s="127"/>
      <c r="J123" s="128">
        <f>H123*I123</f>
        <v>0</v>
      </c>
      <c r="K123" s="126"/>
      <c r="L123" s="126">
        <f>H123*K123</f>
        <v>0</v>
      </c>
      <c r="M123" s="126"/>
      <c r="N123" s="126">
        <f>H123*M123</f>
        <v>0</v>
      </c>
      <c r="O123" s="128">
        <v>21</v>
      </c>
      <c r="P123" s="128">
        <f>J123*(O123/100)</f>
        <v>0</v>
      </c>
      <c r="Q123" s="128">
        <f>J123+P123</f>
        <v>0</v>
      </c>
      <c r="R123" s="8"/>
      <c r="S123" s="8"/>
      <c r="T123" s="8"/>
    </row>
    <row r="124" spans="1:20" ht="11.25" outlineLevel="4" x14ac:dyDescent="0.2">
      <c r="A124" s="10"/>
      <c r="B124" s="121"/>
      <c r="C124" s="122">
        <v>42</v>
      </c>
      <c r="D124" s="123" t="s">
        <v>150</v>
      </c>
      <c r="E124" s="124" t="s">
        <v>158</v>
      </c>
      <c r="F124" s="125" t="s">
        <v>184</v>
      </c>
      <c r="G124" s="123" t="s">
        <v>153</v>
      </c>
      <c r="H124" s="126">
        <v>1</v>
      </c>
      <c r="I124" s="127"/>
      <c r="J124" s="128">
        <f>H124*I124</f>
        <v>0</v>
      </c>
      <c r="K124" s="126"/>
      <c r="L124" s="126">
        <f>H124*K124</f>
        <v>0</v>
      </c>
      <c r="M124" s="126"/>
      <c r="N124" s="126">
        <f>H124*M124</f>
        <v>0</v>
      </c>
      <c r="O124" s="128">
        <v>21</v>
      </c>
      <c r="P124" s="128">
        <f>J124*(O124/100)</f>
        <v>0</v>
      </c>
      <c r="Q124" s="128">
        <f>J124+P124</f>
        <v>0</v>
      </c>
      <c r="R124" s="8"/>
      <c r="S124" s="8"/>
      <c r="T124" s="8"/>
    </row>
    <row r="125" spans="1:20" ht="19.5" outlineLevel="4" x14ac:dyDescent="0.15">
      <c r="B125" s="6"/>
      <c r="C125" s="6"/>
      <c r="D125" s="6"/>
      <c r="E125" s="136" t="s">
        <v>16</v>
      </c>
      <c r="F125" s="132" t="s">
        <v>185</v>
      </c>
      <c r="G125" s="6"/>
      <c r="H125" s="6"/>
      <c r="I125" s="8"/>
      <c r="J125" s="8"/>
      <c r="K125" s="6"/>
      <c r="L125" s="6"/>
      <c r="M125" s="6"/>
      <c r="N125" s="6"/>
      <c r="O125" s="6"/>
      <c r="P125" s="8"/>
      <c r="Q125" s="8"/>
    </row>
    <row r="126" spans="1:20" outlineLevel="1" x14ac:dyDescent="0.15"/>
  </sheetData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3966725-ded2-4b0e-ac30-69fa38c53e6a">
      <Terms xmlns="http://schemas.microsoft.com/office/infopath/2007/PartnerControls"/>
    </lcf76f155ced4ddcb4097134ff3c332f>
    <TaxCatchAll xmlns="aa02ac25-5fb4-45d5-a2f3-2f305d5e786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A00D9F72B9C004A9C542EBABCDBDCC4" ma:contentTypeVersion="18" ma:contentTypeDescription="Vytvoří nový dokument" ma:contentTypeScope="" ma:versionID="fadd4d543c4af283104f67bed6fde0f4">
  <xsd:schema xmlns:xsd="http://www.w3.org/2001/XMLSchema" xmlns:xs="http://www.w3.org/2001/XMLSchema" xmlns:p="http://schemas.microsoft.com/office/2006/metadata/properties" xmlns:ns2="63966725-ded2-4b0e-ac30-69fa38c53e6a" xmlns:ns3="aa02ac25-5fb4-45d5-a2f3-2f305d5e7864" targetNamespace="http://schemas.microsoft.com/office/2006/metadata/properties" ma:root="true" ma:fieldsID="9d267c1385390e50af674f067af49a8d" ns2:_="" ns3:_="">
    <xsd:import namespace="63966725-ded2-4b0e-ac30-69fa38c53e6a"/>
    <xsd:import namespace="aa02ac25-5fb4-45d5-a2f3-2f305d5e786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966725-ded2-4b0e-ac30-69fa38c53e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97d1cfc3-6cda-47af-9754-ec01d815e5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02ac25-5fb4-45d5-a2f3-2f305d5e7864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010809f-e744-42d2-8009-292f1c905817}" ma:internalName="TaxCatchAll" ma:showField="CatchAllData" ma:web="aa02ac25-5fb4-45d5-a2f3-2f305d5e786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840C25D-5F50-4883-94E0-14B4A5C863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02B26C9-D3DD-499B-BE8B-4232D41ECF9B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63966725-ded2-4b0e-ac30-69fa38c53e6a"/>
    <ds:schemaRef ds:uri="aa02ac25-5fb4-45d5-a2f3-2f305d5e7864"/>
    <ds:schemaRef ds:uri="http://purl.org/dc/terms/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187AD18-3AF3-4EB4-8E40-A1303FB8E6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966725-ded2-4b0e-ac30-69fa38c53e6a"/>
    <ds:schemaRef ds:uri="aa02ac25-5fb4-45d5-a2f3-2f305d5e78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18</vt:i4>
      </vt:variant>
    </vt:vector>
  </HeadingPairs>
  <TitlesOfParts>
    <vt:vector size="21" baseType="lpstr">
      <vt:lpstr>Krycí List</vt:lpstr>
      <vt:lpstr>Rekapitulace</vt:lpstr>
      <vt:lpstr>Zakázka</vt:lpstr>
      <vt:lpstr>__7DC147B2_4614_48B7_8F22_6CC284377C82_ITEM__</vt:lpstr>
      <vt:lpstr>__7DC147B2_4614_48B7_8F22_6CC284377C82_ITEM_GROUP1__</vt:lpstr>
      <vt:lpstr>__7DC147B2_4614_48B7_8F22_6CC284377C82_ITEM_GROUP1_RECAP__</vt:lpstr>
      <vt:lpstr>__7DC147B2_4614_48B7_8F22_6CC284377C82_ITEM_GROUP2__</vt:lpstr>
      <vt:lpstr>__7DC147B2_4614_48B7_8F22_6CC284377C82_ITEM_GROUP2_RECAP__</vt:lpstr>
      <vt:lpstr>__7DC147B2_4614_48B7_8F22_6CC284377C82_ITEM_GROUP3__X</vt:lpstr>
      <vt:lpstr>__7DC147B2_4614_48B7_8F22_6CC284377C82_ITEM_GROUP3_RECAP__</vt:lpstr>
      <vt:lpstr>__7DC147B2_4614_48B7_8F22_6CC284377C82_ITEM_GROUP4__X</vt:lpstr>
      <vt:lpstr>__7DC147B2_4614_48B7_8F22_6CC284377C82_ITEM_GROUP4_RECAP__</vt:lpstr>
      <vt:lpstr>__7DC147B2_4614_48B7_8F22_6CC284377C82_QBILL__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Novotný - MIOS Karlovy Vary</dc:subject>
  <dc:creator>DOMINIK.NOVOTNY</dc:creator>
  <cp:lastModifiedBy>Dominik Novotný</cp:lastModifiedBy>
  <dcterms:created xsi:type="dcterms:W3CDTF">2024-06-28T10:30:07Z</dcterms:created>
  <dcterms:modified xsi:type="dcterms:W3CDTF">2025-04-14T15:41:08Z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0x010100AA00D9F72B9C004A9C542EBABCDBDCC4</vt:lpwstr>
  </property>
</Properties>
</file>