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lasová\Desktop\VŘ - podzemní kontejnery 2026\"/>
    </mc:Choice>
  </mc:AlternateContent>
  <bookViews>
    <workbookView xWindow="0" yWindow="0" windowWidth="28800" windowHeight="12330"/>
  </bookViews>
  <sheets>
    <sheet name="Rekapitulace stavby" sheetId="1" r:id="rId1"/>
    <sheet name="SO 602 - Kontejnery a zpe..." sheetId="2" r:id="rId2"/>
    <sheet name="SO 604 - Kontejnery a zpe..." sheetId="3" r:id="rId3"/>
    <sheet name="VRN - Vedlejší rozpočtové..." sheetId="4" r:id="rId4"/>
  </sheets>
  <definedNames>
    <definedName name="_xlnm._FilterDatabase" localSheetId="1" hidden="1">'SO 602 - Kontejnery a zpe...'!$C$126:$K$226</definedName>
    <definedName name="_xlnm._FilterDatabase" localSheetId="2" hidden="1">'SO 604 - Kontejnery a zpe...'!$C$124:$K$207</definedName>
    <definedName name="_xlnm._FilterDatabase" localSheetId="3" hidden="1">'VRN - Vedlejší rozpočtové...'!$C$120:$K$137</definedName>
    <definedName name="_xlnm.Print_Titles" localSheetId="0">'Rekapitulace stavby'!$92:$92</definedName>
    <definedName name="_xlnm.Print_Titles" localSheetId="1">'SO 602 - Kontejnery a zpe...'!$126:$126</definedName>
    <definedName name="_xlnm.Print_Titles" localSheetId="2">'SO 604 - Kontejnery a zpe...'!$124:$124</definedName>
    <definedName name="_xlnm.Print_Titles" localSheetId="3">'VRN - Vedlejší rozpočtové...'!$120:$120</definedName>
    <definedName name="_xlnm.Print_Area" localSheetId="0">'Rekapitulace stavby'!$D$4:$AO$76,'Rekapitulace stavby'!$C$82:$AQ$98</definedName>
    <definedName name="_xlnm.Print_Area" localSheetId="1">'SO 602 - Kontejnery a zpe...'!$C$4:$J$76,'SO 602 - Kontejnery a zpe...'!$C$82:$J$108,'SO 602 - Kontejnery a zpe...'!$C$114:$K$226</definedName>
    <definedName name="_xlnm.Print_Area" localSheetId="2">'SO 604 - Kontejnery a zpe...'!$C$4:$J$76,'SO 604 - Kontejnery a zpe...'!$C$82:$J$106,'SO 604 - Kontejnery a zpe...'!$C$112:$K$207</definedName>
    <definedName name="_xlnm.Print_Area" localSheetId="3">'VRN - Vedlejší rozpočtové...'!$C$4:$J$76,'VRN - Vedlejší rozpočtové...'!$C$82:$J$102,'VRN - Vedlejší rozpočtové...'!$C$108:$K$137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37" i="4"/>
  <c r="BH137" i="4"/>
  <c r="BG137" i="4"/>
  <c r="BF137" i="4"/>
  <c r="T137" i="4"/>
  <c r="T136" i="4" s="1"/>
  <c r="R137" i="4"/>
  <c r="R136" i="4" s="1"/>
  <c r="P137" i="4"/>
  <c r="P136" i="4" s="1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T129" i="4" s="1"/>
  <c r="R130" i="4"/>
  <c r="R129" i="4"/>
  <c r="P130" i="4"/>
  <c r="P129" i="4" s="1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/>
  <c r="J17" i="4"/>
  <c r="J12" i="4"/>
  <c r="J115" i="4" s="1"/>
  <c r="E7" i="4"/>
  <c r="E111" i="4"/>
  <c r="J37" i="3"/>
  <c r="J36" i="3"/>
  <c r="AY96" i="1"/>
  <c r="J35" i="3"/>
  <c r="AX96" i="1"/>
  <c r="BI207" i="3"/>
  <c r="BH207" i="3"/>
  <c r="BG207" i="3"/>
  <c r="BF207" i="3"/>
  <c r="T207" i="3"/>
  <c r="T206" i="3"/>
  <c r="R207" i="3"/>
  <c r="R206" i="3"/>
  <c r="P207" i="3"/>
  <c r="P206" i="3" s="1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122" i="3"/>
  <c r="J17" i="3"/>
  <c r="J12" i="3"/>
  <c r="J89" i="3"/>
  <c r="E7" i="3"/>
  <c r="E85" i="3" s="1"/>
  <c r="J37" i="2"/>
  <c r="J36" i="2"/>
  <c r="AY95" i="1"/>
  <c r="J35" i="2"/>
  <c r="AX95" i="1" s="1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T219" i="2"/>
  <c r="R220" i="2"/>
  <c r="R219" i="2"/>
  <c r="P220" i="2"/>
  <c r="P219" i="2" s="1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J124" i="2"/>
  <c r="J123" i="2"/>
  <c r="F123" i="2"/>
  <c r="F121" i="2"/>
  <c r="E119" i="2"/>
  <c r="J92" i="2"/>
  <c r="J91" i="2"/>
  <c r="F91" i="2"/>
  <c r="F89" i="2"/>
  <c r="E87" i="2"/>
  <c r="J18" i="2"/>
  <c r="E18" i="2"/>
  <c r="F124" i="2"/>
  <c r="J17" i="2"/>
  <c r="J12" i="2"/>
  <c r="J121" i="2"/>
  <c r="E7" i="2"/>
  <c r="E85" i="2"/>
  <c r="L90" i="1"/>
  <c r="AM90" i="1"/>
  <c r="AM89" i="1"/>
  <c r="L89" i="1"/>
  <c r="AM87" i="1"/>
  <c r="L87" i="1"/>
  <c r="L85" i="1"/>
  <c r="L84" i="1"/>
  <c r="BK225" i="2"/>
  <c r="J223" i="2"/>
  <c r="J218" i="2"/>
  <c r="BK213" i="2"/>
  <c r="J209" i="2"/>
  <c r="BK205" i="2"/>
  <c r="J195" i="2"/>
  <c r="J193" i="2"/>
  <c r="J178" i="2"/>
  <c r="BK176" i="2"/>
  <c r="BK171" i="2"/>
  <c r="BK164" i="2"/>
  <c r="BK145" i="2"/>
  <c r="BK137" i="2"/>
  <c r="J135" i="2"/>
  <c r="J133" i="2"/>
  <c r="BK137" i="4"/>
  <c r="J137" i="4"/>
  <c r="J134" i="4"/>
  <c r="BK133" i="4"/>
  <c r="BK223" i="2"/>
  <c r="J220" i="2"/>
  <c r="BK217" i="2"/>
  <c r="BK215" i="2"/>
  <c r="BK212" i="2"/>
  <c r="J207" i="2"/>
  <c r="J199" i="2"/>
  <c r="BK193" i="2"/>
  <c r="J190" i="2"/>
  <c r="BK186" i="2"/>
  <c r="J179" i="2"/>
  <c r="J171" i="2"/>
  <c r="BK162" i="2"/>
  <c r="BK158" i="2"/>
  <c r="BK153" i="2"/>
  <c r="J145" i="2"/>
  <c r="BK141" i="2"/>
  <c r="J137" i="2"/>
  <c r="BK133" i="2"/>
  <c r="BK131" i="2"/>
  <c r="BK207" i="3"/>
  <c r="J207" i="3"/>
  <c r="BK205" i="3"/>
  <c r="J205" i="3"/>
  <c r="BK204" i="3"/>
  <c r="J204" i="3"/>
  <c r="BK203" i="3"/>
  <c r="J203" i="3"/>
  <c r="BK201" i="3"/>
  <c r="J201" i="3"/>
  <c r="BK200" i="3"/>
  <c r="J200" i="3"/>
  <c r="BK197" i="3"/>
  <c r="J195" i="3"/>
  <c r="BK194" i="3"/>
  <c r="J190" i="3"/>
  <c r="BK189" i="3"/>
  <c r="BK185" i="3"/>
  <c r="BK184" i="3"/>
  <c r="J183" i="3"/>
  <c r="J180" i="3"/>
  <c r="J178" i="3"/>
  <c r="BK175" i="3"/>
  <c r="BK171" i="3"/>
  <c r="BK169" i="3"/>
  <c r="BK167" i="3"/>
  <c r="BK166" i="3"/>
  <c r="J165" i="3"/>
  <c r="BK162" i="3"/>
  <c r="J161" i="3"/>
  <c r="BK160" i="3"/>
  <c r="BK156" i="3"/>
  <c r="BK155" i="3"/>
  <c r="J155" i="3"/>
  <c r="J153" i="3"/>
  <c r="J151" i="3"/>
  <c r="J148" i="3"/>
  <c r="BK144" i="3"/>
  <c r="J142" i="3"/>
  <c r="BK139" i="3"/>
  <c r="J131" i="3"/>
  <c r="J130" i="3"/>
  <c r="BK129" i="3"/>
  <c r="J128" i="3"/>
  <c r="J213" i="2"/>
  <c r="J212" i="2"/>
  <c r="J204" i="2"/>
  <c r="J200" i="2"/>
  <c r="BK184" i="2"/>
  <c r="BK183" i="2"/>
  <c r="BK175" i="2"/>
  <c r="BK174" i="2"/>
  <c r="BK173" i="2"/>
  <c r="BK167" i="2"/>
  <c r="J159" i="2"/>
  <c r="J155" i="2"/>
  <c r="BK143" i="2"/>
  <c r="J141" i="2"/>
  <c r="BK136" i="2"/>
  <c r="J132" i="2"/>
  <c r="J130" i="2"/>
  <c r="J197" i="3"/>
  <c r="BK195" i="3"/>
  <c r="J194" i="3"/>
  <c r="BK190" i="3"/>
  <c r="J189" i="3"/>
  <c r="J185" i="3"/>
  <c r="J184" i="3"/>
  <c r="BK183" i="3"/>
  <c r="BK180" i="3"/>
  <c r="BK178" i="3"/>
  <c r="J175" i="3"/>
  <c r="J171" i="3"/>
  <c r="J169" i="3"/>
  <c r="J167" i="3"/>
  <c r="J166" i="3"/>
  <c r="BK165" i="3"/>
  <c r="J162" i="3"/>
  <c r="BK161" i="3"/>
  <c r="J160" i="3"/>
  <c r="J156" i="3"/>
  <c r="BK153" i="3"/>
  <c r="BK151" i="3"/>
  <c r="BK148" i="3"/>
  <c r="J144" i="3"/>
  <c r="BK142" i="3"/>
  <c r="J141" i="3"/>
  <c r="J139" i="3"/>
  <c r="J137" i="3"/>
  <c r="J133" i="3"/>
  <c r="BK131" i="3"/>
  <c r="BK130" i="3"/>
  <c r="J129" i="3"/>
  <c r="J225" i="2"/>
  <c r="J217" i="2"/>
  <c r="BK209" i="2"/>
  <c r="BK207" i="2"/>
  <c r="J205" i="2"/>
  <c r="BK204" i="2"/>
  <c r="J186" i="2"/>
  <c r="J183" i="2"/>
  <c r="BK179" i="2"/>
  <c r="J173" i="2"/>
  <c r="J166" i="2"/>
  <c r="BK159" i="2"/>
  <c r="BK155" i="2"/>
  <c r="J149" i="2"/>
  <c r="J147" i="2"/>
  <c r="J136" i="2"/>
  <c r="BK132" i="2"/>
  <c r="J131" i="2"/>
  <c r="BK134" i="4"/>
  <c r="J133" i="4"/>
  <c r="BK130" i="4"/>
  <c r="J130" i="4"/>
  <c r="BK128" i="4"/>
  <c r="J128" i="4"/>
  <c r="BK127" i="4"/>
  <c r="J127" i="4"/>
  <c r="BK126" i="4"/>
  <c r="J126" i="4"/>
  <c r="BK124" i="4"/>
  <c r="J124" i="4"/>
  <c r="BK137" i="3"/>
  <c r="BK128" i="3"/>
  <c r="BK220" i="2"/>
  <c r="BK218" i="2"/>
  <c r="J215" i="2"/>
  <c r="BK195" i="2"/>
  <c r="J194" i="2"/>
  <c r="BK180" i="2"/>
  <c r="J176" i="2"/>
  <c r="J174" i="2"/>
  <c r="BK166" i="2"/>
  <c r="BK156" i="2"/>
  <c r="J153" i="2"/>
  <c r="BK147" i="2"/>
  <c r="BK135" i="2"/>
  <c r="BK130" i="2"/>
  <c r="BK141" i="3"/>
  <c r="BK133" i="3"/>
  <c r="BK200" i="2"/>
  <c r="BK199" i="2"/>
  <c r="BK194" i="2"/>
  <c r="BK190" i="2"/>
  <c r="J184" i="2"/>
  <c r="J180" i="2"/>
  <c r="BK178" i="2"/>
  <c r="J175" i="2"/>
  <c r="J167" i="2"/>
  <c r="J164" i="2"/>
  <c r="J162" i="2"/>
  <c r="J158" i="2"/>
  <c r="J156" i="2"/>
  <c r="BK149" i="2"/>
  <c r="J143" i="2"/>
  <c r="AS94" i="1"/>
  <c r="BK129" i="2" l="1"/>
  <c r="R161" i="2"/>
  <c r="T170" i="2"/>
  <c r="P182" i="2"/>
  <c r="P211" i="2"/>
  <c r="P222" i="2"/>
  <c r="P221" i="2"/>
  <c r="P164" i="3"/>
  <c r="P158" i="3" s="1"/>
  <c r="T132" i="4"/>
  <c r="P129" i="2"/>
  <c r="P161" i="2"/>
  <c r="P177" i="2"/>
  <c r="R182" i="2"/>
  <c r="T211" i="2"/>
  <c r="BK222" i="2"/>
  <c r="BK221" i="2"/>
  <c r="J221" i="2" s="1"/>
  <c r="J106" i="2" s="1"/>
  <c r="T150" i="3"/>
  <c r="P159" i="3"/>
  <c r="BK164" i="3"/>
  <c r="J164" i="3"/>
  <c r="J102" i="3"/>
  <c r="BK168" i="3"/>
  <c r="J168" i="3"/>
  <c r="J103" i="3" s="1"/>
  <c r="P168" i="3"/>
  <c r="R168" i="3"/>
  <c r="T168" i="3"/>
  <c r="BK199" i="3"/>
  <c r="J199" i="3"/>
  <c r="J104" i="3" s="1"/>
  <c r="P199" i="3"/>
  <c r="R199" i="3"/>
  <c r="T199" i="3"/>
  <c r="T129" i="2"/>
  <c r="P170" i="2"/>
  <c r="P169" i="2"/>
  <c r="BK182" i="2"/>
  <c r="J182" i="2" s="1"/>
  <c r="J103" i="2" s="1"/>
  <c r="R211" i="2"/>
  <c r="R222" i="2"/>
  <c r="R221" i="2"/>
  <c r="R129" i="2"/>
  <c r="T161" i="2"/>
  <c r="R170" i="2"/>
  <c r="T182" i="2"/>
  <c r="T222" i="2"/>
  <c r="T221" i="2" s="1"/>
  <c r="BK127" i="3"/>
  <c r="R127" i="3"/>
  <c r="BK150" i="3"/>
  <c r="J150" i="3"/>
  <c r="J99" i="3"/>
  <c r="R150" i="3"/>
  <c r="BK159" i="3"/>
  <c r="J159" i="3" s="1"/>
  <c r="J101" i="3" s="1"/>
  <c r="T159" i="3"/>
  <c r="R164" i="3"/>
  <c r="T164" i="3"/>
  <c r="BK132" i="4"/>
  <c r="J132" i="4" s="1"/>
  <c r="J100" i="4" s="1"/>
  <c r="R132" i="4"/>
  <c r="BK161" i="2"/>
  <c r="J161" i="2" s="1"/>
  <c r="J99" i="2" s="1"/>
  <c r="BK170" i="2"/>
  <c r="J170" i="2"/>
  <c r="J101" i="2" s="1"/>
  <c r="BK177" i="2"/>
  <c r="J177" i="2" s="1"/>
  <c r="J102" i="2" s="1"/>
  <c r="R177" i="2"/>
  <c r="T177" i="2"/>
  <c r="BK211" i="2"/>
  <c r="J211" i="2"/>
  <c r="J104" i="2" s="1"/>
  <c r="P127" i="3"/>
  <c r="P126" i="3" s="1"/>
  <c r="P125" i="3" s="1"/>
  <c r="AU96" i="1" s="1"/>
  <c r="T127" i="3"/>
  <c r="P150" i="3"/>
  <c r="R159" i="3"/>
  <c r="R158" i="3" s="1"/>
  <c r="BK123" i="4"/>
  <c r="J123" i="4" s="1"/>
  <c r="J98" i="4" s="1"/>
  <c r="P123" i="4"/>
  <c r="R123" i="4"/>
  <c r="R122" i="4"/>
  <c r="R121" i="4"/>
  <c r="T123" i="4"/>
  <c r="T122" i="4"/>
  <c r="T121" i="4" s="1"/>
  <c r="P132" i="4"/>
  <c r="BE159" i="2"/>
  <c r="BE174" i="2"/>
  <c r="BE186" i="2"/>
  <c r="BE195" i="2"/>
  <c r="BE205" i="2"/>
  <c r="BE220" i="2"/>
  <c r="BE223" i="2"/>
  <c r="J119" i="3"/>
  <c r="BE128" i="3"/>
  <c r="BE131" i="3"/>
  <c r="BE137" i="3"/>
  <c r="F92" i="2"/>
  <c r="BE131" i="2"/>
  <c r="BE133" i="2"/>
  <c r="BE136" i="2"/>
  <c r="BE175" i="2"/>
  <c r="BE179" i="2"/>
  <c r="BE183" i="2"/>
  <c r="BE200" i="2"/>
  <c r="BE217" i="2"/>
  <c r="E115" i="3"/>
  <c r="BE129" i="3"/>
  <c r="BE130" i="3"/>
  <c r="BK206" i="3"/>
  <c r="J206" i="3" s="1"/>
  <c r="J105" i="3" s="1"/>
  <c r="E85" i="4"/>
  <c r="J89" i="4"/>
  <c r="F92" i="4"/>
  <c r="BE124" i="4"/>
  <c r="BE126" i="4"/>
  <c r="BE127" i="4"/>
  <c r="BE128" i="4"/>
  <c r="BE130" i="4"/>
  <c r="BE134" i="4"/>
  <c r="BK136" i="4"/>
  <c r="J136" i="4" s="1"/>
  <c r="J101" i="4" s="1"/>
  <c r="J89" i="2"/>
  <c r="E117" i="2"/>
  <c r="BE135" i="2"/>
  <c r="BE141" i="2"/>
  <c r="BE153" i="2"/>
  <c r="BE158" i="2"/>
  <c r="BE164" i="2"/>
  <c r="BE213" i="2"/>
  <c r="BE218" i="2"/>
  <c r="BE133" i="3"/>
  <c r="BE139" i="3"/>
  <c r="BE141" i="3"/>
  <c r="BE144" i="3"/>
  <c r="BE148" i="3"/>
  <c r="BE153" i="3"/>
  <c r="BE160" i="3"/>
  <c r="BE162" i="3"/>
  <c r="BE167" i="3"/>
  <c r="BE175" i="3"/>
  <c r="BE178" i="3"/>
  <c r="BE184" i="3"/>
  <c r="BE194" i="3"/>
  <c r="BE137" i="4"/>
  <c r="BE137" i="2"/>
  <c r="BE145" i="2"/>
  <c r="BE166" i="2"/>
  <c r="BE167" i="2"/>
  <c r="BE171" i="2"/>
  <c r="BE193" i="2"/>
  <c r="BE194" i="2"/>
  <c r="BE199" i="2"/>
  <c r="BE207" i="2"/>
  <c r="BE209" i="2"/>
  <c r="BE215" i="2"/>
  <c r="BK219" i="2"/>
  <c r="J219" i="2"/>
  <c r="J105" i="2"/>
  <c r="F92" i="3"/>
  <c r="BE142" i="3"/>
  <c r="BE151" i="3"/>
  <c r="BE155" i="3"/>
  <c r="BE156" i="3"/>
  <c r="BE161" i="3"/>
  <c r="BE165" i="3"/>
  <c r="BE166" i="3"/>
  <c r="BE169" i="3"/>
  <c r="BE171" i="3"/>
  <c r="BE180" i="3"/>
  <c r="BE183" i="3"/>
  <c r="BE185" i="3"/>
  <c r="BE189" i="3"/>
  <c r="BE190" i="3"/>
  <c r="BE195" i="3"/>
  <c r="BE197" i="3"/>
  <c r="BE200" i="3"/>
  <c r="BE201" i="3"/>
  <c r="BE203" i="3"/>
  <c r="BE204" i="3"/>
  <c r="BE205" i="3"/>
  <c r="BE207" i="3"/>
  <c r="BE132" i="2"/>
  <c r="BE147" i="2"/>
  <c r="BE149" i="2"/>
  <c r="BE156" i="2"/>
  <c r="BE173" i="2"/>
  <c r="BE176" i="2"/>
  <c r="BE178" i="2"/>
  <c r="BE184" i="2"/>
  <c r="BE225" i="2"/>
  <c r="BE133" i="4"/>
  <c r="BE130" i="2"/>
  <c r="BE143" i="2"/>
  <c r="BE155" i="2"/>
  <c r="BE162" i="2"/>
  <c r="BE180" i="2"/>
  <c r="BE190" i="2"/>
  <c r="BE204" i="2"/>
  <c r="BE212" i="2"/>
  <c r="BK129" i="4"/>
  <c r="J129" i="4"/>
  <c r="J99" i="4"/>
  <c r="F36" i="2"/>
  <c r="BC95" i="1" s="1"/>
  <c r="F35" i="3"/>
  <c r="BB96" i="1"/>
  <c r="F37" i="2"/>
  <c r="BD95" i="1" s="1"/>
  <c r="F34" i="2"/>
  <c r="BA95" i="1" s="1"/>
  <c r="F36" i="4"/>
  <c r="BC97" i="1" s="1"/>
  <c r="F34" i="3"/>
  <c r="BA96" i="1"/>
  <c r="F37" i="3"/>
  <c r="BD96" i="1" s="1"/>
  <c r="J34" i="2"/>
  <c r="AW95" i="1" s="1"/>
  <c r="F37" i="4"/>
  <c r="BD97" i="1" s="1"/>
  <c r="J34" i="3"/>
  <c r="AW96" i="1"/>
  <c r="F34" i="4"/>
  <c r="BA97" i="1" s="1"/>
  <c r="J34" i="4"/>
  <c r="AW97" i="1" s="1"/>
  <c r="F35" i="2"/>
  <c r="BB95" i="1" s="1"/>
  <c r="F36" i="3"/>
  <c r="BC96" i="1"/>
  <c r="F35" i="4"/>
  <c r="BB97" i="1" s="1"/>
  <c r="R169" i="2" l="1"/>
  <c r="R128" i="2"/>
  <c r="R127" i="2" s="1"/>
  <c r="T169" i="2"/>
  <c r="T158" i="3"/>
  <c r="T126" i="3"/>
  <c r="T125" i="3"/>
  <c r="T128" i="2"/>
  <c r="T127" i="2" s="1"/>
  <c r="P128" i="2"/>
  <c r="P127" i="2" s="1"/>
  <c r="AU95" i="1" s="1"/>
  <c r="P122" i="4"/>
  <c r="P121" i="4"/>
  <c r="AU97" i="1"/>
  <c r="R126" i="3"/>
  <c r="R125" i="3" s="1"/>
  <c r="BK169" i="2"/>
  <c r="J169" i="2" s="1"/>
  <c r="J100" i="2" s="1"/>
  <c r="J222" i="2"/>
  <c r="J107" i="2"/>
  <c r="BK158" i="3"/>
  <c r="J158" i="3"/>
  <c r="J100" i="3" s="1"/>
  <c r="J127" i="3"/>
  <c r="J98" i="3" s="1"/>
  <c r="J129" i="2"/>
  <c r="J98" i="2"/>
  <c r="BK122" i="4"/>
  <c r="J122" i="4"/>
  <c r="J97" i="4"/>
  <c r="BA94" i="1"/>
  <c r="W30" i="1"/>
  <c r="BC94" i="1"/>
  <c r="AY94" i="1" s="1"/>
  <c r="F33" i="3"/>
  <c r="AZ96" i="1"/>
  <c r="BB94" i="1"/>
  <c r="W31" i="1"/>
  <c r="F33" i="2"/>
  <c r="AZ95" i="1"/>
  <c r="J33" i="4"/>
  <c r="AV97" i="1" s="1"/>
  <c r="AT97" i="1" s="1"/>
  <c r="BD94" i="1"/>
  <c r="W33" i="1"/>
  <c r="F33" i="4"/>
  <c r="AZ97" i="1" s="1"/>
  <c r="J33" i="3"/>
  <c r="AV96" i="1" s="1"/>
  <c r="AT96" i="1" s="1"/>
  <c r="J33" i="2"/>
  <c r="AV95" i="1" s="1"/>
  <c r="AT95" i="1" s="1"/>
  <c r="BK126" i="3" l="1"/>
  <c r="J126" i="3"/>
  <c r="J97" i="3"/>
  <c r="BK128" i="2"/>
  <c r="BK127" i="2"/>
  <c r="J127" i="2"/>
  <c r="J96" i="2"/>
  <c r="BK121" i="4"/>
  <c r="J121" i="4" s="1"/>
  <c r="J96" i="4" s="1"/>
  <c r="AU94" i="1"/>
  <c r="AZ94" i="1"/>
  <c r="W29" i="1" s="1"/>
  <c r="W32" i="1"/>
  <c r="AW94" i="1"/>
  <c r="AK30" i="1" s="1"/>
  <c r="AX94" i="1"/>
  <c r="BK125" i="3" l="1"/>
  <c r="J125" i="3"/>
  <c r="J96" i="3"/>
  <c r="J128" i="2"/>
  <c r="J97" i="2"/>
  <c r="J30" i="2"/>
  <c r="AG95" i="1" s="1"/>
  <c r="AN95" i="1" s="1"/>
  <c r="AV94" i="1"/>
  <c r="AK29" i="1"/>
  <c r="J30" i="4"/>
  <c r="AG97" i="1"/>
  <c r="AN97" i="1"/>
  <c r="J39" i="4" l="1"/>
  <c r="J39" i="2"/>
  <c r="AT94" i="1"/>
  <c r="J30" i="3"/>
  <c r="AG96" i="1"/>
  <c r="AN96" i="1" s="1"/>
  <c r="J39" i="3" l="1"/>
  <c r="AG94" i="1"/>
  <c r="AK26" i="1"/>
  <c r="AK35" i="1"/>
  <c r="AN94" i="1" l="1"/>
</calcChain>
</file>

<file path=xl/sharedStrings.xml><?xml version="1.0" encoding="utf-8"?>
<sst xmlns="http://schemas.openxmlformats.org/spreadsheetml/2006/main" count="2777" uniqueCount="501">
  <si>
    <t>Export Komplet</t>
  </si>
  <si>
    <t/>
  </si>
  <si>
    <t>2.0</t>
  </si>
  <si>
    <t>ZAMOK</t>
  </si>
  <si>
    <t>False</t>
  </si>
  <si>
    <t>{2216bfd5-e7e2-4554-b635-d17b1288b9fd}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</si>
  <si>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</si>
  <si>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</si>
  <si>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</si>
  <si>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</si>
  <si>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</si>
  <si>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</si>
  <si>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</si>
  <si>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</si>
  <si>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P062023_2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</si>
  <si>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</si>
  <si>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</si>
  <si>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Karlovy Vary - umístění podzemních kontejnerů</t>
  </si>
  <si>
    <t>KSO:</t>
  </si>
  <si>
    <t>CC-CZ:</t>
  </si>
  <si>
    <t>Místo:</t>
  </si>
  <si>
    <t xml:space="preserve"> </t>
  </si>
  <si>
    <t>Datum:</t>
  </si>
  <si>
    <t>Zadavatel:</t>
  </si>
  <si>
    <t>IČ:</t>
  </si>
  <si>
    <t>00254657</t>
  </si>
  <si>
    <t>Statutární město Karlovy Vary</t>
  </si>
  <si>
    <t>DIČ:</t>
  </si>
  <si>
    <t>CZ00254657</t>
  </si>
  <si>
    <t>Uchazeč:</t>
  </si>
  <si>
    <t>Vyplň údaj</t>
  </si>
  <si>
    <t>Projektant:</t>
  </si>
  <si>
    <t>06032354</t>
  </si>
  <si>
    <t>GEOprojectKV, s.r.o.</t>
  </si>
  <si>
    <t>CZ06032354</t>
  </si>
  <si>
    <t>True</t>
  </si>
  <si>
    <t>Zpracovatel:</t>
  </si>
  <si>
    <t>GEOprojectKV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</si>
  <si>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</si>
  <si>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</si>
  <si>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</si>
  <si>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</si>
  <si>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</si>
  <si>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</si>
  <si>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</si>
  <si>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</si>
  <si>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</si>
  <si>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</si>
  <si>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</si>
  <si>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</si>
  <si>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</si>
  <si>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</si>
  <si>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</si>
  <si>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</si>
  <si>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</si>
  <si>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</si>
  <si>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</si>
  <si>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</si>
  <si>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</si>
  <si>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</si>
  <si>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</si>
  <si>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</si>
  <si>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</si>
  <si>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</si>
  <si>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</si>
  <si>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</si>
  <si>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</si>
  <si>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</si>
  <si>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</si>
  <si>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</si>
  <si>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</si>
  <si>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</si>
  <si>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</si>
  <si>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</si>
  <si>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</si>
  <si>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</si>
  <si>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</si>
  <si>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</si>
  <si>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</si>
  <si>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</si>
  <si>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</si>
  <si>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</si>
  <si>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</si>
  <si>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</si>
  <si>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602</t>
  </si>
  <si>
    <t>Kontejnery a zpevněné plochy - Horova</t>
  </si>
  <si>
    <t>STA</t>
  </si>
  <si>
    <t>1</t>
  </si>
  <si>
    <t>{8914c08d-25ca-48b0-887a-a83d33341177}</t>
  </si>
  <si>
    <t>2</t>
  </si>
  <si>
    <t>SO 604</t>
  </si>
  <si>
    <t>Kontejnery a zpevněné plochy - dr.Engla</t>
  </si>
  <si>
    <t>{be1be10c-6a36-4cbb-b916-c91df896af5b}</t>
  </si>
  <si>
    <t>VRN</t>
  </si>
  <si>
    <t>Vedlejší rozpočtové náklady</t>
  </si>
  <si>
    <t>{f8a13f8d-7a95-4784-bcb3-30ca64ab7be1}</t>
  </si>
  <si>
    <t>KRYCÍ LIST SOUPISU PRACÍ</t>
  </si>
  <si>
    <t>Objekt:</t>
  </si>
  <si>
    <t>SO 602 - Kontejnery a zpevněné plochy - Horova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</si>
  <si>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</si>
  <si>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</si>
  <si>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</si>
  <si>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</si>
  <si>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</si>
  <si>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</si>
  <si>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</si>
  <si>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</si>
  <si>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</si>
  <si>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  D1 - Skladba A</t>
  </si>
  <si>
    <t xml:space="preserve">      D2-D-1-CH - Skladba D2-D-1-CH-PIII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</si>
  <si>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</si>
  <si>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</si>
  <si>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</si>
  <si>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</si>
  <si>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</si>
  <si>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</si>
  <si>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</si>
  <si>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</si>
  <si>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</si>
  <si>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</si>
  <si>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</si>
  <si>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</si>
  <si>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</si>
  <si>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</si>
  <si>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</si>
  <si>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</si>
  <si>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</si>
  <si>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</si>
  <si>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</si>
  <si>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</si>
  <si>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</si>
  <si>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</si>
  <si>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</si>
  <si>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</si>
  <si>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</si>
  <si>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m2</t>
  </si>
  <si>
    <t>CS ÚRS 2026 01</t>
  </si>
  <si>
    <t>4</t>
  </si>
  <si>
    <t>641678685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</si>
  <si>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</si>
  <si>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</si>
  <si>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-659177145</t>
  </si>
  <si>
    <t>3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</si>
  <si>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</si>
  <si>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</si>
  <si>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-1212087155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</si>
  <si>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</si>
  <si>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</si>
  <si>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</si>
  <si>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522431978</t>
  </si>
  <si>
    <t>VV</t>
  </si>
  <si>
    <t>"kamenných, zpětné použití" 11</t>
  </si>
  <si>
    <t>5</t>
  </si>
  <si>
    <t>113202111</t>
  </si>
  <si>
    <t>Vytrhání obrub s vybouráním lože, s přemístěním hmot na skládku na vzdálenost do 3 m nebo s naložením na dopravní prostředek z krajníků nebo obrubníků stojatých</t>
  </si>
  <si>
    <t>822585558</t>
  </si>
  <si>
    <t>6</t>
  </si>
  <si>
    <t>121151103</t>
  </si>
  <si>
    <t>Sejmutí ornice strojně při souvislé ploše do 100 m2, tl. vrstvy do 200 mm</t>
  </si>
  <si>
    <t>2082328471</t>
  </si>
  <si>
    <t>7</t>
  </si>
  <si>
    <t>131151203</t>
  </si>
  <si>
    <t>Hloubení zapažených jam a zářezů strojně s urovnáním dna do předepsaného profilu a spádu v hornině třídy těžitelnosti I skupiny 1 a 2 přes 50 do 100 m3</t>
  </si>
  <si>
    <t>m3</t>
  </si>
  <si>
    <t>-1899170794</t>
  </si>
  <si>
    <t>6*3*2,1</t>
  </si>
  <si>
    <t>6*3*2,75</t>
  </si>
  <si>
    <t>Součet</t>
  </si>
  <si>
    <t>8</t>
  </si>
  <si>
    <t>151811133</t>
  </si>
  <si>
    <t>Zřízení pažicích boxů pro pažení a rozepření stěn rýh podzemního vedení hloubka výkopu do 4 m, šířka přes 2,5 do 5 m</t>
  </si>
  <si>
    <t>1019980430</t>
  </si>
  <si>
    <t>(6*2,75*2)+(6*2,1*2)</t>
  </si>
  <si>
    <t>9</t>
  </si>
  <si>
    <t>151811233</t>
  </si>
  <si>
    <t>Odstranění pažicích boxů pro pažení a rozepření stěn rýh podzemního vedení hloubka výkopu do 4 m, šířka přes 2,5 do 5 m</t>
  </si>
  <si>
    <t>818106232</t>
  </si>
  <si>
    <t>10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</si>
  <si>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</si>
  <si>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</si>
  <si>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1826509531</t>
  </si>
  <si>
    <t>2,8+87,3</t>
  </si>
  <si>
    <t>11</t>
  </si>
  <si>
    <t>171201231</t>
  </si>
  <si>
    <t>Poplatek za předání zeminy a kamení recyklačnímu zařízení zatříděné do Katalogu odpadů pod kódem 17 05 04</t>
  </si>
  <si>
    <t>t</t>
  </si>
  <si>
    <t>1104027281</t>
  </si>
  <si>
    <t>90,1*2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</si>
  <si>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</si>
  <si>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</si>
  <si>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29055665</t>
  </si>
  <si>
    <t>8,6*2,75</t>
  </si>
  <si>
    <t>6,6*2,1</t>
  </si>
  <si>
    <t>13</t>
  </si>
  <si>
    <t>M</t>
  </si>
  <si>
    <t>58343872</t>
  </si>
  <si>
    <t>kamenivo drcené hrubé frakce 8/16</t>
  </si>
  <si>
    <t>-1021899099</t>
  </si>
  <si>
    <t>37,51*2 'Přepočtené koeficientem množství</t>
  </si>
  <si>
    <t>14</t>
  </si>
  <si>
    <t>181351003</t>
  </si>
  <si>
    <t>Rozprostření a urovnání ornice v rovině nebo ve svahu sklonu do 1:5 strojně při souvislé ploše do 100 m2, tl. vrstvy do 200 mm</t>
  </si>
  <si>
    <t>-2028255531</t>
  </si>
  <si>
    <t>15</t>
  </si>
  <si>
    <t>10371500</t>
  </si>
  <si>
    <t>substrát pro trávníky VL</t>
  </si>
  <si>
    <t>-1899212688</t>
  </si>
  <si>
    <t>12*0,1 'Přepočtené koeficientem množství</t>
  </si>
  <si>
    <t>16</t>
  </si>
  <si>
    <t>181411121</t>
  </si>
  <si>
    <t>Založení trávníku na půdě předem připravené plochy do 1000 m2 výsevem včetně utažení lučního v rovině nebo na svahu do 1:5</t>
  </si>
  <si>
    <t>-1652973710</t>
  </si>
  <si>
    <t>17</t>
  </si>
  <si>
    <t>00572470</t>
  </si>
  <si>
    <t>osivo směs travní univerzál</t>
  </si>
  <si>
    <t>kg</t>
  </si>
  <si>
    <t>642462186</t>
  </si>
  <si>
    <t>12*0,02 'Přepočtené koeficientem množství</t>
  </si>
  <si>
    <t>Zakládání</t>
  </si>
  <si>
    <t>18</t>
  </si>
  <si>
    <t>271542211</t>
  </si>
  <si>
    <t>Podsyp pod základové konstrukce se zhutněním a urovnáním povrchu ze štěrkodrtě netříděné</t>
  </si>
  <si>
    <t>1670236120</t>
  </si>
  <si>
    <t>6*6*0,1</t>
  </si>
  <si>
    <t>19</t>
  </si>
  <si>
    <t>273321411</t>
  </si>
  <si>
    <t>Základy z betonu železového (bez výztuže) desky z betonu bez zvláštních nároků na prostředí tř. C 20/25</t>
  </si>
  <si>
    <t>1031211105</t>
  </si>
  <si>
    <t>6*6*0,15</t>
  </si>
  <si>
    <t>20</t>
  </si>
  <si>
    <t>273362021</t>
  </si>
  <si>
    <t>Výztuž základů desek ze svařovaných sítí z drátů typu KARI</t>
  </si>
  <si>
    <t>-2131257839</t>
  </si>
  <si>
    <t>279311911</t>
  </si>
  <si>
    <t>Základové zdi z betonu prostého bez zvláštních nároků na vliv prostředí tř. C 16/20</t>
  </si>
  <si>
    <t>1713895521</t>
  </si>
  <si>
    <t>(1,77*2,2)+(0,54*1,6)</t>
  </si>
  <si>
    <t>Komunikace pozemní</t>
  </si>
  <si>
    <t>D1</t>
  </si>
  <si>
    <t>Skladba A</t>
  </si>
  <si>
    <t>22</t>
  </si>
  <si>
    <t>564851011</t>
  </si>
  <si>
    <t>Podklad ze štěrkodrti ŠD s rozprostřením a zhutněním plochy jednotlivě do 100 m2, po zhutnění tl. 150 mm</t>
  </si>
  <si>
    <t>416624089</t>
  </si>
  <si>
    <t>4*2</t>
  </si>
  <si>
    <t>23</t>
  </si>
  <si>
    <t>565135101</t>
  </si>
  <si>
    <t>Asfaltový beton vrstva podkladní ACP 16 z nemodifikovaného asfaltu s rozprostřením a zhutněním ACP 16 S v pruhu šířky do 1,5 m, po zhutnění tl. 50 mm</t>
  </si>
  <si>
    <t>-1504476495</t>
  </si>
  <si>
    <t>24</t>
  </si>
  <si>
    <t>573111111</t>
  </si>
  <si>
    <t>Postřik infiltrační PI z asfaltu silničního s posypem kamenivem, v množství 0,60 kg/m2</t>
  </si>
  <si>
    <t>51494066</t>
  </si>
  <si>
    <t>25</t>
  </si>
  <si>
    <t>573211111</t>
  </si>
  <si>
    <t>Postřik spojovací PS bez posypu kamenivem z asfaltu silničního, v množství 0,60 kg/m2</t>
  </si>
  <si>
    <t>2146394114</t>
  </si>
  <si>
    <t>26</t>
  </si>
  <si>
    <t>577134111</t>
  </si>
  <si>
    <t>Asfaltový beton vrstva obrusná ACO 11 z nemodifikovaného asfaltu s rozprostřením a se zhutněním ACO 11+ v pruhu šířky přes 1,5 do 3 m, po zhutnění tl. 40 mm</t>
  </si>
  <si>
    <t>1836236494</t>
  </si>
  <si>
    <t>D2-D-1-CH</t>
  </si>
  <si>
    <t>Skladba D2-D-1-CH-PIII</t>
  </si>
  <si>
    <t>27</t>
  </si>
  <si>
    <t>564851111</t>
  </si>
  <si>
    <t>Podklad ze štěrkodrti ŠD s rozprostřením a zhutněním plochy přes 100 m2, po zhutnění tl. 150 mm</t>
  </si>
  <si>
    <t>889391825</t>
  </si>
  <si>
    <t>28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</si>
  <si>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</si>
  <si>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</si>
  <si>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1611231184</t>
  </si>
  <si>
    <t>29</t>
  </si>
  <si>
    <t>59245018</t>
  </si>
  <si>
    <t>dlažba skladebná betonová 200x100mm tl 60mm přírodní</t>
  </si>
  <si>
    <t>1149500621</t>
  </si>
  <si>
    <t>22*1,02 'Přepočtené koeficientem množství</t>
  </si>
  <si>
    <t>Ostatní konstrukce a práce, bourání</t>
  </si>
  <si>
    <t>30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</si>
  <si>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</si>
  <si>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</si>
  <si>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2111242063</t>
  </si>
  <si>
    <t>31</t>
  </si>
  <si>
    <t>59217016</t>
  </si>
  <si>
    <t>obrubník betonový chodníkový 1000x80x250mm</t>
  </si>
  <si>
    <t>223163959</t>
  </si>
  <si>
    <t>11*1,02 'Přepočtené koeficientem množství</t>
  </si>
  <si>
    <t>32</t>
  </si>
  <si>
    <t>916241213</t>
  </si>
  <si>
    <t>Osazení obrubníku kamenného se zřízením lože, s vyplněním a zatřením spár cementovou maltou stojatého s boční opěrou z betonu prostého, do lože z betonu prostého</t>
  </si>
  <si>
    <t>-1032165556</t>
  </si>
  <si>
    <t>"použití stávajících obrub" 9</t>
  </si>
  <si>
    <t>"nové obruby" 2</t>
  </si>
  <si>
    <t>33</t>
  </si>
  <si>
    <t>58380005</t>
  </si>
  <si>
    <t>obrubník kamenný žulový přímý 1000x200x250mm</t>
  </si>
  <si>
    <t>1116479008</t>
  </si>
  <si>
    <t>P</t>
  </si>
  <si>
    <t>Poznámka k položce:_x000D_
Hmotnost: 120 kg/bm</t>
  </si>
  <si>
    <t>2*1,02 'Přepočtené koeficientem množství</t>
  </si>
  <si>
    <t>34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</si>
  <si>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</si>
  <si>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</si>
  <si>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-197710975</t>
  </si>
  <si>
    <t>35</t>
  </si>
  <si>
    <t>919735113</t>
  </si>
  <si>
    <t>Řezání stávajícího živičného krytu nebo podkladu hloubky přes 100 do 150 mm</t>
  </si>
  <si>
    <t>-1805245950</t>
  </si>
  <si>
    <t>36</t>
  </si>
  <si>
    <t>936105101</t>
  </si>
  <si>
    <t>Montáž podzemního odpadového kontejneru kovového včetně betonové jímky a vhozové šachty objemu do 3 m3</t>
  </si>
  <si>
    <t>kus</t>
  </si>
  <si>
    <t>469734081</t>
  </si>
  <si>
    <t>"sklo" 1</t>
  </si>
  <si>
    <t>"kov" 1</t>
  </si>
  <si>
    <t>37</t>
  </si>
  <si>
    <t>74910230</t>
  </si>
  <si>
    <t>kontejner odpadový podzemní 3m3</t>
  </si>
  <si>
    <t>-514635297</t>
  </si>
  <si>
    <t>38</t>
  </si>
  <si>
    <t>936105103</t>
  </si>
  <si>
    <t>Montáž podzemního odpadového kontejneru kovového včetně betonové jímky a vhozové šachty objemu přes 4 m3</t>
  </si>
  <si>
    <t>668370455</t>
  </si>
  <si>
    <t>"papír" 1</t>
  </si>
  <si>
    <t>"plast" 1</t>
  </si>
  <si>
    <t>39</t>
  </si>
  <si>
    <t>74910232</t>
  </si>
  <si>
    <t>kontejner odpadový podzemní 5m3</t>
  </si>
  <si>
    <t>2029943784</t>
  </si>
  <si>
    <t>40</t>
  </si>
  <si>
    <t>962042320</t>
  </si>
  <si>
    <t>Bourání zdiva z betonu prostého nadzákladového objemu do 1 m3</t>
  </si>
  <si>
    <t>-1541004399</t>
  </si>
  <si>
    <t>"stávající zídka" 0,7*1</t>
  </si>
  <si>
    <t>41</t>
  </si>
  <si>
    <t>966005211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</si>
  <si>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</si>
  <si>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-832601578</t>
  </si>
  <si>
    <t>"ze stávající zídky" 2</t>
  </si>
  <si>
    <t>42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</si>
  <si>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</si>
  <si>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</si>
  <si>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1891946719</t>
  </si>
  <si>
    <t>997</t>
  </si>
  <si>
    <t>Přesun sutě</t>
  </si>
  <si>
    <t>43</t>
  </si>
  <si>
    <t>997221561</t>
  </si>
  <si>
    <t>Vodorovná doprava suti bez naložení, ale se složením a s hrubým urovnáním z kusových materiálů, na vzdálenost do 1 km</t>
  </si>
  <si>
    <t>-1420171474</t>
  </si>
  <si>
    <t>44</t>
  </si>
  <si>
    <t>997221569</t>
  </si>
  <si>
    <t>Vodorovná doprava suti bez naložení, ale se složením a s hrubým urovnáním z kusových materiálů, na vzdálenost Příplatek k ceně za každý další započatý 1 km přes 1 km</t>
  </si>
  <si>
    <t>-1183784715</t>
  </si>
  <si>
    <t>22,24*9 'Přepočtené koeficientem množství</t>
  </si>
  <si>
    <t>45</t>
  </si>
  <si>
    <t>997221861</t>
  </si>
  <si>
    <t>Poplatek za předání stavebního odpadu recyklačnímu zařízení z prostého betonu zatříděného do Katalogu odpadů pod kódem 17 01 01</t>
  </si>
  <si>
    <t>1408904828</t>
  </si>
  <si>
    <t>1,77+2,46+1,54</t>
  </si>
  <si>
    <t>46</t>
  </si>
  <si>
    <t>997221873</t>
  </si>
  <si>
    <t>Poplatek za předání stavebního odpadu recyklačnímu zařízení zeminy a kamení zatříděného do Katalogu odpadů pod kódem 17 05 04</t>
  </si>
  <si>
    <t>-946654235</t>
  </si>
  <si>
    <t>47</t>
  </si>
  <si>
    <t>997221875</t>
  </si>
  <si>
    <t>Poplatek za předání stavebního odpadu recyklačnímu zařízení asfaltového bez obsahu dehtu zatříděného do Katalogu odpadů pod kódem 17 03 02</t>
  </si>
  <si>
    <t>-1385537367</t>
  </si>
  <si>
    <t>998</t>
  </si>
  <si>
    <t>Přesun hmot</t>
  </si>
  <si>
    <t>48</t>
  </si>
  <si>
    <t>998225111</t>
  </si>
  <si>
    <t>Přesun hmot pro komunikace s krytem z kameniva, monolitickým betonovým nebo živičným dopravní vzdálenost do 200 m jakékoliv délky objektu</t>
  </si>
  <si>
    <t>-1709862951</t>
  </si>
  <si>
    <t>PSV</t>
  </si>
  <si>
    <t>Práce a dodávky PSV</t>
  </si>
  <si>
    <t>767</t>
  </si>
  <si>
    <t>Konstrukce zámečnické</t>
  </si>
  <si>
    <t>49</t>
  </si>
  <si>
    <t>767995116</t>
  </si>
  <si>
    <t>Montáž ostatních atypických zámečnických konstrukcí hmotnosti přes 100 do 250 kg</t>
  </si>
  <si>
    <t>-2069090420</t>
  </si>
  <si>
    <t>"přesunutí vitríny - montáž" 250</t>
  </si>
  <si>
    <t>50</t>
  </si>
  <si>
    <t>767996803</t>
  </si>
  <si>
    <t>Demontáž ostatních zámečnických konstrukcí rozebráním o hmotnosti jednotlivých dílů přes 100 do 250 kg</t>
  </si>
  <si>
    <t>1693761075</t>
  </si>
  <si>
    <t>"přesunutí vitríny - demontáž" 250</t>
  </si>
  <si>
    <t>SO 604 - Kontejnery a zpevněné plochy - dr.Engla</t>
  </si>
  <si>
    <t xml:space="preserve">      Oprava_A - Oprava_A</t>
  </si>
  <si>
    <t>-1808345540</t>
  </si>
  <si>
    <t>-94153608</t>
  </si>
  <si>
    <t>-2053053660</t>
  </si>
  <si>
    <t>-10750789</t>
  </si>
  <si>
    <t>"kamenných, ke zpětnému použití" 14</t>
  </si>
  <si>
    <t>-714716975</t>
  </si>
  <si>
    <t>6*3,5*2,1</t>
  </si>
  <si>
    <t>5,5*3,5*2,75</t>
  </si>
  <si>
    <t>830706965</t>
  </si>
  <si>
    <t>(5,5*2,75*2)+(6*2,1*2)</t>
  </si>
  <si>
    <t>1256116249</t>
  </si>
  <si>
    <t>1901637914</t>
  </si>
  <si>
    <t>576891340</t>
  </si>
  <si>
    <t>97,038*2 'Přepočtené koeficientem množství</t>
  </si>
  <si>
    <t>-1052522999</t>
  </si>
  <si>
    <t>10,1*2,75</t>
  </si>
  <si>
    <t>10,7*2,1</t>
  </si>
  <si>
    <t>-1515046781</t>
  </si>
  <si>
    <t>50,245*2 'Přepočtené koeficientem množství</t>
  </si>
  <si>
    <t>1070561004</t>
  </si>
  <si>
    <t>8,6*2,4*0,1</t>
  </si>
  <si>
    <t>845430287</t>
  </si>
  <si>
    <t>8,6*2,4*0,15</t>
  </si>
  <si>
    <t>-203064670</t>
  </si>
  <si>
    <t>404313339</t>
  </si>
  <si>
    <t>(0,57*2,2*2)+(0,57*1,6)</t>
  </si>
  <si>
    <t>-567615984</t>
  </si>
  <si>
    <t>-1430227885</t>
  </si>
  <si>
    <t>-978772136</t>
  </si>
  <si>
    <t>24,5098039215686*1,02 'Přepočtené koeficientem množství</t>
  </si>
  <si>
    <t>Oprava_A</t>
  </si>
  <si>
    <t>567152115</t>
  </si>
  <si>
    <t>Podklad ze směsi stmelené cementem SC bez dilatačních spár, s rozprostřením a zhutněním SC C 8/10, po zhutnění tl. 300 mm</t>
  </si>
  <si>
    <t>226051400</t>
  </si>
  <si>
    <t>657503879</t>
  </si>
  <si>
    <t>577134011</t>
  </si>
  <si>
    <t>Asfaltový beton vrstva obrusná ACO 11 z nemodifikovaného asfaltu s rozprostřením a se zhutněním ACO 11+ v pruhu šířky do 1,5 m, po zhutnění tl. 40 mm</t>
  </si>
  <si>
    <t>483859260</t>
  </si>
  <si>
    <t>914511112</t>
  </si>
  <si>
    <t>Montáž sloupku dopravních značek délky do 3,5 m do hliníkové patky pro sloupek D 60 mm</t>
  </si>
  <si>
    <t>957958894</t>
  </si>
  <si>
    <t>"přesun celé značky vč. sloupku" 1</t>
  </si>
  <si>
    <t>894774017</t>
  </si>
  <si>
    <t>"použití stávajících obrub" 11</t>
  </si>
  <si>
    <t>1057616510</t>
  </si>
  <si>
    <t>2,36363636363636*1,02 'Přepočtené koeficientem množství</t>
  </si>
  <si>
    <t>217952563</t>
  </si>
  <si>
    <t>"kolem jednotlivých kontejnerů" 35</t>
  </si>
  <si>
    <t>58380007</t>
  </si>
  <si>
    <t>obrubník kamenný žulový přímý 1000x150x250mm</t>
  </si>
  <si>
    <t>978149762</t>
  </si>
  <si>
    <t>Poznámka k položce:_x000D_
Hmotnost: 104 kg/bm</t>
  </si>
  <si>
    <t>35*1,02 'Přepočtené koeficientem množství</t>
  </si>
  <si>
    <t>748049802</t>
  </si>
  <si>
    <t>394064084</t>
  </si>
  <si>
    <t>-905030675</t>
  </si>
  <si>
    <t>2073645161</t>
  </si>
  <si>
    <t>797150311</t>
  </si>
  <si>
    <t>-1863741447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</si>
  <si>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</si>
  <si>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</si>
  <si>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297333557</t>
  </si>
  <si>
    <t>-930132140</t>
  </si>
  <si>
    <t>"kamenných, zpětné použití" 14</t>
  </si>
  <si>
    <t>-1297947916</t>
  </si>
  <si>
    <t>-685932041</t>
  </si>
  <si>
    <t>22,797*9 'Přepočtené koeficientem množství</t>
  </si>
  <si>
    <t>1913445440</t>
  </si>
  <si>
    <t>-153524716</t>
  </si>
  <si>
    <t>1166982577</t>
  </si>
  <si>
    <t>760583917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</si>
  <si>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</si>
  <si>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</si>
  <si>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</si>
  <si>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</si>
  <si>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</si>
  <si>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</si>
  <si>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</si>
  <si>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011002000</t>
  </si>
  <si>
    <t>Průzkumné práce</t>
  </si>
  <si>
    <t>kpl</t>
  </si>
  <si>
    <t>1024</t>
  </si>
  <si>
    <t>1105816299</t>
  </si>
  <si>
    <t>"vytyčení stávající inženýrských sítí" 1</t>
  </si>
  <si>
    <t>012344000</t>
  </si>
  <si>
    <t>Vytyčovací práce</t>
  </si>
  <si>
    <t>1970877645</t>
  </si>
  <si>
    <t>012444000</t>
  </si>
  <si>
    <t>Geodetické měření skutečného provedení stavby</t>
  </si>
  <si>
    <t>535199694</t>
  </si>
  <si>
    <t>013254000</t>
  </si>
  <si>
    <t>Dokumentace skutečného provedení stavby</t>
  </si>
  <si>
    <t>-1994054706</t>
  </si>
  <si>
    <t>VRN3</t>
  </si>
  <si>
    <t>Zařízení staveniště</t>
  </si>
  <si>
    <t>030001000</t>
  </si>
  <si>
    <t>578352670</t>
  </si>
  <si>
    <t>Poznámka k položce:_x000D_
skladáka materiálů, oplocení staveniště, zázemí, atd.</t>
  </si>
  <si>
    <t>VRN4</t>
  </si>
  <si>
    <t>Inženýrská činnost</t>
  </si>
  <si>
    <t>034503000</t>
  </si>
  <si>
    <t>Informační tabule na staveništi</t>
  </si>
  <si>
    <t>ks</t>
  </si>
  <si>
    <t>393145341</t>
  </si>
  <si>
    <t>043134000</t>
  </si>
  <si>
    <t>Zkoušky zatěžovací</t>
  </si>
  <si>
    <t>266958679</t>
  </si>
  <si>
    <t>"statické zatěžovací zkoušky pláně a jednotlivých vrstev" 1</t>
  </si>
  <si>
    <t>VRN7</t>
  </si>
  <si>
    <t>Provozní vlivy</t>
  </si>
  <si>
    <t>072203000</t>
  </si>
  <si>
    <t>Silniční provoz - zajištění DIO (dopravní značení)</t>
  </si>
  <si>
    <t>293251323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</si>
</sst>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233045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81</xdr:row>
      <xdr:rowOff>241300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113</xdr:row>
      <xdr:rowOff>0</xdr:rowOff>
    </xdr:from>
    <xdr:to>
      <xdr:col>9</xdr:col>
      <xdr:colOff>1215390</xdr:colOff>
      <xdr:row>113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111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107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K6" sqref="K6:AJ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6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1"/>
      <c r="AL5" s="21"/>
      <c r="AM5" s="21"/>
      <c r="AN5" s="21"/>
      <c r="AO5" s="21"/>
      <c r="AP5" s="21"/>
      <c r="AQ5" s="21"/>
      <c r="AR5" s="19"/>
      <c r="BE5" s="243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8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1"/>
      <c r="AL6" s="21"/>
      <c r="AM6" s="21"/>
      <c r="AN6" s="21"/>
      <c r="AO6" s="21"/>
      <c r="AP6" s="21"/>
      <c r="AQ6" s="21"/>
      <c r="AR6" s="19"/>
      <c r="BE6" s="244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44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4">
        <v>46097</v>
      </c>
      <c r="AO8" s="21"/>
      <c r="AP8" s="21"/>
      <c r="AQ8" s="21"/>
      <c r="AR8" s="19"/>
      <c r="BE8" s="244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4"/>
      <c r="BS9" s="16" t="s">
        <v>6</v>
      </c>
    </row>
    <row r="10" spans="1:74" s="1" customFormat="1" ht="12" customHeight="1">
      <c r="B10" s="20"/>
      <c r="C10" s="21"/>
      <c r="D10" s="28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24</v>
      </c>
      <c r="AL10" s="21"/>
      <c r="AM10" s="21"/>
      <c r="AN10" s="26" t="s">
        <v>25</v>
      </c>
      <c r="AO10" s="21"/>
      <c r="AP10" s="21"/>
      <c r="AQ10" s="21"/>
      <c r="AR10" s="19"/>
      <c r="BE10" s="244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28</v>
      </c>
      <c r="AO11" s="21"/>
      <c r="AP11" s="21"/>
      <c r="AQ11" s="21"/>
      <c r="AR11" s="19"/>
      <c r="BE11" s="244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4"/>
      <c r="BS12" s="16" t="s">
        <v>6</v>
      </c>
    </row>
    <row r="13" spans="1:74" s="1" customFormat="1" ht="12" customHeight="1">
      <c r="B13" s="20"/>
      <c r="C13" s="21"/>
      <c r="D13" s="28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24</v>
      </c>
      <c r="AL13" s="21"/>
      <c r="AM13" s="21"/>
      <c r="AN13" s="30" t="s">
        <v>30</v>
      </c>
      <c r="AO13" s="21"/>
      <c r="AP13" s="21"/>
      <c r="AQ13" s="21"/>
      <c r="AR13" s="19"/>
      <c r="BE13" s="244"/>
      <c r="BS13" s="16" t="s">
        <v>6</v>
      </c>
    </row>
    <row r="14" spans="1:74" ht="12.75">
      <c r="B14" s="20"/>
      <c r="C14" s="21"/>
      <c r="D14" s="21"/>
      <c r="E14" s="249" t="s">
        <v>30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8" t="s">
        <v>27</v>
      </c>
      <c r="AL14" s="21"/>
      <c r="AM14" s="21"/>
      <c r="AN14" s="30" t="s">
        <v>30</v>
      </c>
      <c r="AO14" s="21"/>
      <c r="AP14" s="21"/>
      <c r="AQ14" s="21"/>
      <c r="AR14" s="19"/>
      <c r="BE14" s="244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4"/>
      <c r="BS15" s="16" t="s">
        <v>4</v>
      </c>
    </row>
    <row r="16" spans="1:74" s="1" customFormat="1" ht="12" customHeight="1">
      <c r="B16" s="20"/>
      <c r="C16" s="21"/>
      <c r="D16" s="28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24</v>
      </c>
      <c r="AL16" s="21"/>
      <c r="AM16" s="21"/>
      <c r="AN16" s="26" t="s">
        <v>32</v>
      </c>
      <c r="AO16" s="21"/>
      <c r="AP16" s="21"/>
      <c r="AQ16" s="21"/>
      <c r="AR16" s="19"/>
      <c r="BE16" s="244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34</v>
      </c>
      <c r="AO17" s="21"/>
      <c r="AP17" s="21"/>
      <c r="AQ17" s="21"/>
      <c r="AR17" s="19"/>
      <c r="BE17" s="244"/>
      <c r="BS17" s="16" t="s">
        <v>35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4"/>
      <c r="BS18" s="16" t="s">
        <v>6</v>
      </c>
    </row>
    <row r="19" spans="1:71" s="1" customFormat="1" ht="12" customHeight="1">
      <c r="B19" s="20"/>
      <c r="C19" s="21"/>
      <c r="D19" s="28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24</v>
      </c>
      <c r="AL19" s="21"/>
      <c r="AM19" s="21"/>
      <c r="AN19" s="26" t="s">
        <v>32</v>
      </c>
      <c r="AO19" s="21"/>
      <c r="AP19" s="21"/>
      <c r="AQ19" s="21"/>
      <c r="AR19" s="19"/>
      <c r="BE19" s="244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34</v>
      </c>
      <c r="AO20" s="21"/>
      <c r="AP20" s="21"/>
      <c r="AQ20" s="21"/>
      <c r="AR20" s="19"/>
      <c r="BE20" s="244"/>
      <c r="BS20" s="16" t="s">
        <v>4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4"/>
    </row>
    <row r="22" spans="1:71" s="1" customFormat="1" ht="12" customHeight="1">
      <c r="B22" s="20"/>
      <c r="C22" s="21"/>
      <c r="D22" s="28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4"/>
    </row>
    <row r="23" spans="1:71" s="1" customFormat="1" ht="16.5" customHeight="1">
      <c r="B23" s="20"/>
      <c r="C23" s="21"/>
      <c r="D23" s="21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1"/>
      <c r="AP23" s="21"/>
      <c r="AQ23" s="21"/>
      <c r="AR23" s="19"/>
      <c r="BE23" s="244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4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4"/>
    </row>
    <row r="26" spans="1:71" s="2" customFormat="1" ht="25.9" customHeight="1">
      <c r="A26" s="33"/>
      <c r="B26" s="34"/>
      <c r="C26" s="35"/>
      <c r="D26" s="36" t="s">
        <v>39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52">
        <f>ROUND(AG94,2)</f>
        <v>0</v>
      </c>
      <c r="AL26" s="253"/>
      <c r="AM26" s="253"/>
      <c r="AN26" s="253"/>
      <c r="AO26" s="253"/>
      <c r="AP26" s="35"/>
      <c r="AQ26" s="35"/>
      <c r="AR26" s="38"/>
      <c r="BE26" s="244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4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4" t="s">
        <v>40</v>
      </c>
      <c r="M28" s="254"/>
      <c r="N28" s="254"/>
      <c r="O28" s="254"/>
      <c r="P28" s="254"/>
      <c r="Q28" s="35"/>
      <c r="R28" s="35"/>
      <c r="S28" s="35"/>
      <c r="T28" s="35"/>
      <c r="U28" s="35"/>
      <c r="V28" s="35"/>
      <c r="W28" s="254" t="s">
        <v>41</v>
      </c>
      <c r="X28" s="254"/>
      <c r="Y28" s="254"/>
      <c r="Z28" s="254"/>
      <c r="AA28" s="254"/>
      <c r="AB28" s="254"/>
      <c r="AC28" s="254"/>
      <c r="AD28" s="254"/>
      <c r="AE28" s="254"/>
      <c r="AF28" s="35"/>
      <c r="AG28" s="35"/>
      <c r="AH28" s="35"/>
      <c r="AI28" s="35"/>
      <c r="AJ28" s="35"/>
      <c r="AK28" s="254" t="s">
        <v>42</v>
      </c>
      <c r="AL28" s="254"/>
      <c r="AM28" s="254"/>
      <c r="AN28" s="254"/>
      <c r="AO28" s="254"/>
      <c r="AP28" s="35"/>
      <c r="AQ28" s="35"/>
      <c r="AR28" s="38"/>
      <c r="BE28" s="244"/>
    </row>
    <row r="29" spans="1:71" s="3" customFormat="1" ht="14.45" customHeight="1">
      <c r="B29" s="39"/>
      <c r="C29" s="40"/>
      <c r="D29" s="28" t="s">
        <v>43</v>
      </c>
      <c r="E29" s="40"/>
      <c r="F29" s="28" t="s">
        <v>44</v>
      </c>
      <c r="G29" s="40"/>
      <c r="H29" s="40"/>
      <c r="I29" s="40"/>
      <c r="J29" s="40"/>
      <c r="K29" s="40"/>
      <c r="L29" s="257">
        <v>0.21</v>
      </c>
      <c r="M29" s="256"/>
      <c r="N29" s="256"/>
      <c r="O29" s="256"/>
      <c r="P29" s="256"/>
      <c r="Q29" s="40"/>
      <c r="R29" s="40"/>
      <c r="S29" s="40"/>
      <c r="T29" s="40"/>
      <c r="U29" s="40"/>
      <c r="V29" s="40"/>
      <c r="W29" s="255">
        <f>ROUND(AZ94, 2)</f>
        <v>0</v>
      </c>
      <c r="X29" s="256"/>
      <c r="Y29" s="256"/>
      <c r="Z29" s="256"/>
      <c r="AA29" s="256"/>
      <c r="AB29" s="256"/>
      <c r="AC29" s="256"/>
      <c r="AD29" s="256"/>
      <c r="AE29" s="256"/>
      <c r="AF29" s="40"/>
      <c r="AG29" s="40"/>
      <c r="AH29" s="40"/>
      <c r="AI29" s="40"/>
      <c r="AJ29" s="40"/>
      <c r="AK29" s="255">
        <f>ROUND(AV94, 2)</f>
        <v>0</v>
      </c>
      <c r="AL29" s="256"/>
      <c r="AM29" s="256"/>
      <c r="AN29" s="256"/>
      <c r="AO29" s="256"/>
      <c r="AP29" s="40"/>
      <c r="AQ29" s="40"/>
      <c r="AR29" s="41"/>
      <c r="BE29" s="245"/>
    </row>
    <row r="30" spans="1:71" s="3" customFormat="1" ht="14.45" customHeight="1">
      <c r="B30" s="39"/>
      <c r="C30" s="40"/>
      <c r="D30" s="40"/>
      <c r="E30" s="40"/>
      <c r="F30" s="28" t="s">
        <v>45</v>
      </c>
      <c r="G30" s="40"/>
      <c r="H30" s="40"/>
      <c r="I30" s="40"/>
      <c r="J30" s="40"/>
      <c r="K30" s="40"/>
      <c r="L30" s="257">
        <v>0.12</v>
      </c>
      <c r="M30" s="256"/>
      <c r="N30" s="256"/>
      <c r="O30" s="256"/>
      <c r="P30" s="256"/>
      <c r="Q30" s="40"/>
      <c r="R30" s="40"/>
      <c r="S30" s="40"/>
      <c r="T30" s="40"/>
      <c r="U30" s="40"/>
      <c r="V30" s="40"/>
      <c r="W30" s="255">
        <f>ROUND(BA94, 2)</f>
        <v>0</v>
      </c>
      <c r="X30" s="256"/>
      <c r="Y30" s="256"/>
      <c r="Z30" s="256"/>
      <c r="AA30" s="256"/>
      <c r="AB30" s="256"/>
      <c r="AC30" s="256"/>
      <c r="AD30" s="256"/>
      <c r="AE30" s="256"/>
      <c r="AF30" s="40"/>
      <c r="AG30" s="40"/>
      <c r="AH30" s="40"/>
      <c r="AI30" s="40"/>
      <c r="AJ30" s="40"/>
      <c r="AK30" s="255">
        <f>ROUND(AW94, 2)</f>
        <v>0</v>
      </c>
      <c r="AL30" s="256"/>
      <c r="AM30" s="256"/>
      <c r="AN30" s="256"/>
      <c r="AO30" s="256"/>
      <c r="AP30" s="40"/>
      <c r="AQ30" s="40"/>
      <c r="AR30" s="41"/>
      <c r="BE30" s="245"/>
    </row>
    <row r="31" spans="1:71" s="3" customFormat="1" ht="14.45" hidden="1" customHeight="1">
      <c r="B31" s="39"/>
      <c r="C31" s="40"/>
      <c r="D31" s="40"/>
      <c r="E31" s="40"/>
      <c r="F31" s="28" t="s">
        <v>46</v>
      </c>
      <c r="G31" s="40"/>
      <c r="H31" s="40"/>
      <c r="I31" s="40"/>
      <c r="J31" s="40"/>
      <c r="K31" s="40"/>
      <c r="L31" s="257">
        <v>0.21</v>
      </c>
      <c r="M31" s="256"/>
      <c r="N31" s="256"/>
      <c r="O31" s="256"/>
      <c r="P31" s="256"/>
      <c r="Q31" s="40"/>
      <c r="R31" s="40"/>
      <c r="S31" s="40"/>
      <c r="T31" s="40"/>
      <c r="U31" s="40"/>
      <c r="V31" s="40"/>
      <c r="W31" s="255">
        <f>ROUND(BB94, 2)</f>
        <v>0</v>
      </c>
      <c r="X31" s="256"/>
      <c r="Y31" s="256"/>
      <c r="Z31" s="256"/>
      <c r="AA31" s="256"/>
      <c r="AB31" s="256"/>
      <c r="AC31" s="256"/>
      <c r="AD31" s="256"/>
      <c r="AE31" s="256"/>
      <c r="AF31" s="40"/>
      <c r="AG31" s="40"/>
      <c r="AH31" s="40"/>
      <c r="AI31" s="40"/>
      <c r="AJ31" s="40"/>
      <c r="AK31" s="255">
        <v>0</v>
      </c>
      <c r="AL31" s="256"/>
      <c r="AM31" s="256"/>
      <c r="AN31" s="256"/>
      <c r="AO31" s="256"/>
      <c r="AP31" s="40"/>
      <c r="AQ31" s="40"/>
      <c r="AR31" s="41"/>
      <c r="BE31" s="245"/>
    </row>
    <row r="32" spans="1:71" s="3" customFormat="1" ht="14.45" hidden="1" customHeight="1">
      <c r="B32" s="39"/>
      <c r="C32" s="40"/>
      <c r="D32" s="40"/>
      <c r="E32" s="40"/>
      <c r="F32" s="28" t="s">
        <v>47</v>
      </c>
      <c r="G32" s="40"/>
      <c r="H32" s="40"/>
      <c r="I32" s="40"/>
      <c r="J32" s="40"/>
      <c r="K32" s="40"/>
      <c r="L32" s="257">
        <v>0.12</v>
      </c>
      <c r="M32" s="256"/>
      <c r="N32" s="256"/>
      <c r="O32" s="256"/>
      <c r="P32" s="256"/>
      <c r="Q32" s="40"/>
      <c r="R32" s="40"/>
      <c r="S32" s="40"/>
      <c r="T32" s="40"/>
      <c r="U32" s="40"/>
      <c r="V32" s="40"/>
      <c r="W32" s="255">
        <f>ROUND(BC94, 2)</f>
        <v>0</v>
      </c>
      <c r="X32" s="256"/>
      <c r="Y32" s="256"/>
      <c r="Z32" s="256"/>
      <c r="AA32" s="256"/>
      <c r="AB32" s="256"/>
      <c r="AC32" s="256"/>
      <c r="AD32" s="256"/>
      <c r="AE32" s="256"/>
      <c r="AF32" s="40"/>
      <c r="AG32" s="40"/>
      <c r="AH32" s="40"/>
      <c r="AI32" s="40"/>
      <c r="AJ32" s="40"/>
      <c r="AK32" s="255">
        <v>0</v>
      </c>
      <c r="AL32" s="256"/>
      <c r="AM32" s="256"/>
      <c r="AN32" s="256"/>
      <c r="AO32" s="256"/>
      <c r="AP32" s="40"/>
      <c r="AQ32" s="40"/>
      <c r="AR32" s="41"/>
      <c r="BE32" s="245"/>
    </row>
    <row r="33" spans="1:57" s="3" customFormat="1" ht="14.45" hidden="1" customHeight="1">
      <c r="B33" s="39"/>
      <c r="C33" s="40"/>
      <c r="D33" s="40"/>
      <c r="E33" s="40"/>
      <c r="F33" s="28" t="s">
        <v>48</v>
      </c>
      <c r="G33" s="40"/>
      <c r="H33" s="40"/>
      <c r="I33" s="40"/>
      <c r="J33" s="40"/>
      <c r="K33" s="40"/>
      <c r="L33" s="257">
        <v>0</v>
      </c>
      <c r="M33" s="256"/>
      <c r="N33" s="256"/>
      <c r="O33" s="256"/>
      <c r="P33" s="256"/>
      <c r="Q33" s="40"/>
      <c r="R33" s="40"/>
      <c r="S33" s="40"/>
      <c r="T33" s="40"/>
      <c r="U33" s="40"/>
      <c r="V33" s="40"/>
      <c r="W33" s="255">
        <f>ROUND(BD94, 2)</f>
        <v>0</v>
      </c>
      <c r="X33" s="256"/>
      <c r="Y33" s="256"/>
      <c r="Z33" s="256"/>
      <c r="AA33" s="256"/>
      <c r="AB33" s="256"/>
      <c r="AC33" s="256"/>
      <c r="AD33" s="256"/>
      <c r="AE33" s="256"/>
      <c r="AF33" s="40"/>
      <c r="AG33" s="40"/>
      <c r="AH33" s="40"/>
      <c r="AI33" s="40"/>
      <c r="AJ33" s="40"/>
      <c r="AK33" s="255">
        <v>0</v>
      </c>
      <c r="AL33" s="256"/>
      <c r="AM33" s="256"/>
      <c r="AN33" s="256"/>
      <c r="AO33" s="256"/>
      <c r="AP33" s="40"/>
      <c r="AQ33" s="40"/>
      <c r="AR33" s="41"/>
      <c r="BE33" s="245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4"/>
    </row>
    <row r="35" spans="1:57" s="2" customFormat="1" ht="25.9" customHeight="1">
      <c r="A35" s="33"/>
      <c r="B35" s="34"/>
      <c r="C35" s="42"/>
      <c r="D35" s="43" t="s">
        <v>49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50</v>
      </c>
      <c r="U35" s="44"/>
      <c r="V35" s="44"/>
      <c r="W35" s="44"/>
      <c r="X35" s="258" t="s">
        <v>51</v>
      </c>
      <c r="Y35" s="259"/>
      <c r="Z35" s="259"/>
      <c r="AA35" s="259"/>
      <c r="AB35" s="259"/>
      <c r="AC35" s="44"/>
      <c r="AD35" s="44"/>
      <c r="AE35" s="44"/>
      <c r="AF35" s="44"/>
      <c r="AG35" s="44"/>
      <c r="AH35" s="44"/>
      <c r="AI35" s="44"/>
      <c r="AJ35" s="44"/>
      <c r="AK35" s="260">
        <f>SUM(AK26:AK33)</f>
        <v>0</v>
      </c>
      <c r="AL35" s="259"/>
      <c r="AM35" s="259"/>
      <c r="AN35" s="259"/>
      <c r="AO35" s="261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52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53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54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55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54</v>
      </c>
      <c r="AI60" s="37"/>
      <c r="AJ60" s="37"/>
      <c r="AK60" s="37"/>
      <c r="AL60" s="37"/>
      <c r="AM60" s="51" t="s">
        <v>55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56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57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54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55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54</v>
      </c>
      <c r="AI75" s="37"/>
      <c r="AJ75" s="37"/>
      <c r="AK75" s="37"/>
      <c r="AL75" s="37"/>
      <c r="AM75" s="51" t="s">
        <v>55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58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P062023_2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62" t="str">
        <f>K6</f>
        <v>Karlovy Vary - umístění podzemních kontejnerů</v>
      </c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4">
        <f>IF(AN8= "","",AN8)</f>
        <v>46097</v>
      </c>
      <c r="AN87" s="264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2" customHeight="1">
      <c r="A89" s="33"/>
      <c r="B89" s="34"/>
      <c r="C89" s="28" t="s">
        <v>23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Statutární město Karlovy Vary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31</v>
      </c>
      <c r="AJ89" s="35"/>
      <c r="AK89" s="35"/>
      <c r="AL89" s="35"/>
      <c r="AM89" s="265" t="str">
        <f>IF(E17="","",E17)</f>
        <v>GEOprojectKV, s.r.o.</v>
      </c>
      <c r="AN89" s="266"/>
      <c r="AO89" s="266"/>
      <c r="AP89" s="266"/>
      <c r="AQ89" s="35"/>
      <c r="AR89" s="38"/>
      <c r="AS89" s="267" t="s">
        <v>59</v>
      </c>
      <c r="AT89" s="268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29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36</v>
      </c>
      <c r="AJ90" s="35"/>
      <c r="AK90" s="35"/>
      <c r="AL90" s="35"/>
      <c r="AM90" s="265" t="str">
        <f>IF(E20="","",E20)</f>
        <v>GEOprojectKV s.r.o.</v>
      </c>
      <c r="AN90" s="266"/>
      <c r="AO90" s="266"/>
      <c r="AP90" s="266"/>
      <c r="AQ90" s="35"/>
      <c r="AR90" s="38"/>
      <c r="AS90" s="269"/>
      <c r="AT90" s="270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71"/>
      <c r="AT91" s="272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73" t="s">
        <v>60</v>
      </c>
      <c r="D92" s="274"/>
      <c r="E92" s="274"/>
      <c r="F92" s="274"/>
      <c r="G92" s="274"/>
      <c r="H92" s="72"/>
      <c r="I92" s="275" t="s">
        <v>61</v>
      </c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6" t="s">
        <v>62</v>
      </c>
      <c r="AH92" s="274"/>
      <c r="AI92" s="274"/>
      <c r="AJ92" s="274"/>
      <c r="AK92" s="274"/>
      <c r="AL92" s="274"/>
      <c r="AM92" s="274"/>
      <c r="AN92" s="275" t="s">
        <v>63</v>
      </c>
      <c r="AO92" s="274"/>
      <c r="AP92" s="277"/>
      <c r="AQ92" s="73" t="s">
        <v>64</v>
      </c>
      <c r="AR92" s="38"/>
      <c r="AS92" s="74" t="s">
        <v>65</v>
      </c>
      <c r="AT92" s="75" t="s">
        <v>66</v>
      </c>
      <c r="AU92" s="75" t="s">
        <v>67</v>
      </c>
      <c r="AV92" s="75" t="s">
        <v>68</v>
      </c>
      <c r="AW92" s="75" t="s">
        <v>69</v>
      </c>
      <c r="AX92" s="75" t="s">
        <v>70</v>
      </c>
      <c r="AY92" s="75" t="s">
        <v>71</v>
      </c>
      <c r="AZ92" s="75" t="s">
        <v>72</v>
      </c>
      <c r="BA92" s="75" t="s">
        <v>73</v>
      </c>
      <c r="BB92" s="75" t="s">
        <v>74</v>
      </c>
      <c r="BC92" s="75" t="s">
        <v>75</v>
      </c>
      <c r="BD92" s="76" t="s">
        <v>76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77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81">
        <f>ROUND(SUM(AG95:AG97),2)</f>
        <v>0</v>
      </c>
      <c r="AH94" s="281"/>
      <c r="AI94" s="281"/>
      <c r="AJ94" s="281"/>
      <c r="AK94" s="281"/>
      <c r="AL94" s="281"/>
      <c r="AM94" s="281"/>
      <c r="AN94" s="282">
        <f>SUM(AG94,AT94)</f>
        <v>0</v>
      </c>
      <c r="AO94" s="282"/>
      <c r="AP94" s="282"/>
      <c r="AQ94" s="84" t="s">
        <v>1</v>
      </c>
      <c r="AR94" s="85"/>
      <c r="AS94" s="86">
        <f>ROUND(SUM(AS95:AS97),2)</f>
        <v>0</v>
      </c>
      <c r="AT94" s="87">
        <f>ROUND(SUM(AV94:AW94),2)</f>
        <v>0</v>
      </c>
      <c r="AU94" s="88">
        <f>ROUND(SUM(AU95:AU97),5)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ROUND(SUM(AZ95:AZ97),2)</f>
        <v>0</v>
      </c>
      <c r="BA94" s="87">
        <f>ROUND(SUM(BA95:BA97),2)</f>
        <v>0</v>
      </c>
      <c r="BB94" s="87">
        <f>ROUND(SUM(BB95:BB97),2)</f>
        <v>0</v>
      </c>
      <c r="BC94" s="87">
        <f>ROUND(SUM(BC95:BC97),2)</f>
        <v>0</v>
      </c>
      <c r="BD94" s="89">
        <f>ROUND(SUM(BD95:BD97),2)</f>
        <v>0</v>
      </c>
      <c r="BS94" s="90" t="s">
        <v>78</v>
      </c>
      <c r="BT94" s="90" t="s">
        <v>79</v>
      </c>
      <c r="BU94" s="91" t="s">
        <v>80</v>
      </c>
      <c r="BV94" s="90" t="s">
        <v>81</v>
      </c>
      <c r="BW94" s="90" t="s">
        <v>5</v>
      </c>
      <c r="BX94" s="90" t="s">
        <v>82</v>
      </c>
      <c r="CL94" s="90" t="s">
        <v>1</v>
      </c>
    </row>
    <row r="95" spans="1:91" s="7" customFormat="1" ht="16.5" customHeight="1">
      <c r="A95" s="92" t="s">
        <v>83</v>
      </c>
      <c r="B95" s="93"/>
      <c r="C95" s="94"/>
      <c r="D95" s="280" t="s">
        <v>84</v>
      </c>
      <c r="E95" s="280"/>
      <c r="F95" s="280"/>
      <c r="G95" s="280"/>
      <c r="H95" s="280"/>
      <c r="I95" s="95"/>
      <c r="J95" s="280" t="s">
        <v>85</v>
      </c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78">
        <f>'SO 602 - Kontejnery a zpe...'!J30</f>
        <v>0</v>
      </c>
      <c r="AH95" s="279"/>
      <c r="AI95" s="279"/>
      <c r="AJ95" s="279"/>
      <c r="AK95" s="279"/>
      <c r="AL95" s="279"/>
      <c r="AM95" s="279"/>
      <c r="AN95" s="278">
        <f>SUM(AG95,AT95)</f>
        <v>0</v>
      </c>
      <c r="AO95" s="279"/>
      <c r="AP95" s="279"/>
      <c r="AQ95" s="96" t="s">
        <v>86</v>
      </c>
      <c r="AR95" s="97"/>
      <c r="AS95" s="98">
        <v>0</v>
      </c>
      <c r="AT95" s="99">
        <f>ROUND(SUM(AV95:AW95),2)</f>
        <v>0</v>
      </c>
      <c r="AU95" s="100">
        <f>'SO 602 - Kontejnery a zpe...'!P127</f>
        <v>0</v>
      </c>
      <c r="AV95" s="99">
        <f>'SO 602 - Kontejnery a zpe...'!J33</f>
        <v>0</v>
      </c>
      <c r="AW95" s="99">
        <f>'SO 602 - Kontejnery a zpe...'!J34</f>
        <v>0</v>
      </c>
      <c r="AX95" s="99">
        <f>'SO 602 - Kontejnery a zpe...'!J35</f>
        <v>0</v>
      </c>
      <c r="AY95" s="99">
        <f>'SO 602 - Kontejnery a zpe...'!J36</f>
        <v>0</v>
      </c>
      <c r="AZ95" s="99">
        <f>'SO 602 - Kontejnery a zpe...'!F33</f>
        <v>0</v>
      </c>
      <c r="BA95" s="99">
        <f>'SO 602 - Kontejnery a zpe...'!F34</f>
        <v>0</v>
      </c>
      <c r="BB95" s="99">
        <f>'SO 602 - Kontejnery a zpe...'!F35</f>
        <v>0</v>
      </c>
      <c r="BC95" s="99">
        <f>'SO 602 - Kontejnery a zpe...'!F36</f>
        <v>0</v>
      </c>
      <c r="BD95" s="101">
        <f>'SO 602 - Kontejnery a zpe...'!F37</f>
        <v>0</v>
      </c>
      <c r="BT95" s="102" t="s">
        <v>87</v>
      </c>
      <c r="BV95" s="102" t="s">
        <v>81</v>
      </c>
      <c r="BW95" s="102" t="s">
        <v>88</v>
      </c>
      <c r="BX95" s="102" t="s">
        <v>5</v>
      </c>
      <c r="CL95" s="102" t="s">
        <v>1</v>
      </c>
      <c r="CM95" s="102" t="s">
        <v>89</v>
      </c>
    </row>
    <row r="96" spans="1:91" s="7" customFormat="1" ht="24.75" customHeight="1">
      <c r="A96" s="92" t="s">
        <v>83</v>
      </c>
      <c r="B96" s="93"/>
      <c r="C96" s="94"/>
      <c r="D96" s="280" t="s">
        <v>90</v>
      </c>
      <c r="E96" s="280"/>
      <c r="F96" s="280"/>
      <c r="G96" s="280"/>
      <c r="H96" s="280"/>
      <c r="I96" s="95"/>
      <c r="J96" s="280" t="s">
        <v>91</v>
      </c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78">
        <f>'SO 604 - Kontejnery a zpe...'!J30</f>
        <v>0</v>
      </c>
      <c r="AH96" s="279"/>
      <c r="AI96" s="279"/>
      <c r="AJ96" s="279"/>
      <c r="AK96" s="279"/>
      <c r="AL96" s="279"/>
      <c r="AM96" s="279"/>
      <c r="AN96" s="278">
        <f>SUM(AG96,AT96)</f>
        <v>0</v>
      </c>
      <c r="AO96" s="279"/>
      <c r="AP96" s="279"/>
      <c r="AQ96" s="96" t="s">
        <v>86</v>
      </c>
      <c r="AR96" s="97"/>
      <c r="AS96" s="98">
        <v>0</v>
      </c>
      <c r="AT96" s="99">
        <f>ROUND(SUM(AV96:AW96),2)</f>
        <v>0</v>
      </c>
      <c r="AU96" s="100">
        <f>'SO 604 - Kontejnery a zpe...'!P125</f>
        <v>0</v>
      </c>
      <c r="AV96" s="99">
        <f>'SO 604 - Kontejnery a zpe...'!J33</f>
        <v>0</v>
      </c>
      <c r="AW96" s="99">
        <f>'SO 604 - Kontejnery a zpe...'!J34</f>
        <v>0</v>
      </c>
      <c r="AX96" s="99">
        <f>'SO 604 - Kontejnery a zpe...'!J35</f>
        <v>0</v>
      </c>
      <c r="AY96" s="99">
        <f>'SO 604 - Kontejnery a zpe...'!J36</f>
        <v>0</v>
      </c>
      <c r="AZ96" s="99">
        <f>'SO 604 - Kontejnery a zpe...'!F33</f>
        <v>0</v>
      </c>
      <c r="BA96" s="99">
        <f>'SO 604 - Kontejnery a zpe...'!F34</f>
        <v>0</v>
      </c>
      <c r="BB96" s="99">
        <f>'SO 604 - Kontejnery a zpe...'!F35</f>
        <v>0</v>
      </c>
      <c r="BC96" s="99">
        <f>'SO 604 - Kontejnery a zpe...'!F36</f>
        <v>0</v>
      </c>
      <c r="BD96" s="101">
        <f>'SO 604 - Kontejnery a zpe...'!F37</f>
        <v>0</v>
      </c>
      <c r="BT96" s="102" t="s">
        <v>87</v>
      </c>
      <c r="BV96" s="102" t="s">
        <v>81</v>
      </c>
      <c r="BW96" s="102" t="s">
        <v>92</v>
      </c>
      <c r="BX96" s="102" t="s">
        <v>5</v>
      </c>
      <c r="CL96" s="102" t="s">
        <v>1</v>
      </c>
      <c r="CM96" s="102" t="s">
        <v>89</v>
      </c>
    </row>
    <row r="97" spans="1:91" s="7" customFormat="1" ht="16.5" customHeight="1">
      <c r="A97" s="92" t="s">
        <v>83</v>
      </c>
      <c r="B97" s="93"/>
      <c r="C97" s="94"/>
      <c r="D97" s="280" t="s">
        <v>93</v>
      </c>
      <c r="E97" s="280"/>
      <c r="F97" s="280"/>
      <c r="G97" s="280"/>
      <c r="H97" s="280"/>
      <c r="I97" s="95"/>
      <c r="J97" s="280" t="s">
        <v>94</v>
      </c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78">
        <f>'VRN - Vedlejší rozpočtové...'!J30</f>
        <v>0</v>
      </c>
      <c r="AH97" s="279"/>
      <c r="AI97" s="279"/>
      <c r="AJ97" s="279"/>
      <c r="AK97" s="279"/>
      <c r="AL97" s="279"/>
      <c r="AM97" s="279"/>
      <c r="AN97" s="278">
        <f>SUM(AG97,AT97)</f>
        <v>0</v>
      </c>
      <c r="AO97" s="279"/>
      <c r="AP97" s="279"/>
      <c r="AQ97" s="96" t="s">
        <v>86</v>
      </c>
      <c r="AR97" s="97"/>
      <c r="AS97" s="103">
        <v>0</v>
      </c>
      <c r="AT97" s="104">
        <f>ROUND(SUM(AV97:AW97),2)</f>
        <v>0</v>
      </c>
      <c r="AU97" s="105">
        <f>'VRN - Vedlejší rozpočtové...'!P121</f>
        <v>0</v>
      </c>
      <c r="AV97" s="104">
        <f>'VRN - Vedlejší rozpočtové...'!J33</f>
        <v>0</v>
      </c>
      <c r="AW97" s="104">
        <f>'VRN - Vedlejší rozpočtové...'!J34</f>
        <v>0</v>
      </c>
      <c r="AX97" s="104">
        <f>'VRN - Vedlejší rozpočtové...'!J35</f>
        <v>0</v>
      </c>
      <c r="AY97" s="104">
        <f>'VRN - Vedlejší rozpočtové...'!J36</f>
        <v>0</v>
      </c>
      <c r="AZ97" s="104">
        <f>'VRN - Vedlejší rozpočtové...'!F33</f>
        <v>0</v>
      </c>
      <c r="BA97" s="104">
        <f>'VRN - Vedlejší rozpočtové...'!F34</f>
        <v>0</v>
      </c>
      <c r="BB97" s="104">
        <f>'VRN - Vedlejší rozpočtové...'!F35</f>
        <v>0</v>
      </c>
      <c r="BC97" s="104">
        <f>'VRN - Vedlejší rozpočtové...'!F36</f>
        <v>0</v>
      </c>
      <c r="BD97" s="106">
        <f>'VRN - Vedlejší rozpočtové...'!F37</f>
        <v>0</v>
      </c>
      <c r="BT97" s="102" t="s">
        <v>87</v>
      </c>
      <c r="BV97" s="102" t="s">
        <v>81</v>
      </c>
      <c r="BW97" s="102" t="s">
        <v>95</v>
      </c>
      <c r="BX97" s="102" t="s">
        <v>5</v>
      </c>
      <c r="CL97" s="102" t="s">
        <v>1</v>
      </c>
      <c r="CM97" s="102" t="s">
        <v>89</v>
      </c>
    </row>
    <row r="98" spans="1:91" s="2" customFormat="1" ht="30" customHeight="1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2" customFormat="1" ht="6.95" customHeight="1">
      <c r="A99" s="33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38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sheetProtection algorithmName="SHA-512" hashValue="/HYZiwGJoEjmBZTwU3StbEx0V51oJ8eI1Sag40Dc3lg09owvJGzBJddW4k45JiToYDPRt6IL3zXcPFpCPTU2NQ==" saltValue="vL1K+orElh4Ondc/ZsyqhRhS2bMeGEmLGfSjrN4TLfLiIdPvOKWMGWanpEy+xjLj1Ogi7rqFL3SlKTnTlbZKJw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602 - Kontejnery a zpe...'!C2" display="/"/>
    <hyperlink ref="A96" location="'SO 604 - Kontejnery a zpe...'!C2" display="/"/>
    <hyperlink ref="A97" location="'VRN - Vedlejší rozpočtové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6" t="s">
        <v>88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89</v>
      </c>
    </row>
    <row r="4" spans="1:46" s="1" customFormat="1" ht="24.95" customHeight="1">
      <c r="B4" s="19"/>
      <c r="D4" s="109" t="s">
        <v>96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4" t="str">
        <f>'Rekapitulace stavby'!K6</f>
        <v>Karlovy Vary - umístění podzemních kontejnerů</v>
      </c>
      <c r="F7" s="285"/>
      <c r="G7" s="285"/>
      <c r="H7" s="285"/>
      <c r="L7" s="19"/>
    </row>
    <row r="8" spans="1:46" s="2" customFormat="1" ht="12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6" t="s">
        <v>98</v>
      </c>
      <c r="F9" s="287"/>
      <c r="G9" s="287"/>
      <c r="H9" s="287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>
        <f>'Rekapitulace stavby'!AN8</f>
        <v>46097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25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28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8" t="str">
        <f>'Rekapitulace stavby'!E14</f>
        <v>Vyplň údaj</v>
      </c>
      <c r="F18" s="289"/>
      <c r="G18" s="289"/>
      <c r="H18" s="289"/>
      <c r="I18" s="111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24</v>
      </c>
      <c r="J20" s="112" t="s">
        <v>32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33</v>
      </c>
      <c r="F21" s="33"/>
      <c r="G21" s="33"/>
      <c r="H21" s="33"/>
      <c r="I21" s="111" t="s">
        <v>27</v>
      </c>
      <c r="J21" s="112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24</v>
      </c>
      <c r="J23" s="112" t="s">
        <v>32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37</v>
      </c>
      <c r="F24" s="33"/>
      <c r="G24" s="33"/>
      <c r="H24" s="33"/>
      <c r="I24" s="111" t="s">
        <v>27</v>
      </c>
      <c r="J24" s="112" t="s">
        <v>34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90" t="s">
        <v>1</v>
      </c>
      <c r="F27" s="290"/>
      <c r="G27" s="290"/>
      <c r="H27" s="290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ROUND(J127,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43</v>
      </c>
      <c r="E33" s="111" t="s">
        <v>44</v>
      </c>
      <c r="F33" s="122">
        <f>ROUND((SUM(BE127:BE226)),  2)</f>
        <v>0</v>
      </c>
      <c r="G33" s="33"/>
      <c r="H33" s="33"/>
      <c r="I33" s="123">
        <v>0.21</v>
      </c>
      <c r="J33" s="122">
        <f>ROUND(((SUM(BE127:BE226))*I33),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45</v>
      </c>
      <c r="F34" s="122">
        <f>ROUND((SUM(BF127:BF226)),  2)</f>
        <v>0</v>
      </c>
      <c r="G34" s="33"/>
      <c r="H34" s="33"/>
      <c r="I34" s="123">
        <v>0.12</v>
      </c>
      <c r="J34" s="122">
        <f>ROUND(((SUM(BF127:BF226))*I34),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ROUND((SUM(BG127:BG226)),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ROUND((SUM(BH127:BH226)),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ROUND((SUM(BI127:BI226)),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91" t="str">
        <f>E7</f>
        <v>Karlovy Vary - umístění podzemních kontejnerů</v>
      </c>
      <c r="F85" s="292"/>
      <c r="G85" s="292"/>
      <c r="H85" s="292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2" t="str">
        <f>E9</f>
        <v>SO 602 - Kontejnery a zpevněné plochy - Horova</v>
      </c>
      <c r="F87" s="293"/>
      <c r="G87" s="293"/>
      <c r="H87" s="293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>
        <f>IF(J12="","",J12)</f>
        <v>46097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5"/>
      <c r="E91" s="35"/>
      <c r="F91" s="26" t="str">
        <f>E15</f>
        <v>Statutární město Karlovy Vary</v>
      </c>
      <c r="G91" s="35"/>
      <c r="H91" s="35"/>
      <c r="I91" s="28" t="s">
        <v>31</v>
      </c>
      <c r="J91" s="31" t="str">
        <f>E21</f>
        <v>GEOprojectKV,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29</v>
      </c>
      <c r="D92" s="35"/>
      <c r="E92" s="35"/>
      <c r="F92" s="26" t="str">
        <f>IF(E18="","",E18)</f>
        <v>Vyplň údaj</v>
      </c>
      <c r="G92" s="35"/>
      <c r="H92" s="35"/>
      <c r="I92" s="28" t="s">
        <v>36</v>
      </c>
      <c r="J92" s="31" t="str">
        <f>E24</f>
        <v>GEOprojectKV s.r.o.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J127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103</v>
      </c>
    </row>
    <row r="97" spans="1:31" s="9" customFormat="1" ht="24.95" customHeight="1">
      <c r="B97" s="146"/>
      <c r="C97" s="147"/>
      <c r="D97" s="148" t="s">
        <v>104</v>
      </c>
      <c r="E97" s="149"/>
      <c r="F97" s="149"/>
      <c r="G97" s="149"/>
      <c r="H97" s="149"/>
      <c r="I97" s="149"/>
      <c r="J97" s="150">
        <f>J128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105</v>
      </c>
      <c r="E98" s="155"/>
      <c r="F98" s="155"/>
      <c r="G98" s="155"/>
      <c r="H98" s="155"/>
      <c r="I98" s="155"/>
      <c r="J98" s="156">
        <f>J129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106</v>
      </c>
      <c r="E99" s="155"/>
      <c r="F99" s="155"/>
      <c r="G99" s="155"/>
      <c r="H99" s="155"/>
      <c r="I99" s="155"/>
      <c r="J99" s="156">
        <f>J161</f>
        <v>0</v>
      </c>
      <c r="K99" s="153"/>
      <c r="L99" s="157"/>
    </row>
    <row r="100" spans="1:31" s="10" customFormat="1" ht="19.899999999999999" customHeight="1">
      <c r="B100" s="152"/>
      <c r="C100" s="153"/>
      <c r="D100" s="154" t="s">
        <v>107</v>
      </c>
      <c r="E100" s="155"/>
      <c r="F100" s="155"/>
      <c r="G100" s="155"/>
      <c r="H100" s="155"/>
      <c r="I100" s="155"/>
      <c r="J100" s="156">
        <f>J169</f>
        <v>0</v>
      </c>
      <c r="K100" s="153"/>
      <c r="L100" s="157"/>
    </row>
    <row r="101" spans="1:31" s="10" customFormat="1" ht="14.85" customHeight="1">
      <c r="B101" s="152"/>
      <c r="C101" s="153"/>
      <c r="D101" s="154" t="s">
        <v>108</v>
      </c>
      <c r="E101" s="155"/>
      <c r="F101" s="155"/>
      <c r="G101" s="155"/>
      <c r="H101" s="155"/>
      <c r="I101" s="155"/>
      <c r="J101" s="156">
        <f>J170</f>
        <v>0</v>
      </c>
      <c r="K101" s="153"/>
      <c r="L101" s="157"/>
    </row>
    <row r="102" spans="1:31" s="10" customFormat="1" ht="14.85" customHeight="1">
      <c r="B102" s="152"/>
      <c r="C102" s="153"/>
      <c r="D102" s="154" t="s">
        <v>109</v>
      </c>
      <c r="E102" s="155"/>
      <c r="F102" s="155"/>
      <c r="G102" s="155"/>
      <c r="H102" s="155"/>
      <c r="I102" s="155"/>
      <c r="J102" s="156">
        <f>J177</f>
        <v>0</v>
      </c>
      <c r="K102" s="153"/>
      <c r="L102" s="157"/>
    </row>
    <row r="103" spans="1:31" s="10" customFormat="1" ht="19.899999999999999" customHeight="1">
      <c r="B103" s="152"/>
      <c r="C103" s="153"/>
      <c r="D103" s="154" t="s">
        <v>110</v>
      </c>
      <c r="E103" s="155"/>
      <c r="F103" s="155"/>
      <c r="G103" s="155"/>
      <c r="H103" s="155"/>
      <c r="I103" s="155"/>
      <c r="J103" s="156">
        <f>J182</f>
        <v>0</v>
      </c>
      <c r="K103" s="153"/>
      <c r="L103" s="157"/>
    </row>
    <row r="104" spans="1:31" s="10" customFormat="1" ht="19.899999999999999" customHeight="1">
      <c r="B104" s="152"/>
      <c r="C104" s="153"/>
      <c r="D104" s="154" t="s">
        <v>111</v>
      </c>
      <c r="E104" s="155"/>
      <c r="F104" s="155"/>
      <c r="G104" s="155"/>
      <c r="H104" s="155"/>
      <c r="I104" s="155"/>
      <c r="J104" s="156">
        <f>J211</f>
        <v>0</v>
      </c>
      <c r="K104" s="153"/>
      <c r="L104" s="157"/>
    </row>
    <row r="105" spans="1:31" s="10" customFormat="1" ht="19.899999999999999" customHeight="1">
      <c r="B105" s="152"/>
      <c r="C105" s="153"/>
      <c r="D105" s="154" t="s">
        <v>112</v>
      </c>
      <c r="E105" s="155"/>
      <c r="F105" s="155"/>
      <c r="G105" s="155"/>
      <c r="H105" s="155"/>
      <c r="I105" s="155"/>
      <c r="J105" s="156">
        <f>J219</f>
        <v>0</v>
      </c>
      <c r="K105" s="153"/>
      <c r="L105" s="157"/>
    </row>
    <row r="106" spans="1:31" s="9" customFormat="1" ht="24.95" customHeight="1">
      <c r="B106" s="146"/>
      <c r="C106" s="147"/>
      <c r="D106" s="148" t="s">
        <v>113</v>
      </c>
      <c r="E106" s="149"/>
      <c r="F106" s="149"/>
      <c r="G106" s="149"/>
      <c r="H106" s="149"/>
      <c r="I106" s="149"/>
      <c r="J106" s="150">
        <f>J221</f>
        <v>0</v>
      </c>
      <c r="K106" s="147"/>
      <c r="L106" s="151"/>
    </row>
    <row r="107" spans="1:31" s="10" customFormat="1" ht="19.899999999999999" customHeight="1">
      <c r="B107" s="152"/>
      <c r="C107" s="153"/>
      <c r="D107" s="154" t="s">
        <v>114</v>
      </c>
      <c r="E107" s="155"/>
      <c r="F107" s="155"/>
      <c r="G107" s="155"/>
      <c r="H107" s="155"/>
      <c r="I107" s="155"/>
      <c r="J107" s="156">
        <f>J222</f>
        <v>0</v>
      </c>
      <c r="K107" s="153"/>
      <c r="L107" s="157"/>
    </row>
    <row r="108" spans="1:31" s="2" customFormat="1" ht="21.75" customHeight="1">
      <c r="A108" s="33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6.95" customHeight="1">
      <c r="A113" s="33"/>
      <c r="B113" s="55"/>
      <c r="C113" s="56"/>
      <c r="D113" s="56"/>
      <c r="E113" s="56"/>
      <c r="F113" s="56"/>
      <c r="G113" s="56"/>
      <c r="H113" s="56"/>
      <c r="I113" s="56"/>
      <c r="J113" s="56"/>
      <c r="K113" s="56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4.95" customHeight="1">
      <c r="A114" s="33"/>
      <c r="B114" s="34"/>
      <c r="C114" s="22" t="s">
        <v>115</v>
      </c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6.95" customHeight="1">
      <c r="A115" s="33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16</v>
      </c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6.5" customHeight="1">
      <c r="A117" s="33"/>
      <c r="B117" s="34"/>
      <c r="C117" s="35"/>
      <c r="D117" s="35"/>
      <c r="E117" s="291" t="str">
        <f>E7</f>
        <v>Karlovy Vary - umístění podzemních kontejnerů</v>
      </c>
      <c r="F117" s="292"/>
      <c r="G117" s="292"/>
      <c r="H117" s="292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97</v>
      </c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5"/>
      <c r="D119" s="35"/>
      <c r="E119" s="262" t="str">
        <f>E9</f>
        <v>SO 602 - Kontejnery a zpevněné plochy - Horova</v>
      </c>
      <c r="F119" s="293"/>
      <c r="G119" s="293"/>
      <c r="H119" s="293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20</v>
      </c>
      <c r="D121" s="35"/>
      <c r="E121" s="35"/>
      <c r="F121" s="26" t="str">
        <f>F12</f>
        <v xml:space="preserve"> </v>
      </c>
      <c r="G121" s="35"/>
      <c r="H121" s="35"/>
      <c r="I121" s="28" t="s">
        <v>22</v>
      </c>
      <c r="J121" s="65">
        <f>IF(J12="","",J12)</f>
        <v>46097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23</v>
      </c>
      <c r="D123" s="35"/>
      <c r="E123" s="35"/>
      <c r="F123" s="26" t="str">
        <f>E15</f>
        <v>Statutární město Karlovy Vary</v>
      </c>
      <c r="G123" s="35"/>
      <c r="H123" s="35"/>
      <c r="I123" s="28" t="s">
        <v>31</v>
      </c>
      <c r="J123" s="31" t="str">
        <f>E21</f>
        <v>GEOprojectKV, s.r.o.</v>
      </c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29</v>
      </c>
      <c r="D124" s="35"/>
      <c r="E124" s="35"/>
      <c r="F124" s="26" t="str">
        <f>IF(E18="","",E18)</f>
        <v>Vyplň údaj</v>
      </c>
      <c r="G124" s="35"/>
      <c r="H124" s="35"/>
      <c r="I124" s="28" t="s">
        <v>36</v>
      </c>
      <c r="J124" s="31" t="str">
        <f>E24</f>
        <v>GEOprojectKV s.r.o.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58"/>
      <c r="B126" s="159"/>
      <c r="C126" s="160" t="s">
        <v>116</v>
      </c>
      <c r="D126" s="161" t="s">
        <v>64</v>
      </c>
      <c r="E126" s="161" t="s">
        <v>60</v>
      </c>
      <c r="F126" s="161" t="s">
        <v>61</v>
      </c>
      <c r="G126" s="161" t="s">
        <v>117</v>
      </c>
      <c r="H126" s="161" t="s">
        <v>118</v>
      </c>
      <c r="I126" s="161" t="s">
        <v>119</v>
      </c>
      <c r="J126" s="161" t="s">
        <v>101</v>
      </c>
      <c r="K126" s="162" t="s">
        <v>120</v>
      </c>
      <c r="L126" s="163"/>
      <c r="M126" s="74" t="s">
        <v>1</v>
      </c>
      <c r="N126" s="75" t="s">
        <v>43</v>
      </c>
      <c r="O126" s="75" t="s">
        <v>121</v>
      </c>
      <c r="P126" s="75" t="s">
        <v>122</v>
      </c>
      <c r="Q126" s="75" t="s">
        <v>123</v>
      </c>
      <c r="R126" s="75" t="s">
        <v>124</v>
      </c>
      <c r="S126" s="75" t="s">
        <v>125</v>
      </c>
      <c r="T126" s="76" t="s">
        <v>126</v>
      </c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</row>
    <row r="127" spans="1:63" s="2" customFormat="1" ht="22.9" customHeight="1">
      <c r="A127" s="33"/>
      <c r="B127" s="34"/>
      <c r="C127" s="81" t="s">
        <v>127</v>
      </c>
      <c r="D127" s="35"/>
      <c r="E127" s="35"/>
      <c r="F127" s="35"/>
      <c r="G127" s="35"/>
      <c r="H127" s="35"/>
      <c r="I127" s="35"/>
      <c r="J127" s="164">
        <f>BK127</f>
        <v>0</v>
      </c>
      <c r="K127" s="35"/>
      <c r="L127" s="38"/>
      <c r="M127" s="77"/>
      <c r="N127" s="165"/>
      <c r="O127" s="78"/>
      <c r="P127" s="166">
        <f>P128+P221</f>
        <v>0</v>
      </c>
      <c r="Q127" s="78"/>
      <c r="R127" s="166">
        <f>R128+R221</f>
        <v>138.984835508</v>
      </c>
      <c r="S127" s="78"/>
      <c r="T127" s="167">
        <f>T128+T221</f>
        <v>22.240000000000002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6" t="s">
        <v>78</v>
      </c>
      <c r="AU127" s="16" t="s">
        <v>103</v>
      </c>
      <c r="BK127" s="168">
        <f>BK128+BK221</f>
        <v>0</v>
      </c>
    </row>
    <row r="128" spans="1:63" s="12" customFormat="1" ht="25.9" customHeight="1">
      <c r="B128" s="169"/>
      <c r="C128" s="170"/>
      <c r="D128" s="171" t="s">
        <v>78</v>
      </c>
      <c r="E128" s="172" t="s">
        <v>128</v>
      </c>
      <c r="F128" s="172" t="s">
        <v>129</v>
      </c>
      <c r="G128" s="170"/>
      <c r="H128" s="170"/>
      <c r="I128" s="173"/>
      <c r="J128" s="174">
        <f>BK128</f>
        <v>0</v>
      </c>
      <c r="K128" s="170"/>
      <c r="L128" s="175"/>
      <c r="M128" s="176"/>
      <c r="N128" s="177"/>
      <c r="O128" s="177"/>
      <c r="P128" s="178">
        <f>P129+P161+P169+P182+P211+P219</f>
        <v>0</v>
      </c>
      <c r="Q128" s="177"/>
      <c r="R128" s="178">
        <f>R129+R161+R169+R182+R211+R219</f>
        <v>138.97233550800001</v>
      </c>
      <c r="S128" s="177"/>
      <c r="T128" s="179">
        <f>T129+T161+T169+T182+T211+T219</f>
        <v>21.990000000000002</v>
      </c>
      <c r="AR128" s="180" t="s">
        <v>87</v>
      </c>
      <c r="AT128" s="181" t="s">
        <v>78</v>
      </c>
      <c r="AU128" s="181" t="s">
        <v>79</v>
      </c>
      <c r="AY128" s="180" t="s">
        <v>130</v>
      </c>
      <c r="BK128" s="182">
        <f>BK129+BK161+BK169+BK182+BK211+BK219</f>
        <v>0</v>
      </c>
    </row>
    <row r="129" spans="1:65" s="12" customFormat="1" ht="22.9" customHeight="1">
      <c r="B129" s="169"/>
      <c r="C129" s="170"/>
      <c r="D129" s="171" t="s">
        <v>78</v>
      </c>
      <c r="E129" s="183" t="s">
        <v>87</v>
      </c>
      <c r="F129" s="183" t="s">
        <v>131</v>
      </c>
      <c r="G129" s="170"/>
      <c r="H129" s="170"/>
      <c r="I129" s="173"/>
      <c r="J129" s="184">
        <f>BK129</f>
        <v>0</v>
      </c>
      <c r="K129" s="170"/>
      <c r="L129" s="175"/>
      <c r="M129" s="176"/>
      <c r="N129" s="177"/>
      <c r="O129" s="177"/>
      <c r="P129" s="178">
        <f>SUM(P130:P160)</f>
        <v>0</v>
      </c>
      <c r="Q129" s="177"/>
      <c r="R129" s="178">
        <f>SUM(R130:R160)</f>
        <v>75.309488000000002</v>
      </c>
      <c r="S129" s="177"/>
      <c r="T129" s="179">
        <f>SUM(T130:T160)</f>
        <v>20.400000000000002</v>
      </c>
      <c r="AR129" s="180" t="s">
        <v>87</v>
      </c>
      <c r="AT129" s="181" t="s">
        <v>78</v>
      </c>
      <c r="AU129" s="181" t="s">
        <v>87</v>
      </c>
      <c r="AY129" s="180" t="s">
        <v>130</v>
      </c>
      <c r="BK129" s="182">
        <f>SUM(BK130:BK160)</f>
        <v>0</v>
      </c>
    </row>
    <row r="130" spans="1:65" s="2" customFormat="1" ht="55.5" customHeight="1">
      <c r="A130" s="33"/>
      <c r="B130" s="34"/>
      <c r="C130" s="185" t="s">
        <v>87</v>
      </c>
      <c r="D130" s="185" t="s">
        <v>132</v>
      </c>
      <c r="E130" s="186" t="s">
        <v>133</v>
      </c>
      <c r="F130" s="187" t="s">
        <v>134</v>
      </c>
      <c r="G130" s="188" t="s">
        <v>135</v>
      </c>
      <c r="H130" s="189">
        <v>6</v>
      </c>
      <c r="I130" s="190"/>
      <c r="J130" s="191">
        <f>ROUND(I130*H130,2)</f>
        <v>0</v>
      </c>
      <c r="K130" s="187" t="s">
        <v>136</v>
      </c>
      <c r="L130" s="38"/>
      <c r="M130" s="192" t="s">
        <v>1</v>
      </c>
      <c r="N130" s="193" t="s">
        <v>44</v>
      </c>
      <c r="O130" s="70"/>
      <c r="P130" s="194">
        <f>O130*H130</f>
        <v>0</v>
      </c>
      <c r="Q130" s="194">
        <v>0</v>
      </c>
      <c r="R130" s="194">
        <f>Q130*H130</f>
        <v>0</v>
      </c>
      <c r="S130" s="194">
        <v>0.29499999999999998</v>
      </c>
      <c r="T130" s="195">
        <f>S130*H130</f>
        <v>1.77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137</v>
      </c>
      <c r="AT130" s="196" t="s">
        <v>132</v>
      </c>
      <c r="AU130" s="196" t="s">
        <v>89</v>
      </c>
      <c r="AY130" s="16" t="s">
        <v>130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6" t="s">
        <v>87</v>
      </c>
      <c r="BK130" s="197">
        <f>ROUND(I130*H130,2)</f>
        <v>0</v>
      </c>
      <c r="BL130" s="16" t="s">
        <v>137</v>
      </c>
      <c r="BM130" s="196" t="s">
        <v>138</v>
      </c>
    </row>
    <row r="131" spans="1:65" s="2" customFormat="1" ht="66.75" customHeight="1">
      <c r="A131" s="33"/>
      <c r="B131" s="34"/>
      <c r="C131" s="185" t="s">
        <v>89</v>
      </c>
      <c r="D131" s="185" t="s">
        <v>132</v>
      </c>
      <c r="E131" s="186" t="s">
        <v>139</v>
      </c>
      <c r="F131" s="187" t="s">
        <v>140</v>
      </c>
      <c r="G131" s="188" t="s">
        <v>135</v>
      </c>
      <c r="H131" s="189">
        <v>20</v>
      </c>
      <c r="I131" s="190"/>
      <c r="J131" s="191">
        <f>ROUND(I131*H131,2)</f>
        <v>0</v>
      </c>
      <c r="K131" s="187" t="s">
        <v>136</v>
      </c>
      <c r="L131" s="38"/>
      <c r="M131" s="192" t="s">
        <v>1</v>
      </c>
      <c r="N131" s="193" t="s">
        <v>44</v>
      </c>
      <c r="O131" s="70"/>
      <c r="P131" s="194">
        <f>O131*H131</f>
        <v>0</v>
      </c>
      <c r="Q131" s="194">
        <v>0</v>
      </c>
      <c r="R131" s="194">
        <f>Q131*H131</f>
        <v>0</v>
      </c>
      <c r="S131" s="194">
        <v>0.44</v>
      </c>
      <c r="T131" s="195">
        <f>S131*H131</f>
        <v>8.8000000000000007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6" t="s">
        <v>137</v>
      </c>
      <c r="AT131" s="196" t="s">
        <v>132</v>
      </c>
      <c r="AU131" s="196" t="s">
        <v>89</v>
      </c>
      <c r="AY131" s="16" t="s">
        <v>130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6" t="s">
        <v>87</v>
      </c>
      <c r="BK131" s="197">
        <f>ROUND(I131*H131,2)</f>
        <v>0</v>
      </c>
      <c r="BL131" s="16" t="s">
        <v>137</v>
      </c>
      <c r="BM131" s="196" t="s">
        <v>141</v>
      </c>
    </row>
    <row r="132" spans="1:65" s="2" customFormat="1" ht="55.5" customHeight="1">
      <c r="A132" s="33"/>
      <c r="B132" s="34"/>
      <c r="C132" s="185" t="s">
        <v>142</v>
      </c>
      <c r="D132" s="185" t="s">
        <v>132</v>
      </c>
      <c r="E132" s="186" t="s">
        <v>143</v>
      </c>
      <c r="F132" s="187" t="s">
        <v>144</v>
      </c>
      <c r="G132" s="188" t="s">
        <v>135</v>
      </c>
      <c r="H132" s="189">
        <v>19</v>
      </c>
      <c r="I132" s="190"/>
      <c r="J132" s="191">
        <f>ROUND(I132*H132,2)</f>
        <v>0</v>
      </c>
      <c r="K132" s="187" t="s">
        <v>136</v>
      </c>
      <c r="L132" s="38"/>
      <c r="M132" s="192" t="s">
        <v>1</v>
      </c>
      <c r="N132" s="193" t="s">
        <v>44</v>
      </c>
      <c r="O132" s="70"/>
      <c r="P132" s="194">
        <f>O132*H132</f>
        <v>0</v>
      </c>
      <c r="Q132" s="194">
        <v>0</v>
      </c>
      <c r="R132" s="194">
        <f>Q132*H132</f>
        <v>0</v>
      </c>
      <c r="S132" s="194">
        <v>0.22</v>
      </c>
      <c r="T132" s="195">
        <f>S132*H132</f>
        <v>4.18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137</v>
      </c>
      <c r="AT132" s="196" t="s">
        <v>132</v>
      </c>
      <c r="AU132" s="196" t="s">
        <v>89</v>
      </c>
      <c r="AY132" s="16" t="s">
        <v>130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6" t="s">
        <v>87</v>
      </c>
      <c r="BK132" s="197">
        <f>ROUND(I132*H132,2)</f>
        <v>0</v>
      </c>
      <c r="BL132" s="16" t="s">
        <v>137</v>
      </c>
      <c r="BM132" s="196" t="s">
        <v>145</v>
      </c>
    </row>
    <row r="133" spans="1:65" s="2" customFormat="1" ht="44.25" customHeight="1">
      <c r="A133" s="33"/>
      <c r="B133" s="34"/>
      <c r="C133" s="185" t="s">
        <v>137</v>
      </c>
      <c r="D133" s="185" t="s">
        <v>132</v>
      </c>
      <c r="E133" s="186" t="s">
        <v>146</v>
      </c>
      <c r="F133" s="187" t="s">
        <v>147</v>
      </c>
      <c r="G133" s="188" t="s">
        <v>148</v>
      </c>
      <c r="H133" s="189">
        <v>11</v>
      </c>
      <c r="I133" s="190"/>
      <c r="J133" s="191">
        <f>ROUND(I133*H133,2)</f>
        <v>0</v>
      </c>
      <c r="K133" s="187" t="s">
        <v>136</v>
      </c>
      <c r="L133" s="38"/>
      <c r="M133" s="192" t="s">
        <v>1</v>
      </c>
      <c r="N133" s="193" t="s">
        <v>44</v>
      </c>
      <c r="O133" s="70"/>
      <c r="P133" s="194">
        <f>O133*H133</f>
        <v>0</v>
      </c>
      <c r="Q133" s="194">
        <v>0</v>
      </c>
      <c r="R133" s="194">
        <f>Q133*H133</f>
        <v>0</v>
      </c>
      <c r="S133" s="194">
        <v>0.28999999999999998</v>
      </c>
      <c r="T133" s="195">
        <f>S133*H133</f>
        <v>3.19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137</v>
      </c>
      <c r="AT133" s="196" t="s">
        <v>132</v>
      </c>
      <c r="AU133" s="196" t="s">
        <v>89</v>
      </c>
      <c r="AY133" s="16" t="s">
        <v>130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6" t="s">
        <v>87</v>
      </c>
      <c r="BK133" s="197">
        <f>ROUND(I133*H133,2)</f>
        <v>0</v>
      </c>
      <c r="BL133" s="16" t="s">
        <v>137</v>
      </c>
      <c r="BM133" s="196" t="s">
        <v>149</v>
      </c>
    </row>
    <row r="134" spans="1:65" s="13" customFormat="1" ht="11.25">
      <c r="B134" s="198"/>
      <c r="C134" s="199"/>
      <c r="D134" s="200" t="s">
        <v>150</v>
      </c>
      <c r="E134" s="201" t="s">
        <v>1</v>
      </c>
      <c r="F134" s="202" t="s">
        <v>151</v>
      </c>
      <c r="G134" s="199"/>
      <c r="H134" s="203">
        <v>11</v>
      </c>
      <c r="I134" s="204"/>
      <c r="J134" s="199"/>
      <c r="K134" s="199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150</v>
      </c>
      <c r="AU134" s="209" t="s">
        <v>89</v>
      </c>
      <c r="AV134" s="13" t="s">
        <v>89</v>
      </c>
      <c r="AW134" s="13" t="s">
        <v>35</v>
      </c>
      <c r="AX134" s="13" t="s">
        <v>87</v>
      </c>
      <c r="AY134" s="209" t="s">
        <v>130</v>
      </c>
    </row>
    <row r="135" spans="1:65" s="2" customFormat="1" ht="49.15" customHeight="1">
      <c r="A135" s="33"/>
      <c r="B135" s="34"/>
      <c r="C135" s="185" t="s">
        <v>152</v>
      </c>
      <c r="D135" s="185" t="s">
        <v>132</v>
      </c>
      <c r="E135" s="186" t="s">
        <v>153</v>
      </c>
      <c r="F135" s="187" t="s">
        <v>154</v>
      </c>
      <c r="G135" s="188" t="s">
        <v>148</v>
      </c>
      <c r="H135" s="189">
        <v>12</v>
      </c>
      <c r="I135" s="190"/>
      <c r="J135" s="191">
        <f>ROUND(I135*H135,2)</f>
        <v>0</v>
      </c>
      <c r="K135" s="187" t="s">
        <v>136</v>
      </c>
      <c r="L135" s="38"/>
      <c r="M135" s="192" t="s">
        <v>1</v>
      </c>
      <c r="N135" s="193" t="s">
        <v>44</v>
      </c>
      <c r="O135" s="70"/>
      <c r="P135" s="194">
        <f>O135*H135</f>
        <v>0</v>
      </c>
      <c r="Q135" s="194">
        <v>0</v>
      </c>
      <c r="R135" s="194">
        <f>Q135*H135</f>
        <v>0</v>
      </c>
      <c r="S135" s="194">
        <v>0.20499999999999999</v>
      </c>
      <c r="T135" s="195">
        <f>S135*H135</f>
        <v>2.46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6" t="s">
        <v>137</v>
      </c>
      <c r="AT135" s="196" t="s">
        <v>132</v>
      </c>
      <c r="AU135" s="196" t="s">
        <v>89</v>
      </c>
      <c r="AY135" s="16" t="s">
        <v>130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6" t="s">
        <v>87</v>
      </c>
      <c r="BK135" s="197">
        <f>ROUND(I135*H135,2)</f>
        <v>0</v>
      </c>
      <c r="BL135" s="16" t="s">
        <v>137</v>
      </c>
      <c r="BM135" s="196" t="s">
        <v>155</v>
      </c>
    </row>
    <row r="136" spans="1:65" s="2" customFormat="1" ht="24.2" customHeight="1">
      <c r="A136" s="33"/>
      <c r="B136" s="34"/>
      <c r="C136" s="185" t="s">
        <v>156</v>
      </c>
      <c r="D136" s="185" t="s">
        <v>132</v>
      </c>
      <c r="E136" s="186" t="s">
        <v>157</v>
      </c>
      <c r="F136" s="187" t="s">
        <v>158</v>
      </c>
      <c r="G136" s="188" t="s">
        <v>135</v>
      </c>
      <c r="H136" s="189">
        <v>28</v>
      </c>
      <c r="I136" s="190"/>
      <c r="J136" s="191">
        <f>ROUND(I136*H136,2)</f>
        <v>0</v>
      </c>
      <c r="K136" s="187" t="s">
        <v>136</v>
      </c>
      <c r="L136" s="38"/>
      <c r="M136" s="192" t="s">
        <v>1</v>
      </c>
      <c r="N136" s="193" t="s">
        <v>44</v>
      </c>
      <c r="O136" s="70"/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6" t="s">
        <v>137</v>
      </c>
      <c r="AT136" s="196" t="s">
        <v>132</v>
      </c>
      <c r="AU136" s="196" t="s">
        <v>89</v>
      </c>
      <c r="AY136" s="16" t="s">
        <v>130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6" t="s">
        <v>87</v>
      </c>
      <c r="BK136" s="197">
        <f>ROUND(I136*H136,2)</f>
        <v>0</v>
      </c>
      <c r="BL136" s="16" t="s">
        <v>137</v>
      </c>
      <c r="BM136" s="196" t="s">
        <v>159</v>
      </c>
    </row>
    <row r="137" spans="1:65" s="2" customFormat="1" ht="44.25" customHeight="1">
      <c r="A137" s="33"/>
      <c r="B137" s="34"/>
      <c r="C137" s="185" t="s">
        <v>160</v>
      </c>
      <c r="D137" s="185" t="s">
        <v>132</v>
      </c>
      <c r="E137" s="186" t="s">
        <v>161</v>
      </c>
      <c r="F137" s="187" t="s">
        <v>162</v>
      </c>
      <c r="G137" s="188" t="s">
        <v>163</v>
      </c>
      <c r="H137" s="189">
        <v>87.3</v>
      </c>
      <c r="I137" s="190"/>
      <c r="J137" s="191">
        <f>ROUND(I137*H137,2)</f>
        <v>0</v>
      </c>
      <c r="K137" s="187" t="s">
        <v>136</v>
      </c>
      <c r="L137" s="38"/>
      <c r="M137" s="192" t="s">
        <v>1</v>
      </c>
      <c r="N137" s="193" t="s">
        <v>44</v>
      </c>
      <c r="O137" s="70"/>
      <c r="P137" s="194">
        <f>O137*H137</f>
        <v>0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6" t="s">
        <v>137</v>
      </c>
      <c r="AT137" s="196" t="s">
        <v>132</v>
      </c>
      <c r="AU137" s="196" t="s">
        <v>89</v>
      </c>
      <c r="AY137" s="16" t="s">
        <v>130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6" t="s">
        <v>87</v>
      </c>
      <c r="BK137" s="197">
        <f>ROUND(I137*H137,2)</f>
        <v>0</v>
      </c>
      <c r="BL137" s="16" t="s">
        <v>137</v>
      </c>
      <c r="BM137" s="196" t="s">
        <v>164</v>
      </c>
    </row>
    <row r="138" spans="1:65" s="13" customFormat="1" ht="11.25">
      <c r="B138" s="198"/>
      <c r="C138" s="199"/>
      <c r="D138" s="200" t="s">
        <v>150</v>
      </c>
      <c r="E138" s="201" t="s">
        <v>1</v>
      </c>
      <c r="F138" s="202" t="s">
        <v>165</v>
      </c>
      <c r="G138" s="199"/>
      <c r="H138" s="203">
        <v>37.799999999999997</v>
      </c>
      <c r="I138" s="204"/>
      <c r="J138" s="199"/>
      <c r="K138" s="199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150</v>
      </c>
      <c r="AU138" s="209" t="s">
        <v>89</v>
      </c>
      <c r="AV138" s="13" t="s">
        <v>89</v>
      </c>
      <c r="AW138" s="13" t="s">
        <v>35</v>
      </c>
      <c r="AX138" s="13" t="s">
        <v>79</v>
      </c>
      <c r="AY138" s="209" t="s">
        <v>130</v>
      </c>
    </row>
    <row r="139" spans="1:65" s="13" customFormat="1" ht="11.25">
      <c r="B139" s="198"/>
      <c r="C139" s="199"/>
      <c r="D139" s="200" t="s">
        <v>150</v>
      </c>
      <c r="E139" s="201" t="s">
        <v>1</v>
      </c>
      <c r="F139" s="202" t="s">
        <v>166</v>
      </c>
      <c r="G139" s="199"/>
      <c r="H139" s="203">
        <v>49.5</v>
      </c>
      <c r="I139" s="204"/>
      <c r="J139" s="199"/>
      <c r="K139" s="199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150</v>
      </c>
      <c r="AU139" s="209" t="s">
        <v>89</v>
      </c>
      <c r="AV139" s="13" t="s">
        <v>89</v>
      </c>
      <c r="AW139" s="13" t="s">
        <v>35</v>
      </c>
      <c r="AX139" s="13" t="s">
        <v>79</v>
      </c>
      <c r="AY139" s="209" t="s">
        <v>130</v>
      </c>
    </row>
    <row r="140" spans="1:65" s="14" customFormat="1" ht="11.25">
      <c r="B140" s="210"/>
      <c r="C140" s="211"/>
      <c r="D140" s="200" t="s">
        <v>150</v>
      </c>
      <c r="E140" s="212" t="s">
        <v>1</v>
      </c>
      <c r="F140" s="213" t="s">
        <v>167</v>
      </c>
      <c r="G140" s="211"/>
      <c r="H140" s="214">
        <v>87.3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150</v>
      </c>
      <c r="AU140" s="220" t="s">
        <v>89</v>
      </c>
      <c r="AV140" s="14" t="s">
        <v>137</v>
      </c>
      <c r="AW140" s="14" t="s">
        <v>35</v>
      </c>
      <c r="AX140" s="14" t="s">
        <v>87</v>
      </c>
      <c r="AY140" s="220" t="s">
        <v>130</v>
      </c>
    </row>
    <row r="141" spans="1:65" s="2" customFormat="1" ht="37.9" customHeight="1">
      <c r="A141" s="33"/>
      <c r="B141" s="34"/>
      <c r="C141" s="185" t="s">
        <v>168</v>
      </c>
      <c r="D141" s="185" t="s">
        <v>132</v>
      </c>
      <c r="E141" s="186" t="s">
        <v>169</v>
      </c>
      <c r="F141" s="187" t="s">
        <v>170</v>
      </c>
      <c r="G141" s="188" t="s">
        <v>135</v>
      </c>
      <c r="H141" s="189">
        <v>58.2</v>
      </c>
      <c r="I141" s="190"/>
      <c r="J141" s="191">
        <f>ROUND(I141*H141,2)</f>
        <v>0</v>
      </c>
      <c r="K141" s="187" t="s">
        <v>136</v>
      </c>
      <c r="L141" s="38"/>
      <c r="M141" s="192" t="s">
        <v>1</v>
      </c>
      <c r="N141" s="193" t="s">
        <v>44</v>
      </c>
      <c r="O141" s="70"/>
      <c r="P141" s="194">
        <f>O141*H141</f>
        <v>0</v>
      </c>
      <c r="Q141" s="194">
        <v>6.4000000000000005E-4</v>
      </c>
      <c r="R141" s="194">
        <f>Q141*H141</f>
        <v>3.7248000000000003E-2</v>
      </c>
      <c r="S141" s="194">
        <v>0</v>
      </c>
      <c r="T141" s="195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137</v>
      </c>
      <c r="AT141" s="196" t="s">
        <v>132</v>
      </c>
      <c r="AU141" s="196" t="s">
        <v>89</v>
      </c>
      <c r="AY141" s="16" t="s">
        <v>130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6" t="s">
        <v>87</v>
      </c>
      <c r="BK141" s="197">
        <f>ROUND(I141*H141,2)</f>
        <v>0</v>
      </c>
      <c r="BL141" s="16" t="s">
        <v>137</v>
      </c>
      <c r="BM141" s="196" t="s">
        <v>171</v>
      </c>
    </row>
    <row r="142" spans="1:65" s="13" customFormat="1" ht="11.25">
      <c r="B142" s="198"/>
      <c r="C142" s="199"/>
      <c r="D142" s="200" t="s">
        <v>150</v>
      </c>
      <c r="E142" s="201" t="s">
        <v>1</v>
      </c>
      <c r="F142" s="202" t="s">
        <v>172</v>
      </c>
      <c r="G142" s="199"/>
      <c r="H142" s="203">
        <v>58.2</v>
      </c>
      <c r="I142" s="204"/>
      <c r="J142" s="199"/>
      <c r="K142" s="199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150</v>
      </c>
      <c r="AU142" s="209" t="s">
        <v>89</v>
      </c>
      <c r="AV142" s="13" t="s">
        <v>89</v>
      </c>
      <c r="AW142" s="13" t="s">
        <v>35</v>
      </c>
      <c r="AX142" s="13" t="s">
        <v>87</v>
      </c>
      <c r="AY142" s="209" t="s">
        <v>130</v>
      </c>
    </row>
    <row r="143" spans="1:65" s="2" customFormat="1" ht="37.9" customHeight="1">
      <c r="A143" s="33"/>
      <c r="B143" s="34"/>
      <c r="C143" s="185" t="s">
        <v>173</v>
      </c>
      <c r="D143" s="185" t="s">
        <v>132</v>
      </c>
      <c r="E143" s="186" t="s">
        <v>174</v>
      </c>
      <c r="F143" s="187" t="s">
        <v>175</v>
      </c>
      <c r="G143" s="188" t="s">
        <v>135</v>
      </c>
      <c r="H143" s="189">
        <v>58.2</v>
      </c>
      <c r="I143" s="190"/>
      <c r="J143" s="191">
        <f>ROUND(I143*H143,2)</f>
        <v>0</v>
      </c>
      <c r="K143" s="187" t="s">
        <v>136</v>
      </c>
      <c r="L143" s="38"/>
      <c r="M143" s="192" t="s">
        <v>1</v>
      </c>
      <c r="N143" s="193" t="s">
        <v>44</v>
      </c>
      <c r="O143" s="70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6" t="s">
        <v>137</v>
      </c>
      <c r="AT143" s="196" t="s">
        <v>132</v>
      </c>
      <c r="AU143" s="196" t="s">
        <v>89</v>
      </c>
      <c r="AY143" s="16" t="s">
        <v>130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6" t="s">
        <v>87</v>
      </c>
      <c r="BK143" s="197">
        <f>ROUND(I143*H143,2)</f>
        <v>0</v>
      </c>
      <c r="BL143" s="16" t="s">
        <v>137</v>
      </c>
      <c r="BM143" s="196" t="s">
        <v>176</v>
      </c>
    </row>
    <row r="144" spans="1:65" s="13" customFormat="1" ht="11.25">
      <c r="B144" s="198"/>
      <c r="C144" s="199"/>
      <c r="D144" s="200" t="s">
        <v>150</v>
      </c>
      <c r="E144" s="201" t="s">
        <v>1</v>
      </c>
      <c r="F144" s="202" t="s">
        <v>172</v>
      </c>
      <c r="G144" s="199"/>
      <c r="H144" s="203">
        <v>58.2</v>
      </c>
      <c r="I144" s="204"/>
      <c r="J144" s="199"/>
      <c r="K144" s="199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150</v>
      </c>
      <c r="AU144" s="209" t="s">
        <v>89</v>
      </c>
      <c r="AV144" s="13" t="s">
        <v>89</v>
      </c>
      <c r="AW144" s="13" t="s">
        <v>35</v>
      </c>
      <c r="AX144" s="13" t="s">
        <v>87</v>
      </c>
      <c r="AY144" s="209" t="s">
        <v>130</v>
      </c>
    </row>
    <row r="145" spans="1:65" s="2" customFormat="1" ht="62.65" customHeight="1">
      <c r="A145" s="33"/>
      <c r="B145" s="34"/>
      <c r="C145" s="185" t="s">
        <v>177</v>
      </c>
      <c r="D145" s="185" t="s">
        <v>132</v>
      </c>
      <c r="E145" s="186" t="s">
        <v>178</v>
      </c>
      <c r="F145" s="187" t="s">
        <v>179</v>
      </c>
      <c r="G145" s="188" t="s">
        <v>163</v>
      </c>
      <c r="H145" s="189">
        <v>90.1</v>
      </c>
      <c r="I145" s="190"/>
      <c r="J145" s="191">
        <f>ROUND(I145*H145,2)</f>
        <v>0</v>
      </c>
      <c r="K145" s="187" t="s">
        <v>136</v>
      </c>
      <c r="L145" s="38"/>
      <c r="M145" s="192" t="s">
        <v>1</v>
      </c>
      <c r="N145" s="193" t="s">
        <v>44</v>
      </c>
      <c r="O145" s="70"/>
      <c r="P145" s="194">
        <f>O145*H145</f>
        <v>0</v>
      </c>
      <c r="Q145" s="194">
        <v>0</v>
      </c>
      <c r="R145" s="194">
        <f>Q145*H145</f>
        <v>0</v>
      </c>
      <c r="S145" s="194">
        <v>0</v>
      </c>
      <c r="T145" s="195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6" t="s">
        <v>137</v>
      </c>
      <c r="AT145" s="196" t="s">
        <v>132</v>
      </c>
      <c r="AU145" s="196" t="s">
        <v>89</v>
      </c>
      <c r="AY145" s="16" t="s">
        <v>130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6" t="s">
        <v>87</v>
      </c>
      <c r="BK145" s="197">
        <f>ROUND(I145*H145,2)</f>
        <v>0</v>
      </c>
      <c r="BL145" s="16" t="s">
        <v>137</v>
      </c>
      <c r="BM145" s="196" t="s">
        <v>180</v>
      </c>
    </row>
    <row r="146" spans="1:65" s="13" customFormat="1" ht="11.25">
      <c r="B146" s="198"/>
      <c r="C146" s="199"/>
      <c r="D146" s="200" t="s">
        <v>150</v>
      </c>
      <c r="E146" s="201" t="s">
        <v>1</v>
      </c>
      <c r="F146" s="202" t="s">
        <v>181</v>
      </c>
      <c r="G146" s="199"/>
      <c r="H146" s="203">
        <v>90.1</v>
      </c>
      <c r="I146" s="204"/>
      <c r="J146" s="199"/>
      <c r="K146" s="199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150</v>
      </c>
      <c r="AU146" s="209" t="s">
        <v>89</v>
      </c>
      <c r="AV146" s="13" t="s">
        <v>89</v>
      </c>
      <c r="AW146" s="13" t="s">
        <v>35</v>
      </c>
      <c r="AX146" s="13" t="s">
        <v>87</v>
      </c>
      <c r="AY146" s="209" t="s">
        <v>130</v>
      </c>
    </row>
    <row r="147" spans="1:65" s="2" customFormat="1" ht="37.9" customHeight="1">
      <c r="A147" s="33"/>
      <c r="B147" s="34"/>
      <c r="C147" s="185" t="s">
        <v>182</v>
      </c>
      <c r="D147" s="185" t="s">
        <v>132</v>
      </c>
      <c r="E147" s="186" t="s">
        <v>183</v>
      </c>
      <c r="F147" s="187" t="s">
        <v>184</v>
      </c>
      <c r="G147" s="188" t="s">
        <v>185</v>
      </c>
      <c r="H147" s="189">
        <v>180.2</v>
      </c>
      <c r="I147" s="190"/>
      <c r="J147" s="191">
        <f>ROUND(I147*H147,2)</f>
        <v>0</v>
      </c>
      <c r="K147" s="187" t="s">
        <v>136</v>
      </c>
      <c r="L147" s="38"/>
      <c r="M147" s="192" t="s">
        <v>1</v>
      </c>
      <c r="N147" s="193" t="s">
        <v>44</v>
      </c>
      <c r="O147" s="70"/>
      <c r="P147" s="194">
        <f>O147*H147</f>
        <v>0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6" t="s">
        <v>137</v>
      </c>
      <c r="AT147" s="196" t="s">
        <v>132</v>
      </c>
      <c r="AU147" s="196" t="s">
        <v>89</v>
      </c>
      <c r="AY147" s="16" t="s">
        <v>130</v>
      </c>
      <c r="BE147" s="197">
        <f>IF(N147="základní",J147,0)</f>
        <v>0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6" t="s">
        <v>87</v>
      </c>
      <c r="BK147" s="197">
        <f>ROUND(I147*H147,2)</f>
        <v>0</v>
      </c>
      <c r="BL147" s="16" t="s">
        <v>137</v>
      </c>
      <c r="BM147" s="196" t="s">
        <v>186</v>
      </c>
    </row>
    <row r="148" spans="1:65" s="13" customFormat="1" ht="11.25">
      <c r="B148" s="198"/>
      <c r="C148" s="199"/>
      <c r="D148" s="200" t="s">
        <v>150</v>
      </c>
      <c r="E148" s="199"/>
      <c r="F148" s="202" t="s">
        <v>187</v>
      </c>
      <c r="G148" s="199"/>
      <c r="H148" s="203">
        <v>180.2</v>
      </c>
      <c r="I148" s="204"/>
      <c r="J148" s="199"/>
      <c r="K148" s="199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150</v>
      </c>
      <c r="AU148" s="209" t="s">
        <v>89</v>
      </c>
      <c r="AV148" s="13" t="s">
        <v>89</v>
      </c>
      <c r="AW148" s="13" t="s">
        <v>4</v>
      </c>
      <c r="AX148" s="13" t="s">
        <v>87</v>
      </c>
      <c r="AY148" s="209" t="s">
        <v>130</v>
      </c>
    </row>
    <row r="149" spans="1:65" s="2" customFormat="1" ht="44.25" customHeight="1">
      <c r="A149" s="33"/>
      <c r="B149" s="34"/>
      <c r="C149" s="185" t="s">
        <v>8</v>
      </c>
      <c r="D149" s="185" t="s">
        <v>132</v>
      </c>
      <c r="E149" s="186" t="s">
        <v>188</v>
      </c>
      <c r="F149" s="187" t="s">
        <v>189</v>
      </c>
      <c r="G149" s="188" t="s">
        <v>163</v>
      </c>
      <c r="H149" s="189">
        <v>37.51</v>
      </c>
      <c r="I149" s="190"/>
      <c r="J149" s="191">
        <f>ROUND(I149*H149,2)</f>
        <v>0</v>
      </c>
      <c r="K149" s="187" t="s">
        <v>136</v>
      </c>
      <c r="L149" s="38"/>
      <c r="M149" s="192" t="s">
        <v>1</v>
      </c>
      <c r="N149" s="193" t="s">
        <v>44</v>
      </c>
      <c r="O149" s="70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137</v>
      </c>
      <c r="AT149" s="196" t="s">
        <v>132</v>
      </c>
      <c r="AU149" s="196" t="s">
        <v>89</v>
      </c>
      <c r="AY149" s="16" t="s">
        <v>130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6" t="s">
        <v>87</v>
      </c>
      <c r="BK149" s="197">
        <f>ROUND(I149*H149,2)</f>
        <v>0</v>
      </c>
      <c r="BL149" s="16" t="s">
        <v>137</v>
      </c>
      <c r="BM149" s="196" t="s">
        <v>190</v>
      </c>
    </row>
    <row r="150" spans="1:65" s="13" customFormat="1" ht="11.25">
      <c r="B150" s="198"/>
      <c r="C150" s="199"/>
      <c r="D150" s="200" t="s">
        <v>150</v>
      </c>
      <c r="E150" s="201" t="s">
        <v>1</v>
      </c>
      <c r="F150" s="202" t="s">
        <v>191</v>
      </c>
      <c r="G150" s="199"/>
      <c r="H150" s="203">
        <v>23.65</v>
      </c>
      <c r="I150" s="204"/>
      <c r="J150" s="199"/>
      <c r="K150" s="199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150</v>
      </c>
      <c r="AU150" s="209" t="s">
        <v>89</v>
      </c>
      <c r="AV150" s="13" t="s">
        <v>89</v>
      </c>
      <c r="AW150" s="13" t="s">
        <v>35</v>
      </c>
      <c r="AX150" s="13" t="s">
        <v>79</v>
      </c>
      <c r="AY150" s="209" t="s">
        <v>130</v>
      </c>
    </row>
    <row r="151" spans="1:65" s="13" customFormat="1" ht="11.25">
      <c r="B151" s="198"/>
      <c r="C151" s="199"/>
      <c r="D151" s="200" t="s">
        <v>150</v>
      </c>
      <c r="E151" s="201" t="s">
        <v>1</v>
      </c>
      <c r="F151" s="202" t="s">
        <v>192</v>
      </c>
      <c r="G151" s="199"/>
      <c r="H151" s="203">
        <v>13.86</v>
      </c>
      <c r="I151" s="204"/>
      <c r="J151" s="199"/>
      <c r="K151" s="199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150</v>
      </c>
      <c r="AU151" s="209" t="s">
        <v>89</v>
      </c>
      <c r="AV151" s="13" t="s">
        <v>89</v>
      </c>
      <c r="AW151" s="13" t="s">
        <v>35</v>
      </c>
      <c r="AX151" s="13" t="s">
        <v>79</v>
      </c>
      <c r="AY151" s="209" t="s">
        <v>130</v>
      </c>
    </row>
    <row r="152" spans="1:65" s="14" customFormat="1" ht="11.25">
      <c r="B152" s="210"/>
      <c r="C152" s="211"/>
      <c r="D152" s="200" t="s">
        <v>150</v>
      </c>
      <c r="E152" s="212" t="s">
        <v>1</v>
      </c>
      <c r="F152" s="213" t="s">
        <v>167</v>
      </c>
      <c r="G152" s="211"/>
      <c r="H152" s="214">
        <v>37.51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150</v>
      </c>
      <c r="AU152" s="220" t="s">
        <v>89</v>
      </c>
      <c r="AV152" s="14" t="s">
        <v>137</v>
      </c>
      <c r="AW152" s="14" t="s">
        <v>35</v>
      </c>
      <c r="AX152" s="14" t="s">
        <v>87</v>
      </c>
      <c r="AY152" s="220" t="s">
        <v>130</v>
      </c>
    </row>
    <row r="153" spans="1:65" s="2" customFormat="1" ht="16.5" customHeight="1">
      <c r="A153" s="33"/>
      <c r="B153" s="34"/>
      <c r="C153" s="221" t="s">
        <v>193</v>
      </c>
      <c r="D153" s="221" t="s">
        <v>194</v>
      </c>
      <c r="E153" s="222" t="s">
        <v>195</v>
      </c>
      <c r="F153" s="223" t="s">
        <v>196</v>
      </c>
      <c r="G153" s="224" t="s">
        <v>185</v>
      </c>
      <c r="H153" s="225">
        <v>75.02</v>
      </c>
      <c r="I153" s="226"/>
      <c r="J153" s="227">
        <f>ROUND(I153*H153,2)</f>
        <v>0</v>
      </c>
      <c r="K153" s="223" t="s">
        <v>136</v>
      </c>
      <c r="L153" s="228"/>
      <c r="M153" s="229" t="s">
        <v>1</v>
      </c>
      <c r="N153" s="230" t="s">
        <v>44</v>
      </c>
      <c r="O153" s="70"/>
      <c r="P153" s="194">
        <f>O153*H153</f>
        <v>0</v>
      </c>
      <c r="Q153" s="194">
        <v>1</v>
      </c>
      <c r="R153" s="194">
        <f>Q153*H153</f>
        <v>75.02</v>
      </c>
      <c r="S153" s="194">
        <v>0</v>
      </c>
      <c r="T153" s="19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6" t="s">
        <v>168</v>
      </c>
      <c r="AT153" s="196" t="s">
        <v>194</v>
      </c>
      <c r="AU153" s="196" t="s">
        <v>89</v>
      </c>
      <c r="AY153" s="16" t="s">
        <v>130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6" t="s">
        <v>87</v>
      </c>
      <c r="BK153" s="197">
        <f>ROUND(I153*H153,2)</f>
        <v>0</v>
      </c>
      <c r="BL153" s="16" t="s">
        <v>137</v>
      </c>
      <c r="BM153" s="196" t="s">
        <v>197</v>
      </c>
    </row>
    <row r="154" spans="1:65" s="13" customFormat="1" ht="11.25">
      <c r="B154" s="198"/>
      <c r="C154" s="199"/>
      <c r="D154" s="200" t="s">
        <v>150</v>
      </c>
      <c r="E154" s="199"/>
      <c r="F154" s="202" t="s">
        <v>198</v>
      </c>
      <c r="G154" s="199"/>
      <c r="H154" s="203">
        <v>75.02</v>
      </c>
      <c r="I154" s="204"/>
      <c r="J154" s="199"/>
      <c r="K154" s="199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150</v>
      </c>
      <c r="AU154" s="209" t="s">
        <v>89</v>
      </c>
      <c r="AV154" s="13" t="s">
        <v>89</v>
      </c>
      <c r="AW154" s="13" t="s">
        <v>4</v>
      </c>
      <c r="AX154" s="13" t="s">
        <v>87</v>
      </c>
      <c r="AY154" s="209" t="s">
        <v>130</v>
      </c>
    </row>
    <row r="155" spans="1:65" s="2" customFormat="1" ht="37.9" customHeight="1">
      <c r="A155" s="33"/>
      <c r="B155" s="34"/>
      <c r="C155" s="185" t="s">
        <v>199</v>
      </c>
      <c r="D155" s="185" t="s">
        <v>132</v>
      </c>
      <c r="E155" s="186" t="s">
        <v>200</v>
      </c>
      <c r="F155" s="187" t="s">
        <v>201</v>
      </c>
      <c r="G155" s="188" t="s">
        <v>135</v>
      </c>
      <c r="H155" s="189">
        <v>12</v>
      </c>
      <c r="I155" s="190"/>
      <c r="J155" s="191">
        <f>ROUND(I155*H155,2)</f>
        <v>0</v>
      </c>
      <c r="K155" s="187" t="s">
        <v>136</v>
      </c>
      <c r="L155" s="38"/>
      <c r="M155" s="192" t="s">
        <v>1</v>
      </c>
      <c r="N155" s="193" t="s">
        <v>44</v>
      </c>
      <c r="O155" s="70"/>
      <c r="P155" s="194">
        <f>O155*H155</f>
        <v>0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137</v>
      </c>
      <c r="AT155" s="196" t="s">
        <v>132</v>
      </c>
      <c r="AU155" s="196" t="s">
        <v>89</v>
      </c>
      <c r="AY155" s="16" t="s">
        <v>130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6" t="s">
        <v>87</v>
      </c>
      <c r="BK155" s="197">
        <f>ROUND(I155*H155,2)</f>
        <v>0</v>
      </c>
      <c r="BL155" s="16" t="s">
        <v>137</v>
      </c>
      <c r="BM155" s="196" t="s">
        <v>202</v>
      </c>
    </row>
    <row r="156" spans="1:65" s="2" customFormat="1" ht="16.5" customHeight="1">
      <c r="A156" s="33"/>
      <c r="B156" s="34"/>
      <c r="C156" s="221" t="s">
        <v>203</v>
      </c>
      <c r="D156" s="221" t="s">
        <v>194</v>
      </c>
      <c r="E156" s="222" t="s">
        <v>204</v>
      </c>
      <c r="F156" s="223" t="s">
        <v>205</v>
      </c>
      <c r="G156" s="224" t="s">
        <v>163</v>
      </c>
      <c r="H156" s="225">
        <v>1.2</v>
      </c>
      <c r="I156" s="226"/>
      <c r="J156" s="227">
        <f>ROUND(I156*H156,2)</f>
        <v>0</v>
      </c>
      <c r="K156" s="223" t="s">
        <v>136</v>
      </c>
      <c r="L156" s="228"/>
      <c r="M156" s="229" t="s">
        <v>1</v>
      </c>
      <c r="N156" s="230" t="s">
        <v>44</v>
      </c>
      <c r="O156" s="70"/>
      <c r="P156" s="194">
        <f>O156*H156</f>
        <v>0</v>
      </c>
      <c r="Q156" s="194">
        <v>0.21</v>
      </c>
      <c r="R156" s="194">
        <f>Q156*H156</f>
        <v>0.252</v>
      </c>
      <c r="S156" s="194">
        <v>0</v>
      </c>
      <c r="T156" s="19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6" t="s">
        <v>168</v>
      </c>
      <c r="AT156" s="196" t="s">
        <v>194</v>
      </c>
      <c r="AU156" s="196" t="s">
        <v>89</v>
      </c>
      <c r="AY156" s="16" t="s">
        <v>130</v>
      </c>
      <c r="BE156" s="197">
        <f>IF(N156="základní",J156,0)</f>
        <v>0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6" t="s">
        <v>87</v>
      </c>
      <c r="BK156" s="197">
        <f>ROUND(I156*H156,2)</f>
        <v>0</v>
      </c>
      <c r="BL156" s="16" t="s">
        <v>137</v>
      </c>
      <c r="BM156" s="196" t="s">
        <v>206</v>
      </c>
    </row>
    <row r="157" spans="1:65" s="13" customFormat="1" ht="11.25">
      <c r="B157" s="198"/>
      <c r="C157" s="199"/>
      <c r="D157" s="200" t="s">
        <v>150</v>
      </c>
      <c r="E157" s="199"/>
      <c r="F157" s="202" t="s">
        <v>207</v>
      </c>
      <c r="G157" s="199"/>
      <c r="H157" s="203">
        <v>1.2</v>
      </c>
      <c r="I157" s="204"/>
      <c r="J157" s="199"/>
      <c r="K157" s="199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150</v>
      </c>
      <c r="AU157" s="209" t="s">
        <v>89</v>
      </c>
      <c r="AV157" s="13" t="s">
        <v>89</v>
      </c>
      <c r="AW157" s="13" t="s">
        <v>4</v>
      </c>
      <c r="AX157" s="13" t="s">
        <v>87</v>
      </c>
      <c r="AY157" s="209" t="s">
        <v>130</v>
      </c>
    </row>
    <row r="158" spans="1:65" s="2" customFormat="1" ht="37.9" customHeight="1">
      <c r="A158" s="33"/>
      <c r="B158" s="34"/>
      <c r="C158" s="185" t="s">
        <v>208</v>
      </c>
      <c r="D158" s="185" t="s">
        <v>132</v>
      </c>
      <c r="E158" s="186" t="s">
        <v>209</v>
      </c>
      <c r="F158" s="187" t="s">
        <v>210</v>
      </c>
      <c r="G158" s="188" t="s">
        <v>135</v>
      </c>
      <c r="H158" s="189">
        <v>12</v>
      </c>
      <c r="I158" s="190"/>
      <c r="J158" s="191">
        <f>ROUND(I158*H158,2)</f>
        <v>0</v>
      </c>
      <c r="K158" s="187" t="s">
        <v>136</v>
      </c>
      <c r="L158" s="38"/>
      <c r="M158" s="192" t="s">
        <v>1</v>
      </c>
      <c r="N158" s="193" t="s">
        <v>44</v>
      </c>
      <c r="O158" s="70"/>
      <c r="P158" s="194">
        <f>O158*H158</f>
        <v>0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137</v>
      </c>
      <c r="AT158" s="196" t="s">
        <v>132</v>
      </c>
      <c r="AU158" s="196" t="s">
        <v>89</v>
      </c>
      <c r="AY158" s="16" t="s">
        <v>130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6" t="s">
        <v>87</v>
      </c>
      <c r="BK158" s="197">
        <f>ROUND(I158*H158,2)</f>
        <v>0</v>
      </c>
      <c r="BL158" s="16" t="s">
        <v>137</v>
      </c>
      <c r="BM158" s="196" t="s">
        <v>211</v>
      </c>
    </row>
    <row r="159" spans="1:65" s="2" customFormat="1" ht="16.5" customHeight="1">
      <c r="A159" s="33"/>
      <c r="B159" s="34"/>
      <c r="C159" s="221" t="s">
        <v>212</v>
      </c>
      <c r="D159" s="221" t="s">
        <v>194</v>
      </c>
      <c r="E159" s="222" t="s">
        <v>213</v>
      </c>
      <c r="F159" s="223" t="s">
        <v>214</v>
      </c>
      <c r="G159" s="224" t="s">
        <v>215</v>
      </c>
      <c r="H159" s="225">
        <v>0.24</v>
      </c>
      <c r="I159" s="226"/>
      <c r="J159" s="227">
        <f>ROUND(I159*H159,2)</f>
        <v>0</v>
      </c>
      <c r="K159" s="223" t="s">
        <v>136</v>
      </c>
      <c r="L159" s="228"/>
      <c r="M159" s="229" t="s">
        <v>1</v>
      </c>
      <c r="N159" s="230" t="s">
        <v>44</v>
      </c>
      <c r="O159" s="70"/>
      <c r="P159" s="194">
        <f>O159*H159</f>
        <v>0</v>
      </c>
      <c r="Q159" s="194">
        <v>1E-3</v>
      </c>
      <c r="R159" s="194">
        <f>Q159*H159</f>
        <v>2.4000000000000001E-4</v>
      </c>
      <c r="S159" s="194">
        <v>0</v>
      </c>
      <c r="T159" s="19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6" t="s">
        <v>168</v>
      </c>
      <c r="AT159" s="196" t="s">
        <v>194</v>
      </c>
      <c r="AU159" s="196" t="s">
        <v>89</v>
      </c>
      <c r="AY159" s="16" t="s">
        <v>130</v>
      </c>
      <c r="BE159" s="197">
        <f>IF(N159="základní",J159,0)</f>
        <v>0</v>
      </c>
      <c r="BF159" s="197">
        <f>IF(N159="snížená",J159,0)</f>
        <v>0</v>
      </c>
      <c r="BG159" s="197">
        <f>IF(N159="zákl. přenesená",J159,0)</f>
        <v>0</v>
      </c>
      <c r="BH159" s="197">
        <f>IF(N159="sníž. přenesená",J159,0)</f>
        <v>0</v>
      </c>
      <c r="BI159" s="197">
        <f>IF(N159="nulová",J159,0)</f>
        <v>0</v>
      </c>
      <c r="BJ159" s="16" t="s">
        <v>87</v>
      </c>
      <c r="BK159" s="197">
        <f>ROUND(I159*H159,2)</f>
        <v>0</v>
      </c>
      <c r="BL159" s="16" t="s">
        <v>137</v>
      </c>
      <c r="BM159" s="196" t="s">
        <v>216</v>
      </c>
    </row>
    <row r="160" spans="1:65" s="13" customFormat="1" ht="11.25">
      <c r="B160" s="198"/>
      <c r="C160" s="199"/>
      <c r="D160" s="200" t="s">
        <v>150</v>
      </c>
      <c r="E160" s="199"/>
      <c r="F160" s="202" t="s">
        <v>217</v>
      </c>
      <c r="G160" s="199"/>
      <c r="H160" s="203">
        <v>0.24</v>
      </c>
      <c r="I160" s="204"/>
      <c r="J160" s="199"/>
      <c r="K160" s="199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150</v>
      </c>
      <c r="AU160" s="209" t="s">
        <v>89</v>
      </c>
      <c r="AV160" s="13" t="s">
        <v>89</v>
      </c>
      <c r="AW160" s="13" t="s">
        <v>4</v>
      </c>
      <c r="AX160" s="13" t="s">
        <v>87</v>
      </c>
      <c r="AY160" s="209" t="s">
        <v>130</v>
      </c>
    </row>
    <row r="161" spans="1:65" s="12" customFormat="1" ht="22.9" customHeight="1">
      <c r="B161" s="169"/>
      <c r="C161" s="170"/>
      <c r="D161" s="171" t="s">
        <v>78</v>
      </c>
      <c r="E161" s="183" t="s">
        <v>89</v>
      </c>
      <c r="F161" s="183" t="s">
        <v>218</v>
      </c>
      <c r="G161" s="170"/>
      <c r="H161" s="170"/>
      <c r="I161" s="173"/>
      <c r="J161" s="184">
        <f>BK161</f>
        <v>0</v>
      </c>
      <c r="K161" s="170"/>
      <c r="L161" s="175"/>
      <c r="M161" s="176"/>
      <c r="N161" s="177"/>
      <c r="O161" s="177"/>
      <c r="P161" s="178">
        <f>SUM(P162:P168)</f>
        <v>0</v>
      </c>
      <c r="Q161" s="177"/>
      <c r="R161" s="178">
        <f>SUM(R162:R168)</f>
        <v>32.44690516</v>
      </c>
      <c r="S161" s="177"/>
      <c r="T161" s="179">
        <f>SUM(T162:T168)</f>
        <v>0</v>
      </c>
      <c r="AR161" s="180" t="s">
        <v>87</v>
      </c>
      <c r="AT161" s="181" t="s">
        <v>78</v>
      </c>
      <c r="AU161" s="181" t="s">
        <v>87</v>
      </c>
      <c r="AY161" s="180" t="s">
        <v>130</v>
      </c>
      <c r="BK161" s="182">
        <f>SUM(BK162:BK168)</f>
        <v>0</v>
      </c>
    </row>
    <row r="162" spans="1:65" s="2" customFormat="1" ht="24.2" customHeight="1">
      <c r="A162" s="33"/>
      <c r="B162" s="34"/>
      <c r="C162" s="185" t="s">
        <v>219</v>
      </c>
      <c r="D162" s="185" t="s">
        <v>132</v>
      </c>
      <c r="E162" s="186" t="s">
        <v>220</v>
      </c>
      <c r="F162" s="187" t="s">
        <v>221</v>
      </c>
      <c r="G162" s="188" t="s">
        <v>163</v>
      </c>
      <c r="H162" s="189">
        <v>3.6</v>
      </c>
      <c r="I162" s="190"/>
      <c r="J162" s="191">
        <f>ROUND(I162*H162,2)</f>
        <v>0</v>
      </c>
      <c r="K162" s="187" t="s">
        <v>136</v>
      </c>
      <c r="L162" s="38"/>
      <c r="M162" s="192" t="s">
        <v>1</v>
      </c>
      <c r="N162" s="193" t="s">
        <v>44</v>
      </c>
      <c r="O162" s="70"/>
      <c r="P162" s="194">
        <f>O162*H162</f>
        <v>0</v>
      </c>
      <c r="Q162" s="194">
        <v>2.16</v>
      </c>
      <c r="R162" s="194">
        <f>Q162*H162</f>
        <v>7.7760000000000007</v>
      </c>
      <c r="S162" s="194">
        <v>0</v>
      </c>
      <c r="T162" s="195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6" t="s">
        <v>137</v>
      </c>
      <c r="AT162" s="196" t="s">
        <v>132</v>
      </c>
      <c r="AU162" s="196" t="s">
        <v>89</v>
      </c>
      <c r="AY162" s="16" t="s">
        <v>130</v>
      </c>
      <c r="BE162" s="197">
        <f>IF(N162="základní",J162,0)</f>
        <v>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6" t="s">
        <v>87</v>
      </c>
      <c r="BK162" s="197">
        <f>ROUND(I162*H162,2)</f>
        <v>0</v>
      </c>
      <c r="BL162" s="16" t="s">
        <v>137</v>
      </c>
      <c r="BM162" s="196" t="s">
        <v>222</v>
      </c>
    </row>
    <row r="163" spans="1:65" s="13" customFormat="1" ht="11.25">
      <c r="B163" s="198"/>
      <c r="C163" s="199"/>
      <c r="D163" s="200" t="s">
        <v>150</v>
      </c>
      <c r="E163" s="201" t="s">
        <v>1</v>
      </c>
      <c r="F163" s="202" t="s">
        <v>223</v>
      </c>
      <c r="G163" s="199"/>
      <c r="H163" s="203">
        <v>3.6</v>
      </c>
      <c r="I163" s="204"/>
      <c r="J163" s="199"/>
      <c r="K163" s="199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150</v>
      </c>
      <c r="AU163" s="209" t="s">
        <v>89</v>
      </c>
      <c r="AV163" s="13" t="s">
        <v>89</v>
      </c>
      <c r="AW163" s="13" t="s">
        <v>35</v>
      </c>
      <c r="AX163" s="13" t="s">
        <v>87</v>
      </c>
      <c r="AY163" s="209" t="s">
        <v>130</v>
      </c>
    </row>
    <row r="164" spans="1:65" s="2" customFormat="1" ht="33" customHeight="1">
      <c r="A164" s="33"/>
      <c r="B164" s="34"/>
      <c r="C164" s="185" t="s">
        <v>224</v>
      </c>
      <c r="D164" s="185" t="s">
        <v>132</v>
      </c>
      <c r="E164" s="186" t="s">
        <v>225</v>
      </c>
      <c r="F164" s="187" t="s">
        <v>226</v>
      </c>
      <c r="G164" s="188" t="s">
        <v>163</v>
      </c>
      <c r="H164" s="189">
        <v>5.4</v>
      </c>
      <c r="I164" s="190"/>
      <c r="J164" s="191">
        <f>ROUND(I164*H164,2)</f>
        <v>0</v>
      </c>
      <c r="K164" s="187" t="s">
        <v>136</v>
      </c>
      <c r="L164" s="38"/>
      <c r="M164" s="192" t="s">
        <v>1</v>
      </c>
      <c r="N164" s="193" t="s">
        <v>44</v>
      </c>
      <c r="O164" s="70"/>
      <c r="P164" s="194">
        <f>O164*H164</f>
        <v>0</v>
      </c>
      <c r="Q164" s="194">
        <v>2.5018699999999998</v>
      </c>
      <c r="R164" s="194">
        <f>Q164*H164</f>
        <v>13.510097999999999</v>
      </c>
      <c r="S164" s="194">
        <v>0</v>
      </c>
      <c r="T164" s="195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6" t="s">
        <v>137</v>
      </c>
      <c r="AT164" s="196" t="s">
        <v>132</v>
      </c>
      <c r="AU164" s="196" t="s">
        <v>89</v>
      </c>
      <c r="AY164" s="16" t="s">
        <v>130</v>
      </c>
      <c r="BE164" s="197">
        <f>IF(N164="základní",J164,0)</f>
        <v>0</v>
      </c>
      <c r="BF164" s="197">
        <f>IF(N164="snížená",J164,0)</f>
        <v>0</v>
      </c>
      <c r="BG164" s="197">
        <f>IF(N164="zákl. přenesená",J164,0)</f>
        <v>0</v>
      </c>
      <c r="BH164" s="197">
        <f>IF(N164="sníž. přenesená",J164,0)</f>
        <v>0</v>
      </c>
      <c r="BI164" s="197">
        <f>IF(N164="nulová",J164,0)</f>
        <v>0</v>
      </c>
      <c r="BJ164" s="16" t="s">
        <v>87</v>
      </c>
      <c r="BK164" s="197">
        <f>ROUND(I164*H164,2)</f>
        <v>0</v>
      </c>
      <c r="BL164" s="16" t="s">
        <v>137</v>
      </c>
      <c r="BM164" s="196" t="s">
        <v>227</v>
      </c>
    </row>
    <row r="165" spans="1:65" s="13" customFormat="1" ht="11.25">
      <c r="B165" s="198"/>
      <c r="C165" s="199"/>
      <c r="D165" s="200" t="s">
        <v>150</v>
      </c>
      <c r="E165" s="201" t="s">
        <v>1</v>
      </c>
      <c r="F165" s="202" t="s">
        <v>228</v>
      </c>
      <c r="G165" s="199"/>
      <c r="H165" s="203">
        <v>5.4</v>
      </c>
      <c r="I165" s="204"/>
      <c r="J165" s="199"/>
      <c r="K165" s="199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150</v>
      </c>
      <c r="AU165" s="209" t="s">
        <v>89</v>
      </c>
      <c r="AV165" s="13" t="s">
        <v>89</v>
      </c>
      <c r="AW165" s="13" t="s">
        <v>35</v>
      </c>
      <c r="AX165" s="13" t="s">
        <v>87</v>
      </c>
      <c r="AY165" s="209" t="s">
        <v>130</v>
      </c>
    </row>
    <row r="166" spans="1:65" s="2" customFormat="1" ht="24.2" customHeight="1">
      <c r="A166" s="33"/>
      <c r="B166" s="34"/>
      <c r="C166" s="185" t="s">
        <v>229</v>
      </c>
      <c r="D166" s="185" t="s">
        <v>132</v>
      </c>
      <c r="E166" s="186" t="s">
        <v>230</v>
      </c>
      <c r="F166" s="187" t="s">
        <v>231</v>
      </c>
      <c r="G166" s="188" t="s">
        <v>185</v>
      </c>
      <c r="H166" s="189">
        <v>0.2</v>
      </c>
      <c r="I166" s="190"/>
      <c r="J166" s="191">
        <f>ROUND(I166*H166,2)</f>
        <v>0</v>
      </c>
      <c r="K166" s="187" t="s">
        <v>136</v>
      </c>
      <c r="L166" s="38"/>
      <c r="M166" s="192" t="s">
        <v>1</v>
      </c>
      <c r="N166" s="193" t="s">
        <v>44</v>
      </c>
      <c r="O166" s="70"/>
      <c r="P166" s="194">
        <f>O166*H166</f>
        <v>0</v>
      </c>
      <c r="Q166" s="194">
        <v>1.06277</v>
      </c>
      <c r="R166" s="194">
        <f>Q166*H166</f>
        <v>0.21255400000000002</v>
      </c>
      <c r="S166" s="194">
        <v>0</v>
      </c>
      <c r="T166" s="19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137</v>
      </c>
      <c r="AT166" s="196" t="s">
        <v>132</v>
      </c>
      <c r="AU166" s="196" t="s">
        <v>89</v>
      </c>
      <c r="AY166" s="16" t="s">
        <v>130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6" t="s">
        <v>87</v>
      </c>
      <c r="BK166" s="197">
        <f>ROUND(I166*H166,2)</f>
        <v>0</v>
      </c>
      <c r="BL166" s="16" t="s">
        <v>137</v>
      </c>
      <c r="BM166" s="196" t="s">
        <v>232</v>
      </c>
    </row>
    <row r="167" spans="1:65" s="2" customFormat="1" ht="24.2" customHeight="1">
      <c r="A167" s="33"/>
      <c r="B167" s="34"/>
      <c r="C167" s="185" t="s">
        <v>7</v>
      </c>
      <c r="D167" s="185" t="s">
        <v>132</v>
      </c>
      <c r="E167" s="186" t="s">
        <v>233</v>
      </c>
      <c r="F167" s="187" t="s">
        <v>234</v>
      </c>
      <c r="G167" s="188" t="s">
        <v>163</v>
      </c>
      <c r="H167" s="189">
        <v>4.758</v>
      </c>
      <c r="I167" s="190"/>
      <c r="J167" s="191">
        <f>ROUND(I167*H167,2)</f>
        <v>0</v>
      </c>
      <c r="K167" s="187" t="s">
        <v>136</v>
      </c>
      <c r="L167" s="38"/>
      <c r="M167" s="192" t="s">
        <v>1</v>
      </c>
      <c r="N167" s="193" t="s">
        <v>44</v>
      </c>
      <c r="O167" s="70"/>
      <c r="P167" s="194">
        <f>O167*H167</f>
        <v>0</v>
      </c>
      <c r="Q167" s="194">
        <v>2.3010199999999998</v>
      </c>
      <c r="R167" s="194">
        <f>Q167*H167</f>
        <v>10.94825316</v>
      </c>
      <c r="S167" s="194">
        <v>0</v>
      </c>
      <c r="T167" s="195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6" t="s">
        <v>137</v>
      </c>
      <c r="AT167" s="196" t="s">
        <v>132</v>
      </c>
      <c r="AU167" s="196" t="s">
        <v>89</v>
      </c>
      <c r="AY167" s="16" t="s">
        <v>130</v>
      </c>
      <c r="BE167" s="197">
        <f>IF(N167="základní",J167,0)</f>
        <v>0</v>
      </c>
      <c r="BF167" s="197">
        <f>IF(N167="snížená",J167,0)</f>
        <v>0</v>
      </c>
      <c r="BG167" s="197">
        <f>IF(N167="zákl. přenesená",J167,0)</f>
        <v>0</v>
      </c>
      <c r="BH167" s="197">
        <f>IF(N167="sníž. přenesená",J167,0)</f>
        <v>0</v>
      </c>
      <c r="BI167" s="197">
        <f>IF(N167="nulová",J167,0)</f>
        <v>0</v>
      </c>
      <c r="BJ167" s="16" t="s">
        <v>87</v>
      </c>
      <c r="BK167" s="197">
        <f>ROUND(I167*H167,2)</f>
        <v>0</v>
      </c>
      <c r="BL167" s="16" t="s">
        <v>137</v>
      </c>
      <c r="BM167" s="196" t="s">
        <v>235</v>
      </c>
    </row>
    <row r="168" spans="1:65" s="13" customFormat="1" ht="11.25">
      <c r="B168" s="198"/>
      <c r="C168" s="199"/>
      <c r="D168" s="200" t="s">
        <v>150</v>
      </c>
      <c r="E168" s="201" t="s">
        <v>1</v>
      </c>
      <c r="F168" s="202" t="s">
        <v>236</v>
      </c>
      <c r="G168" s="199"/>
      <c r="H168" s="203">
        <v>4.758</v>
      </c>
      <c r="I168" s="204"/>
      <c r="J168" s="199"/>
      <c r="K168" s="199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150</v>
      </c>
      <c r="AU168" s="209" t="s">
        <v>89</v>
      </c>
      <c r="AV168" s="13" t="s">
        <v>89</v>
      </c>
      <c r="AW168" s="13" t="s">
        <v>35</v>
      </c>
      <c r="AX168" s="13" t="s">
        <v>87</v>
      </c>
      <c r="AY168" s="209" t="s">
        <v>130</v>
      </c>
    </row>
    <row r="169" spans="1:65" s="12" customFormat="1" ht="22.9" customHeight="1">
      <c r="B169" s="169"/>
      <c r="C169" s="170"/>
      <c r="D169" s="171" t="s">
        <v>78</v>
      </c>
      <c r="E169" s="183" t="s">
        <v>152</v>
      </c>
      <c r="F169" s="183" t="s">
        <v>237</v>
      </c>
      <c r="G169" s="170"/>
      <c r="H169" s="170"/>
      <c r="I169" s="173"/>
      <c r="J169" s="184">
        <f>BK169</f>
        <v>0</v>
      </c>
      <c r="K169" s="170"/>
      <c r="L169" s="175"/>
      <c r="M169" s="176"/>
      <c r="N169" s="177"/>
      <c r="O169" s="177"/>
      <c r="P169" s="178">
        <f>P170+P177</f>
        <v>0</v>
      </c>
      <c r="Q169" s="177"/>
      <c r="R169" s="178">
        <f>R170+R177</f>
        <v>4.9249200000000002</v>
      </c>
      <c r="S169" s="177"/>
      <c r="T169" s="179">
        <f>T170+T177</f>
        <v>0</v>
      </c>
      <c r="AR169" s="180" t="s">
        <v>87</v>
      </c>
      <c r="AT169" s="181" t="s">
        <v>78</v>
      </c>
      <c r="AU169" s="181" t="s">
        <v>87</v>
      </c>
      <c r="AY169" s="180" t="s">
        <v>130</v>
      </c>
      <c r="BK169" s="182">
        <f>BK170+BK177</f>
        <v>0</v>
      </c>
    </row>
    <row r="170" spans="1:65" s="12" customFormat="1" ht="20.85" customHeight="1">
      <c r="B170" s="169"/>
      <c r="C170" s="170"/>
      <c r="D170" s="171" t="s">
        <v>78</v>
      </c>
      <c r="E170" s="183" t="s">
        <v>238</v>
      </c>
      <c r="F170" s="183" t="s">
        <v>239</v>
      </c>
      <c r="G170" s="170"/>
      <c r="H170" s="170"/>
      <c r="I170" s="173"/>
      <c r="J170" s="184">
        <f>BK170</f>
        <v>0</v>
      </c>
      <c r="K170" s="170"/>
      <c r="L170" s="175"/>
      <c r="M170" s="176"/>
      <c r="N170" s="177"/>
      <c r="O170" s="177"/>
      <c r="P170" s="178">
        <f>SUM(P171:P176)</f>
        <v>0</v>
      </c>
      <c r="Q170" s="177"/>
      <c r="R170" s="178">
        <f>SUM(R171:R176)</f>
        <v>0</v>
      </c>
      <c r="S170" s="177"/>
      <c r="T170" s="179">
        <f>SUM(T171:T176)</f>
        <v>0</v>
      </c>
      <c r="AR170" s="180" t="s">
        <v>87</v>
      </c>
      <c r="AT170" s="181" t="s">
        <v>78</v>
      </c>
      <c r="AU170" s="181" t="s">
        <v>89</v>
      </c>
      <c r="AY170" s="180" t="s">
        <v>130</v>
      </c>
      <c r="BK170" s="182">
        <f>SUM(BK171:BK176)</f>
        <v>0</v>
      </c>
    </row>
    <row r="171" spans="1:65" s="2" customFormat="1" ht="33" customHeight="1">
      <c r="A171" s="33"/>
      <c r="B171" s="34"/>
      <c r="C171" s="185" t="s">
        <v>240</v>
      </c>
      <c r="D171" s="185" t="s">
        <v>132</v>
      </c>
      <c r="E171" s="186" t="s">
        <v>241</v>
      </c>
      <c r="F171" s="187" t="s">
        <v>242</v>
      </c>
      <c r="G171" s="188" t="s">
        <v>135</v>
      </c>
      <c r="H171" s="189">
        <v>8</v>
      </c>
      <c r="I171" s="190"/>
      <c r="J171" s="191">
        <f>ROUND(I171*H171,2)</f>
        <v>0</v>
      </c>
      <c r="K171" s="187" t="s">
        <v>136</v>
      </c>
      <c r="L171" s="38"/>
      <c r="M171" s="192" t="s">
        <v>1</v>
      </c>
      <c r="N171" s="193" t="s">
        <v>44</v>
      </c>
      <c r="O171" s="70"/>
      <c r="P171" s="194">
        <f>O171*H171</f>
        <v>0</v>
      </c>
      <c r="Q171" s="194">
        <v>0</v>
      </c>
      <c r="R171" s="194">
        <f>Q171*H171</f>
        <v>0</v>
      </c>
      <c r="S171" s="194">
        <v>0</v>
      </c>
      <c r="T171" s="19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6" t="s">
        <v>137</v>
      </c>
      <c r="AT171" s="196" t="s">
        <v>132</v>
      </c>
      <c r="AU171" s="196" t="s">
        <v>142</v>
      </c>
      <c r="AY171" s="16" t="s">
        <v>130</v>
      </c>
      <c r="BE171" s="197">
        <f>IF(N171="základní",J171,0)</f>
        <v>0</v>
      </c>
      <c r="BF171" s="197">
        <f>IF(N171="snížená",J171,0)</f>
        <v>0</v>
      </c>
      <c r="BG171" s="197">
        <f>IF(N171="zákl. přenesená",J171,0)</f>
        <v>0</v>
      </c>
      <c r="BH171" s="197">
        <f>IF(N171="sníž. přenesená",J171,0)</f>
        <v>0</v>
      </c>
      <c r="BI171" s="197">
        <f>IF(N171="nulová",J171,0)</f>
        <v>0</v>
      </c>
      <c r="BJ171" s="16" t="s">
        <v>87</v>
      </c>
      <c r="BK171" s="197">
        <f>ROUND(I171*H171,2)</f>
        <v>0</v>
      </c>
      <c r="BL171" s="16" t="s">
        <v>137</v>
      </c>
      <c r="BM171" s="196" t="s">
        <v>243</v>
      </c>
    </row>
    <row r="172" spans="1:65" s="13" customFormat="1" ht="11.25">
      <c r="B172" s="198"/>
      <c r="C172" s="199"/>
      <c r="D172" s="200" t="s">
        <v>150</v>
      </c>
      <c r="E172" s="201" t="s">
        <v>1</v>
      </c>
      <c r="F172" s="202" t="s">
        <v>244</v>
      </c>
      <c r="G172" s="199"/>
      <c r="H172" s="203">
        <v>8</v>
      </c>
      <c r="I172" s="204"/>
      <c r="J172" s="199"/>
      <c r="K172" s="199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150</v>
      </c>
      <c r="AU172" s="209" t="s">
        <v>142</v>
      </c>
      <c r="AV172" s="13" t="s">
        <v>89</v>
      </c>
      <c r="AW172" s="13" t="s">
        <v>35</v>
      </c>
      <c r="AX172" s="13" t="s">
        <v>87</v>
      </c>
      <c r="AY172" s="209" t="s">
        <v>130</v>
      </c>
    </row>
    <row r="173" spans="1:65" s="2" customFormat="1" ht="44.25" customHeight="1">
      <c r="A173" s="33"/>
      <c r="B173" s="34"/>
      <c r="C173" s="185" t="s">
        <v>245</v>
      </c>
      <c r="D173" s="185" t="s">
        <v>132</v>
      </c>
      <c r="E173" s="186" t="s">
        <v>246</v>
      </c>
      <c r="F173" s="187" t="s">
        <v>247</v>
      </c>
      <c r="G173" s="188" t="s">
        <v>135</v>
      </c>
      <c r="H173" s="189">
        <v>4</v>
      </c>
      <c r="I173" s="190"/>
      <c r="J173" s="191">
        <f>ROUND(I173*H173,2)</f>
        <v>0</v>
      </c>
      <c r="K173" s="187" t="s">
        <v>136</v>
      </c>
      <c r="L173" s="38"/>
      <c r="M173" s="192" t="s">
        <v>1</v>
      </c>
      <c r="N173" s="193" t="s">
        <v>44</v>
      </c>
      <c r="O173" s="70"/>
      <c r="P173" s="194">
        <f>O173*H173</f>
        <v>0</v>
      </c>
      <c r="Q173" s="194">
        <v>0</v>
      </c>
      <c r="R173" s="194">
        <f>Q173*H173</f>
        <v>0</v>
      </c>
      <c r="S173" s="194">
        <v>0</v>
      </c>
      <c r="T173" s="195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6" t="s">
        <v>137</v>
      </c>
      <c r="AT173" s="196" t="s">
        <v>132</v>
      </c>
      <c r="AU173" s="196" t="s">
        <v>142</v>
      </c>
      <c r="AY173" s="16" t="s">
        <v>130</v>
      </c>
      <c r="BE173" s="197">
        <f>IF(N173="základní",J173,0)</f>
        <v>0</v>
      </c>
      <c r="BF173" s="197">
        <f>IF(N173="snížená",J173,0)</f>
        <v>0</v>
      </c>
      <c r="BG173" s="197">
        <f>IF(N173="zákl. přenesená",J173,0)</f>
        <v>0</v>
      </c>
      <c r="BH173" s="197">
        <f>IF(N173="sníž. přenesená",J173,0)</f>
        <v>0</v>
      </c>
      <c r="BI173" s="197">
        <f>IF(N173="nulová",J173,0)</f>
        <v>0</v>
      </c>
      <c r="BJ173" s="16" t="s">
        <v>87</v>
      </c>
      <c r="BK173" s="197">
        <f>ROUND(I173*H173,2)</f>
        <v>0</v>
      </c>
      <c r="BL173" s="16" t="s">
        <v>137</v>
      </c>
      <c r="BM173" s="196" t="s">
        <v>248</v>
      </c>
    </row>
    <row r="174" spans="1:65" s="2" customFormat="1" ht="24.2" customHeight="1">
      <c r="A174" s="33"/>
      <c r="B174" s="34"/>
      <c r="C174" s="185" t="s">
        <v>249</v>
      </c>
      <c r="D174" s="185" t="s">
        <v>132</v>
      </c>
      <c r="E174" s="186" t="s">
        <v>250</v>
      </c>
      <c r="F174" s="187" t="s">
        <v>251</v>
      </c>
      <c r="G174" s="188" t="s">
        <v>135</v>
      </c>
      <c r="H174" s="189">
        <v>4</v>
      </c>
      <c r="I174" s="190"/>
      <c r="J174" s="191">
        <f>ROUND(I174*H174,2)</f>
        <v>0</v>
      </c>
      <c r="K174" s="187" t="s">
        <v>136</v>
      </c>
      <c r="L174" s="38"/>
      <c r="M174" s="192" t="s">
        <v>1</v>
      </c>
      <c r="N174" s="193" t="s">
        <v>44</v>
      </c>
      <c r="O174" s="70"/>
      <c r="P174" s="194">
        <f>O174*H174</f>
        <v>0</v>
      </c>
      <c r="Q174" s="194">
        <v>0</v>
      </c>
      <c r="R174" s="194">
        <f>Q174*H174</f>
        <v>0</v>
      </c>
      <c r="S174" s="194">
        <v>0</v>
      </c>
      <c r="T174" s="195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6" t="s">
        <v>137</v>
      </c>
      <c r="AT174" s="196" t="s">
        <v>132</v>
      </c>
      <c r="AU174" s="196" t="s">
        <v>142</v>
      </c>
      <c r="AY174" s="16" t="s">
        <v>130</v>
      </c>
      <c r="BE174" s="197">
        <f>IF(N174="základní",J174,0)</f>
        <v>0</v>
      </c>
      <c r="BF174" s="197">
        <f>IF(N174="snížená",J174,0)</f>
        <v>0</v>
      </c>
      <c r="BG174" s="197">
        <f>IF(N174="zákl. přenesená",J174,0)</f>
        <v>0</v>
      </c>
      <c r="BH174" s="197">
        <f>IF(N174="sníž. přenesená",J174,0)</f>
        <v>0</v>
      </c>
      <c r="BI174" s="197">
        <f>IF(N174="nulová",J174,0)</f>
        <v>0</v>
      </c>
      <c r="BJ174" s="16" t="s">
        <v>87</v>
      </c>
      <c r="BK174" s="197">
        <f>ROUND(I174*H174,2)</f>
        <v>0</v>
      </c>
      <c r="BL174" s="16" t="s">
        <v>137</v>
      </c>
      <c r="BM174" s="196" t="s">
        <v>252</v>
      </c>
    </row>
    <row r="175" spans="1:65" s="2" customFormat="1" ht="24.2" customHeight="1">
      <c r="A175" s="33"/>
      <c r="B175" s="34"/>
      <c r="C175" s="185" t="s">
        <v>253</v>
      </c>
      <c r="D175" s="185" t="s">
        <v>132</v>
      </c>
      <c r="E175" s="186" t="s">
        <v>254</v>
      </c>
      <c r="F175" s="187" t="s">
        <v>255</v>
      </c>
      <c r="G175" s="188" t="s">
        <v>135</v>
      </c>
      <c r="H175" s="189">
        <v>4</v>
      </c>
      <c r="I175" s="190"/>
      <c r="J175" s="191">
        <f>ROUND(I175*H175,2)</f>
        <v>0</v>
      </c>
      <c r="K175" s="187" t="s">
        <v>136</v>
      </c>
      <c r="L175" s="38"/>
      <c r="M175" s="192" t="s">
        <v>1</v>
      </c>
      <c r="N175" s="193" t="s">
        <v>44</v>
      </c>
      <c r="O175" s="70"/>
      <c r="P175" s="194">
        <f>O175*H175</f>
        <v>0</v>
      </c>
      <c r="Q175" s="194">
        <v>0</v>
      </c>
      <c r="R175" s="194">
        <f>Q175*H175</f>
        <v>0</v>
      </c>
      <c r="S175" s="194">
        <v>0</v>
      </c>
      <c r="T175" s="19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137</v>
      </c>
      <c r="AT175" s="196" t="s">
        <v>132</v>
      </c>
      <c r="AU175" s="196" t="s">
        <v>142</v>
      </c>
      <c r="AY175" s="16" t="s">
        <v>130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6" t="s">
        <v>87</v>
      </c>
      <c r="BK175" s="197">
        <f>ROUND(I175*H175,2)</f>
        <v>0</v>
      </c>
      <c r="BL175" s="16" t="s">
        <v>137</v>
      </c>
      <c r="BM175" s="196" t="s">
        <v>256</v>
      </c>
    </row>
    <row r="176" spans="1:65" s="2" customFormat="1" ht="49.15" customHeight="1">
      <c r="A176" s="33"/>
      <c r="B176" s="34"/>
      <c r="C176" s="185" t="s">
        <v>257</v>
      </c>
      <c r="D176" s="185" t="s">
        <v>132</v>
      </c>
      <c r="E176" s="186" t="s">
        <v>258</v>
      </c>
      <c r="F176" s="187" t="s">
        <v>259</v>
      </c>
      <c r="G176" s="188" t="s">
        <v>135</v>
      </c>
      <c r="H176" s="189">
        <v>4</v>
      </c>
      <c r="I176" s="190"/>
      <c r="J176" s="191">
        <f>ROUND(I176*H176,2)</f>
        <v>0</v>
      </c>
      <c r="K176" s="187" t="s">
        <v>136</v>
      </c>
      <c r="L176" s="38"/>
      <c r="M176" s="192" t="s">
        <v>1</v>
      </c>
      <c r="N176" s="193" t="s">
        <v>44</v>
      </c>
      <c r="O176" s="70"/>
      <c r="P176" s="194">
        <f>O176*H176</f>
        <v>0</v>
      </c>
      <c r="Q176" s="194">
        <v>0</v>
      </c>
      <c r="R176" s="194">
        <f>Q176*H176</f>
        <v>0</v>
      </c>
      <c r="S176" s="194">
        <v>0</v>
      </c>
      <c r="T176" s="195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6" t="s">
        <v>137</v>
      </c>
      <c r="AT176" s="196" t="s">
        <v>132</v>
      </c>
      <c r="AU176" s="196" t="s">
        <v>142</v>
      </c>
      <c r="AY176" s="16" t="s">
        <v>130</v>
      </c>
      <c r="BE176" s="197">
        <f>IF(N176="základní",J176,0)</f>
        <v>0</v>
      </c>
      <c r="BF176" s="197">
        <f>IF(N176="snížená",J176,0)</f>
        <v>0</v>
      </c>
      <c r="BG176" s="197">
        <f>IF(N176="zákl. přenesená",J176,0)</f>
        <v>0</v>
      </c>
      <c r="BH176" s="197">
        <f>IF(N176="sníž. přenesená",J176,0)</f>
        <v>0</v>
      </c>
      <c r="BI176" s="197">
        <f>IF(N176="nulová",J176,0)</f>
        <v>0</v>
      </c>
      <c r="BJ176" s="16" t="s">
        <v>87</v>
      </c>
      <c r="BK176" s="197">
        <f>ROUND(I176*H176,2)</f>
        <v>0</v>
      </c>
      <c r="BL176" s="16" t="s">
        <v>137</v>
      </c>
      <c r="BM176" s="196" t="s">
        <v>260</v>
      </c>
    </row>
    <row r="177" spans="1:65" s="12" customFormat="1" ht="20.85" customHeight="1">
      <c r="B177" s="169"/>
      <c r="C177" s="170"/>
      <c r="D177" s="171" t="s">
        <v>78</v>
      </c>
      <c r="E177" s="183" t="s">
        <v>261</v>
      </c>
      <c r="F177" s="183" t="s">
        <v>262</v>
      </c>
      <c r="G177" s="170"/>
      <c r="H177" s="170"/>
      <c r="I177" s="173"/>
      <c r="J177" s="184">
        <f>BK177</f>
        <v>0</v>
      </c>
      <c r="K177" s="170"/>
      <c r="L177" s="175"/>
      <c r="M177" s="176"/>
      <c r="N177" s="177"/>
      <c r="O177" s="177"/>
      <c r="P177" s="178">
        <f>SUM(P178:P181)</f>
        <v>0</v>
      </c>
      <c r="Q177" s="177"/>
      <c r="R177" s="178">
        <f>SUM(R178:R181)</f>
        <v>4.9249200000000002</v>
      </c>
      <c r="S177" s="177"/>
      <c r="T177" s="179">
        <f>SUM(T178:T181)</f>
        <v>0</v>
      </c>
      <c r="AR177" s="180" t="s">
        <v>87</v>
      </c>
      <c r="AT177" s="181" t="s">
        <v>78</v>
      </c>
      <c r="AU177" s="181" t="s">
        <v>89</v>
      </c>
      <c r="AY177" s="180" t="s">
        <v>130</v>
      </c>
      <c r="BK177" s="182">
        <f>SUM(BK178:BK181)</f>
        <v>0</v>
      </c>
    </row>
    <row r="178" spans="1:65" s="2" customFormat="1" ht="33" customHeight="1">
      <c r="A178" s="33"/>
      <c r="B178" s="34"/>
      <c r="C178" s="185" t="s">
        <v>263</v>
      </c>
      <c r="D178" s="185" t="s">
        <v>132</v>
      </c>
      <c r="E178" s="186" t="s">
        <v>264</v>
      </c>
      <c r="F178" s="187" t="s">
        <v>265</v>
      </c>
      <c r="G178" s="188" t="s">
        <v>135</v>
      </c>
      <c r="H178" s="189">
        <v>22</v>
      </c>
      <c r="I178" s="190"/>
      <c r="J178" s="191">
        <f>ROUND(I178*H178,2)</f>
        <v>0</v>
      </c>
      <c r="K178" s="187" t="s">
        <v>136</v>
      </c>
      <c r="L178" s="38"/>
      <c r="M178" s="192" t="s">
        <v>1</v>
      </c>
      <c r="N178" s="193" t="s">
        <v>44</v>
      </c>
      <c r="O178" s="70"/>
      <c r="P178" s="194">
        <f>O178*H178</f>
        <v>0</v>
      </c>
      <c r="Q178" s="194">
        <v>0</v>
      </c>
      <c r="R178" s="194">
        <f>Q178*H178</f>
        <v>0</v>
      </c>
      <c r="S178" s="194">
        <v>0</v>
      </c>
      <c r="T178" s="195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6" t="s">
        <v>137</v>
      </c>
      <c r="AT178" s="196" t="s">
        <v>132</v>
      </c>
      <c r="AU178" s="196" t="s">
        <v>142</v>
      </c>
      <c r="AY178" s="16" t="s">
        <v>130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6" t="s">
        <v>87</v>
      </c>
      <c r="BK178" s="197">
        <f>ROUND(I178*H178,2)</f>
        <v>0</v>
      </c>
      <c r="BL178" s="16" t="s">
        <v>137</v>
      </c>
      <c r="BM178" s="196" t="s">
        <v>266</v>
      </c>
    </row>
    <row r="179" spans="1:65" s="2" customFormat="1" ht="78" customHeight="1">
      <c r="A179" s="33"/>
      <c r="B179" s="34"/>
      <c r="C179" s="185" t="s">
        <v>267</v>
      </c>
      <c r="D179" s="185" t="s">
        <v>132</v>
      </c>
      <c r="E179" s="186" t="s">
        <v>268</v>
      </c>
      <c r="F179" s="187" t="s">
        <v>269</v>
      </c>
      <c r="G179" s="188" t="s">
        <v>135</v>
      </c>
      <c r="H179" s="189">
        <v>22</v>
      </c>
      <c r="I179" s="190"/>
      <c r="J179" s="191">
        <f>ROUND(I179*H179,2)</f>
        <v>0</v>
      </c>
      <c r="K179" s="187" t="s">
        <v>136</v>
      </c>
      <c r="L179" s="38"/>
      <c r="M179" s="192" t="s">
        <v>1</v>
      </c>
      <c r="N179" s="193" t="s">
        <v>44</v>
      </c>
      <c r="O179" s="70"/>
      <c r="P179" s="194">
        <f>O179*H179</f>
        <v>0</v>
      </c>
      <c r="Q179" s="194">
        <v>8.9219999999999994E-2</v>
      </c>
      <c r="R179" s="194">
        <f>Q179*H179</f>
        <v>1.9628399999999999</v>
      </c>
      <c r="S179" s="194">
        <v>0</v>
      </c>
      <c r="T179" s="195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6" t="s">
        <v>137</v>
      </c>
      <c r="AT179" s="196" t="s">
        <v>132</v>
      </c>
      <c r="AU179" s="196" t="s">
        <v>142</v>
      </c>
      <c r="AY179" s="16" t="s">
        <v>130</v>
      </c>
      <c r="BE179" s="197">
        <f>IF(N179="základní",J179,0)</f>
        <v>0</v>
      </c>
      <c r="BF179" s="197">
        <f>IF(N179="snížená",J179,0)</f>
        <v>0</v>
      </c>
      <c r="BG179" s="197">
        <f>IF(N179="zákl. přenesená",J179,0)</f>
        <v>0</v>
      </c>
      <c r="BH179" s="197">
        <f>IF(N179="sníž. přenesená",J179,0)</f>
        <v>0</v>
      </c>
      <c r="BI179" s="197">
        <f>IF(N179="nulová",J179,0)</f>
        <v>0</v>
      </c>
      <c r="BJ179" s="16" t="s">
        <v>87</v>
      </c>
      <c r="BK179" s="197">
        <f>ROUND(I179*H179,2)</f>
        <v>0</v>
      </c>
      <c r="BL179" s="16" t="s">
        <v>137</v>
      </c>
      <c r="BM179" s="196" t="s">
        <v>270</v>
      </c>
    </row>
    <row r="180" spans="1:65" s="2" customFormat="1" ht="24.2" customHeight="1">
      <c r="A180" s="33"/>
      <c r="B180" s="34"/>
      <c r="C180" s="221" t="s">
        <v>271</v>
      </c>
      <c r="D180" s="221" t="s">
        <v>194</v>
      </c>
      <c r="E180" s="222" t="s">
        <v>272</v>
      </c>
      <c r="F180" s="223" t="s">
        <v>273</v>
      </c>
      <c r="G180" s="224" t="s">
        <v>135</v>
      </c>
      <c r="H180" s="225">
        <v>22.44</v>
      </c>
      <c r="I180" s="226"/>
      <c r="J180" s="227">
        <f>ROUND(I180*H180,2)</f>
        <v>0</v>
      </c>
      <c r="K180" s="223" t="s">
        <v>136</v>
      </c>
      <c r="L180" s="228"/>
      <c r="M180" s="229" t="s">
        <v>1</v>
      </c>
      <c r="N180" s="230" t="s">
        <v>44</v>
      </c>
      <c r="O180" s="70"/>
      <c r="P180" s="194">
        <f>O180*H180</f>
        <v>0</v>
      </c>
      <c r="Q180" s="194">
        <v>0.13200000000000001</v>
      </c>
      <c r="R180" s="194">
        <f>Q180*H180</f>
        <v>2.9620800000000003</v>
      </c>
      <c r="S180" s="194">
        <v>0</v>
      </c>
      <c r="T180" s="195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6" t="s">
        <v>168</v>
      </c>
      <c r="AT180" s="196" t="s">
        <v>194</v>
      </c>
      <c r="AU180" s="196" t="s">
        <v>142</v>
      </c>
      <c r="AY180" s="16" t="s">
        <v>130</v>
      </c>
      <c r="BE180" s="197">
        <f>IF(N180="základní",J180,0)</f>
        <v>0</v>
      </c>
      <c r="BF180" s="197">
        <f>IF(N180="snížená",J180,0)</f>
        <v>0</v>
      </c>
      <c r="BG180" s="197">
        <f>IF(N180="zákl. přenesená",J180,0)</f>
        <v>0</v>
      </c>
      <c r="BH180" s="197">
        <f>IF(N180="sníž. přenesená",J180,0)</f>
        <v>0</v>
      </c>
      <c r="BI180" s="197">
        <f>IF(N180="nulová",J180,0)</f>
        <v>0</v>
      </c>
      <c r="BJ180" s="16" t="s">
        <v>87</v>
      </c>
      <c r="BK180" s="197">
        <f>ROUND(I180*H180,2)</f>
        <v>0</v>
      </c>
      <c r="BL180" s="16" t="s">
        <v>137</v>
      </c>
      <c r="BM180" s="196" t="s">
        <v>274</v>
      </c>
    </row>
    <row r="181" spans="1:65" s="13" customFormat="1" ht="11.25">
      <c r="B181" s="198"/>
      <c r="C181" s="199"/>
      <c r="D181" s="200" t="s">
        <v>150</v>
      </c>
      <c r="E181" s="199"/>
      <c r="F181" s="202" t="s">
        <v>275</v>
      </c>
      <c r="G181" s="199"/>
      <c r="H181" s="203">
        <v>22.44</v>
      </c>
      <c r="I181" s="204"/>
      <c r="J181" s="199"/>
      <c r="K181" s="199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150</v>
      </c>
      <c r="AU181" s="209" t="s">
        <v>142</v>
      </c>
      <c r="AV181" s="13" t="s">
        <v>89</v>
      </c>
      <c r="AW181" s="13" t="s">
        <v>4</v>
      </c>
      <c r="AX181" s="13" t="s">
        <v>87</v>
      </c>
      <c r="AY181" s="209" t="s">
        <v>130</v>
      </c>
    </row>
    <row r="182" spans="1:65" s="12" customFormat="1" ht="22.9" customHeight="1">
      <c r="B182" s="169"/>
      <c r="C182" s="170"/>
      <c r="D182" s="171" t="s">
        <v>78</v>
      </c>
      <c r="E182" s="183" t="s">
        <v>173</v>
      </c>
      <c r="F182" s="183" t="s">
        <v>276</v>
      </c>
      <c r="G182" s="170"/>
      <c r="H182" s="170"/>
      <c r="I182" s="173"/>
      <c r="J182" s="184">
        <f>BK182</f>
        <v>0</v>
      </c>
      <c r="K182" s="170"/>
      <c r="L182" s="175"/>
      <c r="M182" s="176"/>
      <c r="N182" s="177"/>
      <c r="O182" s="177"/>
      <c r="P182" s="178">
        <f>SUM(P183:P210)</f>
        <v>0</v>
      </c>
      <c r="Q182" s="177"/>
      <c r="R182" s="178">
        <f>SUM(R183:R210)</f>
        <v>26.291022347999998</v>
      </c>
      <c r="S182" s="177"/>
      <c r="T182" s="179">
        <f>SUM(T183:T210)</f>
        <v>1.59</v>
      </c>
      <c r="AR182" s="180" t="s">
        <v>87</v>
      </c>
      <c r="AT182" s="181" t="s">
        <v>78</v>
      </c>
      <c r="AU182" s="181" t="s">
        <v>87</v>
      </c>
      <c r="AY182" s="180" t="s">
        <v>130</v>
      </c>
      <c r="BK182" s="182">
        <f>SUM(BK183:BK210)</f>
        <v>0</v>
      </c>
    </row>
    <row r="183" spans="1:65" s="2" customFormat="1" ht="49.15" customHeight="1">
      <c r="A183" s="33"/>
      <c r="B183" s="34"/>
      <c r="C183" s="185" t="s">
        <v>277</v>
      </c>
      <c r="D183" s="185" t="s">
        <v>132</v>
      </c>
      <c r="E183" s="186" t="s">
        <v>278</v>
      </c>
      <c r="F183" s="187" t="s">
        <v>279</v>
      </c>
      <c r="G183" s="188" t="s">
        <v>148</v>
      </c>
      <c r="H183" s="189">
        <v>11</v>
      </c>
      <c r="I183" s="190"/>
      <c r="J183" s="191">
        <f>ROUND(I183*H183,2)</f>
        <v>0</v>
      </c>
      <c r="K183" s="187" t="s">
        <v>136</v>
      </c>
      <c r="L183" s="38"/>
      <c r="M183" s="192" t="s">
        <v>1</v>
      </c>
      <c r="N183" s="193" t="s">
        <v>44</v>
      </c>
      <c r="O183" s="70"/>
      <c r="P183" s="194">
        <f>O183*H183</f>
        <v>0</v>
      </c>
      <c r="Q183" s="194">
        <v>0.14041999999999999</v>
      </c>
      <c r="R183" s="194">
        <f>Q183*H183</f>
        <v>1.5446199999999999</v>
      </c>
      <c r="S183" s="194">
        <v>0</v>
      </c>
      <c r="T183" s="195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6" t="s">
        <v>137</v>
      </c>
      <c r="AT183" s="196" t="s">
        <v>132</v>
      </c>
      <c r="AU183" s="196" t="s">
        <v>89</v>
      </c>
      <c r="AY183" s="16" t="s">
        <v>130</v>
      </c>
      <c r="BE183" s="197">
        <f>IF(N183="základní",J183,0)</f>
        <v>0</v>
      </c>
      <c r="BF183" s="197">
        <f>IF(N183="snížená",J183,0)</f>
        <v>0</v>
      </c>
      <c r="BG183" s="197">
        <f>IF(N183="zákl. přenesená",J183,0)</f>
        <v>0</v>
      </c>
      <c r="BH183" s="197">
        <f>IF(N183="sníž. přenesená",J183,0)</f>
        <v>0</v>
      </c>
      <c r="BI183" s="197">
        <f>IF(N183="nulová",J183,0)</f>
        <v>0</v>
      </c>
      <c r="BJ183" s="16" t="s">
        <v>87</v>
      </c>
      <c r="BK183" s="197">
        <f>ROUND(I183*H183,2)</f>
        <v>0</v>
      </c>
      <c r="BL183" s="16" t="s">
        <v>137</v>
      </c>
      <c r="BM183" s="196" t="s">
        <v>280</v>
      </c>
    </row>
    <row r="184" spans="1:65" s="2" customFormat="1" ht="16.5" customHeight="1">
      <c r="A184" s="33"/>
      <c r="B184" s="34"/>
      <c r="C184" s="221" t="s">
        <v>281</v>
      </c>
      <c r="D184" s="221" t="s">
        <v>194</v>
      </c>
      <c r="E184" s="222" t="s">
        <v>282</v>
      </c>
      <c r="F184" s="223" t="s">
        <v>283</v>
      </c>
      <c r="G184" s="224" t="s">
        <v>148</v>
      </c>
      <c r="H184" s="225">
        <v>11.22</v>
      </c>
      <c r="I184" s="226"/>
      <c r="J184" s="227">
        <f>ROUND(I184*H184,2)</f>
        <v>0</v>
      </c>
      <c r="K184" s="223" t="s">
        <v>136</v>
      </c>
      <c r="L184" s="228"/>
      <c r="M184" s="229" t="s">
        <v>1</v>
      </c>
      <c r="N184" s="230" t="s">
        <v>44</v>
      </c>
      <c r="O184" s="70"/>
      <c r="P184" s="194">
        <f>O184*H184</f>
        <v>0</v>
      </c>
      <c r="Q184" s="194">
        <v>4.4999999999999998E-2</v>
      </c>
      <c r="R184" s="194">
        <f>Q184*H184</f>
        <v>0.50490000000000002</v>
      </c>
      <c r="S184" s="194">
        <v>0</v>
      </c>
      <c r="T184" s="19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6" t="s">
        <v>168</v>
      </c>
      <c r="AT184" s="196" t="s">
        <v>194</v>
      </c>
      <c r="AU184" s="196" t="s">
        <v>89</v>
      </c>
      <c r="AY184" s="16" t="s">
        <v>130</v>
      </c>
      <c r="BE184" s="197">
        <f>IF(N184="základní",J184,0)</f>
        <v>0</v>
      </c>
      <c r="BF184" s="197">
        <f>IF(N184="snížená",J184,0)</f>
        <v>0</v>
      </c>
      <c r="BG184" s="197">
        <f>IF(N184="zákl. přenesená",J184,0)</f>
        <v>0</v>
      </c>
      <c r="BH184" s="197">
        <f>IF(N184="sníž. přenesená",J184,0)</f>
        <v>0</v>
      </c>
      <c r="BI184" s="197">
        <f>IF(N184="nulová",J184,0)</f>
        <v>0</v>
      </c>
      <c r="BJ184" s="16" t="s">
        <v>87</v>
      </c>
      <c r="BK184" s="197">
        <f>ROUND(I184*H184,2)</f>
        <v>0</v>
      </c>
      <c r="BL184" s="16" t="s">
        <v>137</v>
      </c>
      <c r="BM184" s="196" t="s">
        <v>284</v>
      </c>
    </row>
    <row r="185" spans="1:65" s="13" customFormat="1" ht="11.25">
      <c r="B185" s="198"/>
      <c r="C185" s="199"/>
      <c r="D185" s="200" t="s">
        <v>150</v>
      </c>
      <c r="E185" s="199"/>
      <c r="F185" s="202" t="s">
        <v>285</v>
      </c>
      <c r="G185" s="199"/>
      <c r="H185" s="203">
        <v>11.22</v>
      </c>
      <c r="I185" s="204"/>
      <c r="J185" s="199"/>
      <c r="K185" s="199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150</v>
      </c>
      <c r="AU185" s="209" t="s">
        <v>89</v>
      </c>
      <c r="AV185" s="13" t="s">
        <v>89</v>
      </c>
      <c r="AW185" s="13" t="s">
        <v>4</v>
      </c>
      <c r="AX185" s="13" t="s">
        <v>87</v>
      </c>
      <c r="AY185" s="209" t="s">
        <v>130</v>
      </c>
    </row>
    <row r="186" spans="1:65" s="2" customFormat="1" ht="49.15" customHeight="1">
      <c r="A186" s="33"/>
      <c r="B186" s="34"/>
      <c r="C186" s="185" t="s">
        <v>286</v>
      </c>
      <c r="D186" s="185" t="s">
        <v>132</v>
      </c>
      <c r="E186" s="186" t="s">
        <v>287</v>
      </c>
      <c r="F186" s="187" t="s">
        <v>288</v>
      </c>
      <c r="G186" s="188" t="s">
        <v>148</v>
      </c>
      <c r="H186" s="189">
        <v>11</v>
      </c>
      <c r="I186" s="190"/>
      <c r="J186" s="191">
        <f>ROUND(I186*H186,2)</f>
        <v>0</v>
      </c>
      <c r="K186" s="187" t="s">
        <v>136</v>
      </c>
      <c r="L186" s="38"/>
      <c r="M186" s="192" t="s">
        <v>1</v>
      </c>
      <c r="N186" s="193" t="s">
        <v>44</v>
      </c>
      <c r="O186" s="70"/>
      <c r="P186" s="194">
        <f>O186*H186</f>
        <v>0</v>
      </c>
      <c r="Q186" s="194">
        <v>0.15256</v>
      </c>
      <c r="R186" s="194">
        <f>Q186*H186</f>
        <v>1.6781600000000001</v>
      </c>
      <c r="S186" s="194">
        <v>0</v>
      </c>
      <c r="T186" s="195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6" t="s">
        <v>137</v>
      </c>
      <c r="AT186" s="196" t="s">
        <v>132</v>
      </c>
      <c r="AU186" s="196" t="s">
        <v>89</v>
      </c>
      <c r="AY186" s="16" t="s">
        <v>130</v>
      </c>
      <c r="BE186" s="197">
        <f>IF(N186="základní",J186,0)</f>
        <v>0</v>
      </c>
      <c r="BF186" s="197">
        <f>IF(N186="snížená",J186,0)</f>
        <v>0</v>
      </c>
      <c r="BG186" s="197">
        <f>IF(N186="zákl. přenesená",J186,0)</f>
        <v>0</v>
      </c>
      <c r="BH186" s="197">
        <f>IF(N186="sníž. přenesená",J186,0)</f>
        <v>0</v>
      </c>
      <c r="BI186" s="197">
        <f>IF(N186="nulová",J186,0)</f>
        <v>0</v>
      </c>
      <c r="BJ186" s="16" t="s">
        <v>87</v>
      </c>
      <c r="BK186" s="197">
        <f>ROUND(I186*H186,2)</f>
        <v>0</v>
      </c>
      <c r="BL186" s="16" t="s">
        <v>137</v>
      </c>
      <c r="BM186" s="196" t="s">
        <v>289</v>
      </c>
    </row>
    <row r="187" spans="1:65" s="13" customFormat="1" ht="11.25">
      <c r="B187" s="198"/>
      <c r="C187" s="199"/>
      <c r="D187" s="200" t="s">
        <v>150</v>
      </c>
      <c r="E187" s="201" t="s">
        <v>1</v>
      </c>
      <c r="F187" s="202" t="s">
        <v>290</v>
      </c>
      <c r="G187" s="199"/>
      <c r="H187" s="203">
        <v>9</v>
      </c>
      <c r="I187" s="204"/>
      <c r="J187" s="199"/>
      <c r="K187" s="199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150</v>
      </c>
      <c r="AU187" s="209" t="s">
        <v>89</v>
      </c>
      <c r="AV187" s="13" t="s">
        <v>89</v>
      </c>
      <c r="AW187" s="13" t="s">
        <v>35</v>
      </c>
      <c r="AX187" s="13" t="s">
        <v>79</v>
      </c>
      <c r="AY187" s="209" t="s">
        <v>130</v>
      </c>
    </row>
    <row r="188" spans="1:65" s="13" customFormat="1" ht="11.25">
      <c r="B188" s="198"/>
      <c r="C188" s="199"/>
      <c r="D188" s="200" t="s">
        <v>150</v>
      </c>
      <c r="E188" s="201" t="s">
        <v>1</v>
      </c>
      <c r="F188" s="202" t="s">
        <v>291</v>
      </c>
      <c r="G188" s="199"/>
      <c r="H188" s="203">
        <v>2</v>
      </c>
      <c r="I188" s="204"/>
      <c r="J188" s="199"/>
      <c r="K188" s="199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150</v>
      </c>
      <c r="AU188" s="209" t="s">
        <v>89</v>
      </c>
      <c r="AV188" s="13" t="s">
        <v>89</v>
      </c>
      <c r="AW188" s="13" t="s">
        <v>35</v>
      </c>
      <c r="AX188" s="13" t="s">
        <v>79</v>
      </c>
      <c r="AY188" s="209" t="s">
        <v>130</v>
      </c>
    </row>
    <row r="189" spans="1:65" s="14" customFormat="1" ht="11.25">
      <c r="B189" s="210"/>
      <c r="C189" s="211"/>
      <c r="D189" s="200" t="s">
        <v>150</v>
      </c>
      <c r="E189" s="212" t="s">
        <v>1</v>
      </c>
      <c r="F189" s="213" t="s">
        <v>167</v>
      </c>
      <c r="G189" s="211"/>
      <c r="H189" s="214">
        <v>11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150</v>
      </c>
      <c r="AU189" s="220" t="s">
        <v>89</v>
      </c>
      <c r="AV189" s="14" t="s">
        <v>137</v>
      </c>
      <c r="AW189" s="14" t="s">
        <v>35</v>
      </c>
      <c r="AX189" s="14" t="s">
        <v>87</v>
      </c>
      <c r="AY189" s="220" t="s">
        <v>130</v>
      </c>
    </row>
    <row r="190" spans="1:65" s="2" customFormat="1" ht="16.5" customHeight="1">
      <c r="A190" s="33"/>
      <c r="B190" s="34"/>
      <c r="C190" s="221" t="s">
        <v>292</v>
      </c>
      <c r="D190" s="221" t="s">
        <v>194</v>
      </c>
      <c r="E190" s="222" t="s">
        <v>293</v>
      </c>
      <c r="F190" s="223" t="s">
        <v>294</v>
      </c>
      <c r="G190" s="224" t="s">
        <v>148</v>
      </c>
      <c r="H190" s="225">
        <v>2.04</v>
      </c>
      <c r="I190" s="226"/>
      <c r="J190" s="227">
        <f>ROUND(I190*H190,2)</f>
        <v>0</v>
      </c>
      <c r="K190" s="223" t="s">
        <v>136</v>
      </c>
      <c r="L190" s="228"/>
      <c r="M190" s="229" t="s">
        <v>1</v>
      </c>
      <c r="N190" s="230" t="s">
        <v>44</v>
      </c>
      <c r="O190" s="70"/>
      <c r="P190" s="194">
        <f>O190*H190</f>
        <v>0</v>
      </c>
      <c r="Q190" s="194">
        <v>0.125</v>
      </c>
      <c r="R190" s="194">
        <f>Q190*H190</f>
        <v>0.255</v>
      </c>
      <c r="S190" s="194">
        <v>0</v>
      </c>
      <c r="T190" s="19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168</v>
      </c>
      <c r="AT190" s="196" t="s">
        <v>194</v>
      </c>
      <c r="AU190" s="196" t="s">
        <v>89</v>
      </c>
      <c r="AY190" s="16" t="s">
        <v>130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6" t="s">
        <v>87</v>
      </c>
      <c r="BK190" s="197">
        <f>ROUND(I190*H190,2)</f>
        <v>0</v>
      </c>
      <c r="BL190" s="16" t="s">
        <v>137</v>
      </c>
      <c r="BM190" s="196" t="s">
        <v>295</v>
      </c>
    </row>
    <row r="191" spans="1:65" s="2" customFormat="1" ht="19.5">
      <c r="A191" s="33"/>
      <c r="B191" s="34"/>
      <c r="C191" s="35"/>
      <c r="D191" s="200" t="s">
        <v>296</v>
      </c>
      <c r="E191" s="35"/>
      <c r="F191" s="231" t="s">
        <v>297</v>
      </c>
      <c r="G191" s="35"/>
      <c r="H191" s="35"/>
      <c r="I191" s="232"/>
      <c r="J191" s="35"/>
      <c r="K191" s="35"/>
      <c r="L191" s="38"/>
      <c r="M191" s="233"/>
      <c r="N191" s="234"/>
      <c r="O191" s="70"/>
      <c r="P191" s="70"/>
      <c r="Q191" s="70"/>
      <c r="R191" s="70"/>
      <c r="S191" s="70"/>
      <c r="T191" s="71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6" t="s">
        <v>296</v>
      </c>
      <c r="AU191" s="16" t="s">
        <v>89</v>
      </c>
    </row>
    <row r="192" spans="1:65" s="13" customFormat="1" ht="11.25">
      <c r="B192" s="198"/>
      <c r="C192" s="199"/>
      <c r="D192" s="200" t="s">
        <v>150</v>
      </c>
      <c r="E192" s="199"/>
      <c r="F192" s="202" t="s">
        <v>298</v>
      </c>
      <c r="G192" s="199"/>
      <c r="H192" s="203">
        <v>2.04</v>
      </c>
      <c r="I192" s="204"/>
      <c r="J192" s="199"/>
      <c r="K192" s="199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150</v>
      </c>
      <c r="AU192" s="209" t="s">
        <v>89</v>
      </c>
      <c r="AV192" s="13" t="s">
        <v>89</v>
      </c>
      <c r="AW192" s="13" t="s">
        <v>4</v>
      </c>
      <c r="AX192" s="13" t="s">
        <v>87</v>
      </c>
      <c r="AY192" s="209" t="s">
        <v>130</v>
      </c>
    </row>
    <row r="193" spans="1:65" s="2" customFormat="1" ht="62.65" customHeight="1">
      <c r="A193" s="33"/>
      <c r="B193" s="34"/>
      <c r="C193" s="185" t="s">
        <v>299</v>
      </c>
      <c r="D193" s="185" t="s">
        <v>132</v>
      </c>
      <c r="E193" s="186" t="s">
        <v>300</v>
      </c>
      <c r="F193" s="187" t="s">
        <v>301</v>
      </c>
      <c r="G193" s="188" t="s">
        <v>148</v>
      </c>
      <c r="H193" s="189">
        <v>6</v>
      </c>
      <c r="I193" s="190"/>
      <c r="J193" s="191">
        <f>ROUND(I193*H193,2)</f>
        <v>0</v>
      </c>
      <c r="K193" s="187" t="s">
        <v>136</v>
      </c>
      <c r="L193" s="38"/>
      <c r="M193" s="192" t="s">
        <v>1</v>
      </c>
      <c r="N193" s="193" t="s">
        <v>44</v>
      </c>
      <c r="O193" s="70"/>
      <c r="P193" s="194">
        <f>O193*H193</f>
        <v>0</v>
      </c>
      <c r="Q193" s="194">
        <v>6.0506299999999998E-4</v>
      </c>
      <c r="R193" s="194">
        <f>Q193*H193</f>
        <v>3.6303780000000001E-3</v>
      </c>
      <c r="S193" s="194">
        <v>0</v>
      </c>
      <c r="T193" s="195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6" t="s">
        <v>137</v>
      </c>
      <c r="AT193" s="196" t="s">
        <v>132</v>
      </c>
      <c r="AU193" s="196" t="s">
        <v>89</v>
      </c>
      <c r="AY193" s="16" t="s">
        <v>130</v>
      </c>
      <c r="BE193" s="197">
        <f>IF(N193="základní",J193,0)</f>
        <v>0</v>
      </c>
      <c r="BF193" s="197">
        <f>IF(N193="snížená",J193,0)</f>
        <v>0</v>
      </c>
      <c r="BG193" s="197">
        <f>IF(N193="zákl. přenesená",J193,0)</f>
        <v>0</v>
      </c>
      <c r="BH193" s="197">
        <f>IF(N193="sníž. přenesená",J193,0)</f>
        <v>0</v>
      </c>
      <c r="BI193" s="197">
        <f>IF(N193="nulová",J193,0)</f>
        <v>0</v>
      </c>
      <c r="BJ193" s="16" t="s">
        <v>87</v>
      </c>
      <c r="BK193" s="197">
        <f>ROUND(I193*H193,2)</f>
        <v>0</v>
      </c>
      <c r="BL193" s="16" t="s">
        <v>137</v>
      </c>
      <c r="BM193" s="196" t="s">
        <v>302</v>
      </c>
    </row>
    <row r="194" spans="1:65" s="2" customFormat="1" ht="24.2" customHeight="1">
      <c r="A194" s="33"/>
      <c r="B194" s="34"/>
      <c r="C194" s="185" t="s">
        <v>303</v>
      </c>
      <c r="D194" s="185" t="s">
        <v>132</v>
      </c>
      <c r="E194" s="186" t="s">
        <v>304</v>
      </c>
      <c r="F194" s="187" t="s">
        <v>305</v>
      </c>
      <c r="G194" s="188" t="s">
        <v>148</v>
      </c>
      <c r="H194" s="189">
        <v>6</v>
      </c>
      <c r="I194" s="190"/>
      <c r="J194" s="191">
        <f>ROUND(I194*H194,2)</f>
        <v>0</v>
      </c>
      <c r="K194" s="187" t="s">
        <v>136</v>
      </c>
      <c r="L194" s="38"/>
      <c r="M194" s="192" t="s">
        <v>1</v>
      </c>
      <c r="N194" s="193" t="s">
        <v>44</v>
      </c>
      <c r="O194" s="70"/>
      <c r="P194" s="194">
        <f>O194*H194</f>
        <v>0</v>
      </c>
      <c r="Q194" s="194">
        <v>1.995E-6</v>
      </c>
      <c r="R194" s="194">
        <f>Q194*H194</f>
        <v>1.1969999999999999E-5</v>
      </c>
      <c r="S194" s="194">
        <v>0</v>
      </c>
      <c r="T194" s="195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6" t="s">
        <v>137</v>
      </c>
      <c r="AT194" s="196" t="s">
        <v>132</v>
      </c>
      <c r="AU194" s="196" t="s">
        <v>89</v>
      </c>
      <c r="AY194" s="16" t="s">
        <v>130</v>
      </c>
      <c r="BE194" s="197">
        <f>IF(N194="základní",J194,0)</f>
        <v>0</v>
      </c>
      <c r="BF194" s="197">
        <f>IF(N194="snížená",J194,0)</f>
        <v>0</v>
      </c>
      <c r="BG194" s="197">
        <f>IF(N194="zákl. přenesená",J194,0)</f>
        <v>0</v>
      </c>
      <c r="BH194" s="197">
        <f>IF(N194="sníž. přenesená",J194,0)</f>
        <v>0</v>
      </c>
      <c r="BI194" s="197">
        <f>IF(N194="nulová",J194,0)</f>
        <v>0</v>
      </c>
      <c r="BJ194" s="16" t="s">
        <v>87</v>
      </c>
      <c r="BK194" s="197">
        <f>ROUND(I194*H194,2)</f>
        <v>0</v>
      </c>
      <c r="BL194" s="16" t="s">
        <v>137</v>
      </c>
      <c r="BM194" s="196" t="s">
        <v>306</v>
      </c>
    </row>
    <row r="195" spans="1:65" s="2" customFormat="1" ht="37.9" customHeight="1">
      <c r="A195" s="33"/>
      <c r="B195" s="34"/>
      <c r="C195" s="185" t="s">
        <v>307</v>
      </c>
      <c r="D195" s="185" t="s">
        <v>132</v>
      </c>
      <c r="E195" s="186" t="s">
        <v>308</v>
      </c>
      <c r="F195" s="187" t="s">
        <v>309</v>
      </c>
      <c r="G195" s="188" t="s">
        <v>310</v>
      </c>
      <c r="H195" s="189">
        <v>2</v>
      </c>
      <c r="I195" s="190"/>
      <c r="J195" s="191">
        <f>ROUND(I195*H195,2)</f>
        <v>0</v>
      </c>
      <c r="K195" s="187" t="s">
        <v>136</v>
      </c>
      <c r="L195" s="38"/>
      <c r="M195" s="192" t="s">
        <v>1</v>
      </c>
      <c r="N195" s="193" t="s">
        <v>44</v>
      </c>
      <c r="O195" s="70"/>
      <c r="P195" s="194">
        <f>O195*H195</f>
        <v>0</v>
      </c>
      <c r="Q195" s="194">
        <v>0.35010000000000002</v>
      </c>
      <c r="R195" s="194">
        <f>Q195*H195</f>
        <v>0.70020000000000004</v>
      </c>
      <c r="S195" s="194">
        <v>0</v>
      </c>
      <c r="T195" s="195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6" t="s">
        <v>137</v>
      </c>
      <c r="AT195" s="196" t="s">
        <v>132</v>
      </c>
      <c r="AU195" s="196" t="s">
        <v>89</v>
      </c>
      <c r="AY195" s="16" t="s">
        <v>130</v>
      </c>
      <c r="BE195" s="197">
        <f>IF(N195="základní",J195,0)</f>
        <v>0</v>
      </c>
      <c r="BF195" s="197">
        <f>IF(N195="snížená",J195,0)</f>
        <v>0</v>
      </c>
      <c r="BG195" s="197">
        <f>IF(N195="zákl. přenesená",J195,0)</f>
        <v>0</v>
      </c>
      <c r="BH195" s="197">
        <f>IF(N195="sníž. přenesená",J195,0)</f>
        <v>0</v>
      </c>
      <c r="BI195" s="197">
        <f>IF(N195="nulová",J195,0)</f>
        <v>0</v>
      </c>
      <c r="BJ195" s="16" t="s">
        <v>87</v>
      </c>
      <c r="BK195" s="197">
        <f>ROUND(I195*H195,2)</f>
        <v>0</v>
      </c>
      <c r="BL195" s="16" t="s">
        <v>137</v>
      </c>
      <c r="BM195" s="196" t="s">
        <v>311</v>
      </c>
    </row>
    <row r="196" spans="1:65" s="13" customFormat="1" ht="11.25">
      <c r="B196" s="198"/>
      <c r="C196" s="199"/>
      <c r="D196" s="200" t="s">
        <v>150</v>
      </c>
      <c r="E196" s="201" t="s">
        <v>1</v>
      </c>
      <c r="F196" s="202" t="s">
        <v>312</v>
      </c>
      <c r="G196" s="199"/>
      <c r="H196" s="203">
        <v>1</v>
      </c>
      <c r="I196" s="204"/>
      <c r="J196" s="199"/>
      <c r="K196" s="199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150</v>
      </c>
      <c r="AU196" s="209" t="s">
        <v>89</v>
      </c>
      <c r="AV196" s="13" t="s">
        <v>89</v>
      </c>
      <c r="AW196" s="13" t="s">
        <v>35</v>
      </c>
      <c r="AX196" s="13" t="s">
        <v>79</v>
      </c>
      <c r="AY196" s="209" t="s">
        <v>130</v>
      </c>
    </row>
    <row r="197" spans="1:65" s="13" customFormat="1" ht="11.25">
      <c r="B197" s="198"/>
      <c r="C197" s="199"/>
      <c r="D197" s="200" t="s">
        <v>150</v>
      </c>
      <c r="E197" s="201" t="s">
        <v>1</v>
      </c>
      <c r="F197" s="202" t="s">
        <v>313</v>
      </c>
      <c r="G197" s="199"/>
      <c r="H197" s="203">
        <v>1</v>
      </c>
      <c r="I197" s="204"/>
      <c r="J197" s="199"/>
      <c r="K197" s="199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150</v>
      </c>
      <c r="AU197" s="209" t="s">
        <v>89</v>
      </c>
      <c r="AV197" s="13" t="s">
        <v>89</v>
      </c>
      <c r="AW197" s="13" t="s">
        <v>35</v>
      </c>
      <c r="AX197" s="13" t="s">
        <v>79</v>
      </c>
      <c r="AY197" s="209" t="s">
        <v>130</v>
      </c>
    </row>
    <row r="198" spans="1:65" s="14" customFormat="1" ht="11.25">
      <c r="B198" s="210"/>
      <c r="C198" s="211"/>
      <c r="D198" s="200" t="s">
        <v>150</v>
      </c>
      <c r="E198" s="212" t="s">
        <v>1</v>
      </c>
      <c r="F198" s="213" t="s">
        <v>167</v>
      </c>
      <c r="G198" s="211"/>
      <c r="H198" s="214">
        <v>2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150</v>
      </c>
      <c r="AU198" s="220" t="s">
        <v>89</v>
      </c>
      <c r="AV198" s="14" t="s">
        <v>137</v>
      </c>
      <c r="AW198" s="14" t="s">
        <v>35</v>
      </c>
      <c r="AX198" s="14" t="s">
        <v>87</v>
      </c>
      <c r="AY198" s="220" t="s">
        <v>130</v>
      </c>
    </row>
    <row r="199" spans="1:65" s="2" customFormat="1" ht="16.5" customHeight="1">
      <c r="A199" s="33"/>
      <c r="B199" s="34"/>
      <c r="C199" s="221" t="s">
        <v>314</v>
      </c>
      <c r="D199" s="221" t="s">
        <v>194</v>
      </c>
      <c r="E199" s="222" t="s">
        <v>315</v>
      </c>
      <c r="F199" s="223" t="s">
        <v>316</v>
      </c>
      <c r="G199" s="224" t="s">
        <v>310</v>
      </c>
      <c r="H199" s="225">
        <v>2</v>
      </c>
      <c r="I199" s="226"/>
      <c r="J199" s="227">
        <f>ROUND(I199*H199,2)</f>
        <v>0</v>
      </c>
      <c r="K199" s="223" t="s">
        <v>136</v>
      </c>
      <c r="L199" s="228"/>
      <c r="M199" s="229" t="s">
        <v>1</v>
      </c>
      <c r="N199" s="230" t="s">
        <v>44</v>
      </c>
      <c r="O199" s="70"/>
      <c r="P199" s="194">
        <f>O199*H199</f>
        <v>0</v>
      </c>
      <c r="Q199" s="194">
        <v>4.1900000000000004</v>
      </c>
      <c r="R199" s="194">
        <f>Q199*H199</f>
        <v>8.3800000000000008</v>
      </c>
      <c r="S199" s="194">
        <v>0</v>
      </c>
      <c r="T199" s="195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6" t="s">
        <v>168</v>
      </c>
      <c r="AT199" s="196" t="s">
        <v>194</v>
      </c>
      <c r="AU199" s="196" t="s">
        <v>89</v>
      </c>
      <c r="AY199" s="16" t="s">
        <v>130</v>
      </c>
      <c r="BE199" s="197">
        <f>IF(N199="základní",J199,0)</f>
        <v>0</v>
      </c>
      <c r="BF199" s="197">
        <f>IF(N199="snížená",J199,0)</f>
        <v>0</v>
      </c>
      <c r="BG199" s="197">
        <f>IF(N199="zákl. přenesená",J199,0)</f>
        <v>0</v>
      </c>
      <c r="BH199" s="197">
        <f>IF(N199="sníž. přenesená",J199,0)</f>
        <v>0</v>
      </c>
      <c r="BI199" s="197">
        <f>IF(N199="nulová",J199,0)</f>
        <v>0</v>
      </c>
      <c r="BJ199" s="16" t="s">
        <v>87</v>
      </c>
      <c r="BK199" s="197">
        <f>ROUND(I199*H199,2)</f>
        <v>0</v>
      </c>
      <c r="BL199" s="16" t="s">
        <v>137</v>
      </c>
      <c r="BM199" s="196" t="s">
        <v>317</v>
      </c>
    </row>
    <row r="200" spans="1:65" s="2" customFormat="1" ht="37.9" customHeight="1">
      <c r="A200" s="33"/>
      <c r="B200" s="34"/>
      <c r="C200" s="185" t="s">
        <v>318</v>
      </c>
      <c r="D200" s="185" t="s">
        <v>132</v>
      </c>
      <c r="E200" s="186" t="s">
        <v>319</v>
      </c>
      <c r="F200" s="187" t="s">
        <v>320</v>
      </c>
      <c r="G200" s="188" t="s">
        <v>310</v>
      </c>
      <c r="H200" s="189">
        <v>2</v>
      </c>
      <c r="I200" s="190"/>
      <c r="J200" s="191">
        <f>ROUND(I200*H200,2)</f>
        <v>0</v>
      </c>
      <c r="K200" s="187" t="s">
        <v>136</v>
      </c>
      <c r="L200" s="38"/>
      <c r="M200" s="192" t="s">
        <v>1</v>
      </c>
      <c r="N200" s="193" t="s">
        <v>44</v>
      </c>
      <c r="O200" s="70"/>
      <c r="P200" s="194">
        <f>O200*H200</f>
        <v>0</v>
      </c>
      <c r="Q200" s="194">
        <v>0.58225000000000005</v>
      </c>
      <c r="R200" s="194">
        <f>Q200*H200</f>
        <v>1.1645000000000001</v>
      </c>
      <c r="S200" s="194">
        <v>0</v>
      </c>
      <c r="T200" s="19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6" t="s">
        <v>137</v>
      </c>
      <c r="AT200" s="196" t="s">
        <v>132</v>
      </c>
      <c r="AU200" s="196" t="s">
        <v>89</v>
      </c>
      <c r="AY200" s="16" t="s">
        <v>130</v>
      </c>
      <c r="BE200" s="197">
        <f>IF(N200="základní",J200,0)</f>
        <v>0</v>
      </c>
      <c r="BF200" s="197">
        <f>IF(N200="snížená",J200,0)</f>
        <v>0</v>
      </c>
      <c r="BG200" s="197">
        <f>IF(N200="zákl. přenesená",J200,0)</f>
        <v>0</v>
      </c>
      <c r="BH200" s="197">
        <f>IF(N200="sníž. přenesená",J200,0)</f>
        <v>0</v>
      </c>
      <c r="BI200" s="197">
        <f>IF(N200="nulová",J200,0)</f>
        <v>0</v>
      </c>
      <c r="BJ200" s="16" t="s">
        <v>87</v>
      </c>
      <c r="BK200" s="197">
        <f>ROUND(I200*H200,2)</f>
        <v>0</v>
      </c>
      <c r="BL200" s="16" t="s">
        <v>137</v>
      </c>
      <c r="BM200" s="196" t="s">
        <v>321</v>
      </c>
    </row>
    <row r="201" spans="1:65" s="13" customFormat="1" ht="11.25">
      <c r="B201" s="198"/>
      <c r="C201" s="199"/>
      <c r="D201" s="200" t="s">
        <v>150</v>
      </c>
      <c r="E201" s="201" t="s">
        <v>1</v>
      </c>
      <c r="F201" s="202" t="s">
        <v>322</v>
      </c>
      <c r="G201" s="199"/>
      <c r="H201" s="203">
        <v>1</v>
      </c>
      <c r="I201" s="204"/>
      <c r="J201" s="199"/>
      <c r="K201" s="199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150</v>
      </c>
      <c r="AU201" s="209" t="s">
        <v>89</v>
      </c>
      <c r="AV201" s="13" t="s">
        <v>89</v>
      </c>
      <c r="AW201" s="13" t="s">
        <v>35</v>
      </c>
      <c r="AX201" s="13" t="s">
        <v>79</v>
      </c>
      <c r="AY201" s="209" t="s">
        <v>130</v>
      </c>
    </row>
    <row r="202" spans="1:65" s="13" customFormat="1" ht="11.25">
      <c r="B202" s="198"/>
      <c r="C202" s="199"/>
      <c r="D202" s="200" t="s">
        <v>150</v>
      </c>
      <c r="E202" s="201" t="s">
        <v>1</v>
      </c>
      <c r="F202" s="202" t="s">
        <v>323</v>
      </c>
      <c r="G202" s="199"/>
      <c r="H202" s="203">
        <v>1</v>
      </c>
      <c r="I202" s="204"/>
      <c r="J202" s="199"/>
      <c r="K202" s="199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150</v>
      </c>
      <c r="AU202" s="209" t="s">
        <v>89</v>
      </c>
      <c r="AV202" s="13" t="s">
        <v>89</v>
      </c>
      <c r="AW202" s="13" t="s">
        <v>35</v>
      </c>
      <c r="AX202" s="13" t="s">
        <v>79</v>
      </c>
      <c r="AY202" s="209" t="s">
        <v>130</v>
      </c>
    </row>
    <row r="203" spans="1:65" s="14" customFormat="1" ht="11.25">
      <c r="B203" s="210"/>
      <c r="C203" s="211"/>
      <c r="D203" s="200" t="s">
        <v>150</v>
      </c>
      <c r="E203" s="212" t="s">
        <v>1</v>
      </c>
      <c r="F203" s="213" t="s">
        <v>167</v>
      </c>
      <c r="G203" s="211"/>
      <c r="H203" s="214">
        <v>2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150</v>
      </c>
      <c r="AU203" s="220" t="s">
        <v>89</v>
      </c>
      <c r="AV203" s="14" t="s">
        <v>137</v>
      </c>
      <c r="AW203" s="14" t="s">
        <v>35</v>
      </c>
      <c r="AX203" s="14" t="s">
        <v>87</v>
      </c>
      <c r="AY203" s="220" t="s">
        <v>130</v>
      </c>
    </row>
    <row r="204" spans="1:65" s="2" customFormat="1" ht="16.5" customHeight="1">
      <c r="A204" s="33"/>
      <c r="B204" s="34"/>
      <c r="C204" s="221" t="s">
        <v>324</v>
      </c>
      <c r="D204" s="221" t="s">
        <v>194</v>
      </c>
      <c r="E204" s="222" t="s">
        <v>325</v>
      </c>
      <c r="F204" s="223" t="s">
        <v>326</v>
      </c>
      <c r="G204" s="224" t="s">
        <v>310</v>
      </c>
      <c r="H204" s="225">
        <v>2</v>
      </c>
      <c r="I204" s="226"/>
      <c r="J204" s="227">
        <f>ROUND(I204*H204,2)</f>
        <v>0</v>
      </c>
      <c r="K204" s="223" t="s">
        <v>136</v>
      </c>
      <c r="L204" s="228"/>
      <c r="M204" s="229" t="s">
        <v>1</v>
      </c>
      <c r="N204" s="230" t="s">
        <v>44</v>
      </c>
      <c r="O204" s="70"/>
      <c r="P204" s="194">
        <f>O204*H204</f>
        <v>0</v>
      </c>
      <c r="Q204" s="194">
        <v>6.03</v>
      </c>
      <c r="R204" s="194">
        <f>Q204*H204</f>
        <v>12.06</v>
      </c>
      <c r="S204" s="194">
        <v>0</v>
      </c>
      <c r="T204" s="19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6" t="s">
        <v>168</v>
      </c>
      <c r="AT204" s="196" t="s">
        <v>194</v>
      </c>
      <c r="AU204" s="196" t="s">
        <v>89</v>
      </c>
      <c r="AY204" s="16" t="s">
        <v>130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6" t="s">
        <v>87</v>
      </c>
      <c r="BK204" s="197">
        <f>ROUND(I204*H204,2)</f>
        <v>0</v>
      </c>
      <c r="BL204" s="16" t="s">
        <v>137</v>
      </c>
      <c r="BM204" s="196" t="s">
        <v>327</v>
      </c>
    </row>
    <row r="205" spans="1:65" s="2" customFormat="1" ht="24.2" customHeight="1">
      <c r="A205" s="33"/>
      <c r="B205" s="34"/>
      <c r="C205" s="185" t="s">
        <v>328</v>
      </c>
      <c r="D205" s="185" t="s">
        <v>132</v>
      </c>
      <c r="E205" s="186" t="s">
        <v>329</v>
      </c>
      <c r="F205" s="187" t="s">
        <v>330</v>
      </c>
      <c r="G205" s="188" t="s">
        <v>163</v>
      </c>
      <c r="H205" s="189">
        <v>0.7</v>
      </c>
      <c r="I205" s="190"/>
      <c r="J205" s="191">
        <f>ROUND(I205*H205,2)</f>
        <v>0</v>
      </c>
      <c r="K205" s="187" t="s">
        <v>136</v>
      </c>
      <c r="L205" s="38"/>
      <c r="M205" s="192" t="s">
        <v>1</v>
      </c>
      <c r="N205" s="193" t="s">
        <v>44</v>
      </c>
      <c r="O205" s="70"/>
      <c r="P205" s="194">
        <f>O205*H205</f>
        <v>0</v>
      </c>
      <c r="Q205" s="194">
        <v>0</v>
      </c>
      <c r="R205" s="194">
        <f>Q205*H205</f>
        <v>0</v>
      </c>
      <c r="S205" s="194">
        <v>2.2000000000000002</v>
      </c>
      <c r="T205" s="195">
        <f>S205*H205</f>
        <v>1.54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6" t="s">
        <v>137</v>
      </c>
      <c r="AT205" s="196" t="s">
        <v>132</v>
      </c>
      <c r="AU205" s="196" t="s">
        <v>89</v>
      </c>
      <c r="AY205" s="16" t="s">
        <v>130</v>
      </c>
      <c r="BE205" s="197">
        <f>IF(N205="základní",J205,0)</f>
        <v>0</v>
      </c>
      <c r="BF205" s="197">
        <f>IF(N205="snížená",J205,0)</f>
        <v>0</v>
      </c>
      <c r="BG205" s="197">
        <f>IF(N205="zákl. přenesená",J205,0)</f>
        <v>0</v>
      </c>
      <c r="BH205" s="197">
        <f>IF(N205="sníž. přenesená",J205,0)</f>
        <v>0</v>
      </c>
      <c r="BI205" s="197">
        <f>IF(N205="nulová",J205,0)</f>
        <v>0</v>
      </c>
      <c r="BJ205" s="16" t="s">
        <v>87</v>
      </c>
      <c r="BK205" s="197">
        <f>ROUND(I205*H205,2)</f>
        <v>0</v>
      </c>
      <c r="BL205" s="16" t="s">
        <v>137</v>
      </c>
      <c r="BM205" s="196" t="s">
        <v>331</v>
      </c>
    </row>
    <row r="206" spans="1:65" s="13" customFormat="1" ht="11.25">
      <c r="B206" s="198"/>
      <c r="C206" s="199"/>
      <c r="D206" s="200" t="s">
        <v>150</v>
      </c>
      <c r="E206" s="201" t="s">
        <v>1</v>
      </c>
      <c r="F206" s="202" t="s">
        <v>332</v>
      </c>
      <c r="G206" s="199"/>
      <c r="H206" s="203">
        <v>0.7</v>
      </c>
      <c r="I206" s="204"/>
      <c r="J206" s="199"/>
      <c r="K206" s="199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150</v>
      </c>
      <c r="AU206" s="209" t="s">
        <v>89</v>
      </c>
      <c r="AV206" s="13" t="s">
        <v>89</v>
      </c>
      <c r="AW206" s="13" t="s">
        <v>35</v>
      </c>
      <c r="AX206" s="13" t="s">
        <v>87</v>
      </c>
      <c r="AY206" s="209" t="s">
        <v>130</v>
      </c>
    </row>
    <row r="207" spans="1:65" s="2" customFormat="1" ht="78" customHeight="1">
      <c r="A207" s="33"/>
      <c r="B207" s="34"/>
      <c r="C207" s="185" t="s">
        <v>333</v>
      </c>
      <c r="D207" s="185" t="s">
        <v>132</v>
      </c>
      <c r="E207" s="186" t="s">
        <v>334</v>
      </c>
      <c r="F207" s="187" t="s">
        <v>335</v>
      </c>
      <c r="G207" s="188" t="s">
        <v>148</v>
      </c>
      <c r="H207" s="189">
        <v>2</v>
      </c>
      <c r="I207" s="190"/>
      <c r="J207" s="191">
        <f>ROUND(I207*H207,2)</f>
        <v>0</v>
      </c>
      <c r="K207" s="187" t="s">
        <v>136</v>
      </c>
      <c r="L207" s="38"/>
      <c r="M207" s="192" t="s">
        <v>1</v>
      </c>
      <c r="N207" s="193" t="s">
        <v>44</v>
      </c>
      <c r="O207" s="70"/>
      <c r="P207" s="194">
        <f>O207*H207</f>
        <v>0</v>
      </c>
      <c r="Q207" s="194">
        <v>0</v>
      </c>
      <c r="R207" s="194">
        <f>Q207*H207</f>
        <v>0</v>
      </c>
      <c r="S207" s="194">
        <v>2.5000000000000001E-2</v>
      </c>
      <c r="T207" s="195">
        <f>S207*H207</f>
        <v>0.05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6" t="s">
        <v>137</v>
      </c>
      <c r="AT207" s="196" t="s">
        <v>132</v>
      </c>
      <c r="AU207" s="196" t="s">
        <v>89</v>
      </c>
      <c r="AY207" s="16" t="s">
        <v>130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6" t="s">
        <v>87</v>
      </c>
      <c r="BK207" s="197">
        <f>ROUND(I207*H207,2)</f>
        <v>0</v>
      </c>
      <c r="BL207" s="16" t="s">
        <v>137</v>
      </c>
      <c r="BM207" s="196" t="s">
        <v>336</v>
      </c>
    </row>
    <row r="208" spans="1:65" s="13" customFormat="1" ht="11.25">
      <c r="B208" s="198"/>
      <c r="C208" s="199"/>
      <c r="D208" s="200" t="s">
        <v>150</v>
      </c>
      <c r="E208" s="201" t="s">
        <v>1</v>
      </c>
      <c r="F208" s="202" t="s">
        <v>337</v>
      </c>
      <c r="G208" s="199"/>
      <c r="H208" s="203">
        <v>2</v>
      </c>
      <c r="I208" s="204"/>
      <c r="J208" s="199"/>
      <c r="K208" s="199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150</v>
      </c>
      <c r="AU208" s="209" t="s">
        <v>89</v>
      </c>
      <c r="AV208" s="13" t="s">
        <v>89</v>
      </c>
      <c r="AW208" s="13" t="s">
        <v>35</v>
      </c>
      <c r="AX208" s="13" t="s">
        <v>87</v>
      </c>
      <c r="AY208" s="209" t="s">
        <v>130</v>
      </c>
    </row>
    <row r="209" spans="1:65" s="2" customFormat="1" ht="66.75" customHeight="1">
      <c r="A209" s="33"/>
      <c r="B209" s="34"/>
      <c r="C209" s="185" t="s">
        <v>338</v>
      </c>
      <c r="D209" s="185" t="s">
        <v>132</v>
      </c>
      <c r="E209" s="186" t="s">
        <v>339</v>
      </c>
      <c r="F209" s="187" t="s">
        <v>340</v>
      </c>
      <c r="G209" s="188" t="s">
        <v>148</v>
      </c>
      <c r="H209" s="189">
        <v>11</v>
      </c>
      <c r="I209" s="190"/>
      <c r="J209" s="191">
        <f>ROUND(I209*H209,2)</f>
        <v>0</v>
      </c>
      <c r="K209" s="187" t="s">
        <v>136</v>
      </c>
      <c r="L209" s="38"/>
      <c r="M209" s="192" t="s">
        <v>1</v>
      </c>
      <c r="N209" s="193" t="s">
        <v>44</v>
      </c>
      <c r="O209" s="70"/>
      <c r="P209" s="194">
        <f>O209*H209</f>
        <v>0</v>
      </c>
      <c r="Q209" s="194">
        <v>0</v>
      </c>
      <c r="R209" s="194">
        <f>Q209*H209</f>
        <v>0</v>
      </c>
      <c r="S209" s="194">
        <v>0</v>
      </c>
      <c r="T209" s="195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6" t="s">
        <v>137</v>
      </c>
      <c r="AT209" s="196" t="s">
        <v>132</v>
      </c>
      <c r="AU209" s="196" t="s">
        <v>89</v>
      </c>
      <c r="AY209" s="16" t="s">
        <v>130</v>
      </c>
      <c r="BE209" s="197">
        <f>IF(N209="základní",J209,0)</f>
        <v>0</v>
      </c>
      <c r="BF209" s="197">
        <f>IF(N209="snížená",J209,0)</f>
        <v>0</v>
      </c>
      <c r="BG209" s="197">
        <f>IF(N209="zákl. přenesená",J209,0)</f>
        <v>0</v>
      </c>
      <c r="BH209" s="197">
        <f>IF(N209="sníž. přenesená",J209,0)</f>
        <v>0</v>
      </c>
      <c r="BI209" s="197">
        <f>IF(N209="nulová",J209,0)</f>
        <v>0</v>
      </c>
      <c r="BJ209" s="16" t="s">
        <v>87</v>
      </c>
      <c r="BK209" s="197">
        <f>ROUND(I209*H209,2)</f>
        <v>0</v>
      </c>
      <c r="BL209" s="16" t="s">
        <v>137</v>
      </c>
      <c r="BM209" s="196" t="s">
        <v>341</v>
      </c>
    </row>
    <row r="210" spans="1:65" s="13" customFormat="1" ht="11.25">
      <c r="B210" s="198"/>
      <c r="C210" s="199"/>
      <c r="D210" s="200" t="s">
        <v>150</v>
      </c>
      <c r="E210" s="201" t="s">
        <v>1</v>
      </c>
      <c r="F210" s="202" t="s">
        <v>151</v>
      </c>
      <c r="G210" s="199"/>
      <c r="H210" s="203">
        <v>11</v>
      </c>
      <c r="I210" s="204"/>
      <c r="J210" s="199"/>
      <c r="K210" s="199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150</v>
      </c>
      <c r="AU210" s="209" t="s">
        <v>89</v>
      </c>
      <c r="AV210" s="13" t="s">
        <v>89</v>
      </c>
      <c r="AW210" s="13" t="s">
        <v>35</v>
      </c>
      <c r="AX210" s="13" t="s">
        <v>87</v>
      </c>
      <c r="AY210" s="209" t="s">
        <v>130</v>
      </c>
    </row>
    <row r="211" spans="1:65" s="12" customFormat="1" ht="22.9" customHeight="1">
      <c r="B211" s="169"/>
      <c r="C211" s="170"/>
      <c r="D211" s="171" t="s">
        <v>78</v>
      </c>
      <c r="E211" s="183" t="s">
        <v>342</v>
      </c>
      <c r="F211" s="183" t="s">
        <v>343</v>
      </c>
      <c r="G211" s="170"/>
      <c r="H211" s="170"/>
      <c r="I211" s="173"/>
      <c r="J211" s="184">
        <f>BK211</f>
        <v>0</v>
      </c>
      <c r="K211" s="170"/>
      <c r="L211" s="175"/>
      <c r="M211" s="176"/>
      <c r="N211" s="177"/>
      <c r="O211" s="177"/>
      <c r="P211" s="178">
        <f>SUM(P212:P218)</f>
        <v>0</v>
      </c>
      <c r="Q211" s="177"/>
      <c r="R211" s="178">
        <f>SUM(R212:R218)</f>
        <v>0</v>
      </c>
      <c r="S211" s="177"/>
      <c r="T211" s="179">
        <f>SUM(T212:T218)</f>
        <v>0</v>
      </c>
      <c r="AR211" s="180" t="s">
        <v>87</v>
      </c>
      <c r="AT211" s="181" t="s">
        <v>78</v>
      </c>
      <c r="AU211" s="181" t="s">
        <v>87</v>
      </c>
      <c r="AY211" s="180" t="s">
        <v>130</v>
      </c>
      <c r="BK211" s="182">
        <f>SUM(BK212:BK218)</f>
        <v>0</v>
      </c>
    </row>
    <row r="212" spans="1:65" s="2" customFormat="1" ht="37.9" customHeight="1">
      <c r="A212" s="33"/>
      <c r="B212" s="34"/>
      <c r="C212" s="185" t="s">
        <v>344</v>
      </c>
      <c r="D212" s="185" t="s">
        <v>132</v>
      </c>
      <c r="E212" s="186" t="s">
        <v>345</v>
      </c>
      <c r="F212" s="187" t="s">
        <v>346</v>
      </c>
      <c r="G212" s="188" t="s">
        <v>185</v>
      </c>
      <c r="H212" s="189">
        <v>22.24</v>
      </c>
      <c r="I212" s="190"/>
      <c r="J212" s="191">
        <f>ROUND(I212*H212,2)</f>
        <v>0</v>
      </c>
      <c r="K212" s="187" t="s">
        <v>136</v>
      </c>
      <c r="L212" s="38"/>
      <c r="M212" s="192" t="s">
        <v>1</v>
      </c>
      <c r="N212" s="193" t="s">
        <v>44</v>
      </c>
      <c r="O212" s="70"/>
      <c r="P212" s="194">
        <f>O212*H212</f>
        <v>0</v>
      </c>
      <c r="Q212" s="194">
        <v>0</v>
      </c>
      <c r="R212" s="194">
        <f>Q212*H212</f>
        <v>0</v>
      </c>
      <c r="S212" s="194">
        <v>0</v>
      </c>
      <c r="T212" s="19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137</v>
      </c>
      <c r="AT212" s="196" t="s">
        <v>132</v>
      </c>
      <c r="AU212" s="196" t="s">
        <v>89</v>
      </c>
      <c r="AY212" s="16" t="s">
        <v>130</v>
      </c>
      <c r="BE212" s="197">
        <f>IF(N212="základní",J212,0)</f>
        <v>0</v>
      </c>
      <c r="BF212" s="197">
        <f>IF(N212="snížená",J212,0)</f>
        <v>0</v>
      </c>
      <c r="BG212" s="197">
        <f>IF(N212="zákl. přenesená",J212,0)</f>
        <v>0</v>
      </c>
      <c r="BH212" s="197">
        <f>IF(N212="sníž. přenesená",J212,0)</f>
        <v>0</v>
      </c>
      <c r="BI212" s="197">
        <f>IF(N212="nulová",J212,0)</f>
        <v>0</v>
      </c>
      <c r="BJ212" s="16" t="s">
        <v>87</v>
      </c>
      <c r="BK212" s="197">
        <f>ROUND(I212*H212,2)</f>
        <v>0</v>
      </c>
      <c r="BL212" s="16" t="s">
        <v>137</v>
      </c>
      <c r="BM212" s="196" t="s">
        <v>347</v>
      </c>
    </row>
    <row r="213" spans="1:65" s="2" customFormat="1" ht="49.15" customHeight="1">
      <c r="A213" s="33"/>
      <c r="B213" s="34"/>
      <c r="C213" s="185" t="s">
        <v>348</v>
      </c>
      <c r="D213" s="185" t="s">
        <v>132</v>
      </c>
      <c r="E213" s="186" t="s">
        <v>349</v>
      </c>
      <c r="F213" s="187" t="s">
        <v>350</v>
      </c>
      <c r="G213" s="188" t="s">
        <v>185</v>
      </c>
      <c r="H213" s="189">
        <v>200.16</v>
      </c>
      <c r="I213" s="190"/>
      <c r="J213" s="191">
        <f>ROUND(I213*H213,2)</f>
        <v>0</v>
      </c>
      <c r="K213" s="187" t="s">
        <v>136</v>
      </c>
      <c r="L213" s="38"/>
      <c r="M213" s="192" t="s">
        <v>1</v>
      </c>
      <c r="N213" s="193" t="s">
        <v>44</v>
      </c>
      <c r="O213" s="70"/>
      <c r="P213" s="194">
        <f>O213*H213</f>
        <v>0</v>
      </c>
      <c r="Q213" s="194">
        <v>0</v>
      </c>
      <c r="R213" s="194">
        <f>Q213*H213</f>
        <v>0</v>
      </c>
      <c r="S213" s="194">
        <v>0</v>
      </c>
      <c r="T213" s="195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6" t="s">
        <v>137</v>
      </c>
      <c r="AT213" s="196" t="s">
        <v>132</v>
      </c>
      <c r="AU213" s="196" t="s">
        <v>89</v>
      </c>
      <c r="AY213" s="16" t="s">
        <v>130</v>
      </c>
      <c r="BE213" s="197">
        <f>IF(N213="základní",J213,0)</f>
        <v>0</v>
      </c>
      <c r="BF213" s="197">
        <f>IF(N213="snížená",J213,0)</f>
        <v>0</v>
      </c>
      <c r="BG213" s="197">
        <f>IF(N213="zákl. přenesená",J213,0)</f>
        <v>0</v>
      </c>
      <c r="BH213" s="197">
        <f>IF(N213="sníž. přenesená",J213,0)</f>
        <v>0</v>
      </c>
      <c r="BI213" s="197">
        <f>IF(N213="nulová",J213,0)</f>
        <v>0</v>
      </c>
      <c r="BJ213" s="16" t="s">
        <v>87</v>
      </c>
      <c r="BK213" s="197">
        <f>ROUND(I213*H213,2)</f>
        <v>0</v>
      </c>
      <c r="BL213" s="16" t="s">
        <v>137</v>
      </c>
      <c r="BM213" s="196" t="s">
        <v>351</v>
      </c>
    </row>
    <row r="214" spans="1:65" s="13" customFormat="1" ht="11.25">
      <c r="B214" s="198"/>
      <c r="C214" s="199"/>
      <c r="D214" s="200" t="s">
        <v>150</v>
      </c>
      <c r="E214" s="199"/>
      <c r="F214" s="202" t="s">
        <v>352</v>
      </c>
      <c r="G214" s="199"/>
      <c r="H214" s="203">
        <v>200.16</v>
      </c>
      <c r="I214" s="204"/>
      <c r="J214" s="199"/>
      <c r="K214" s="199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150</v>
      </c>
      <c r="AU214" s="209" t="s">
        <v>89</v>
      </c>
      <c r="AV214" s="13" t="s">
        <v>89</v>
      </c>
      <c r="AW214" s="13" t="s">
        <v>4</v>
      </c>
      <c r="AX214" s="13" t="s">
        <v>87</v>
      </c>
      <c r="AY214" s="209" t="s">
        <v>130</v>
      </c>
    </row>
    <row r="215" spans="1:65" s="2" customFormat="1" ht="44.25" customHeight="1">
      <c r="A215" s="33"/>
      <c r="B215" s="34"/>
      <c r="C215" s="185" t="s">
        <v>353</v>
      </c>
      <c r="D215" s="185" t="s">
        <v>132</v>
      </c>
      <c r="E215" s="186" t="s">
        <v>354</v>
      </c>
      <c r="F215" s="187" t="s">
        <v>355</v>
      </c>
      <c r="G215" s="188" t="s">
        <v>185</v>
      </c>
      <c r="H215" s="189">
        <v>5.77</v>
      </c>
      <c r="I215" s="190"/>
      <c r="J215" s="191">
        <f>ROUND(I215*H215,2)</f>
        <v>0</v>
      </c>
      <c r="K215" s="187" t="s">
        <v>136</v>
      </c>
      <c r="L215" s="38"/>
      <c r="M215" s="192" t="s">
        <v>1</v>
      </c>
      <c r="N215" s="193" t="s">
        <v>44</v>
      </c>
      <c r="O215" s="70"/>
      <c r="P215" s="194">
        <f>O215*H215</f>
        <v>0</v>
      </c>
      <c r="Q215" s="194">
        <v>0</v>
      </c>
      <c r="R215" s="194">
        <f>Q215*H215</f>
        <v>0</v>
      </c>
      <c r="S215" s="194">
        <v>0</v>
      </c>
      <c r="T215" s="195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6" t="s">
        <v>137</v>
      </c>
      <c r="AT215" s="196" t="s">
        <v>132</v>
      </c>
      <c r="AU215" s="196" t="s">
        <v>89</v>
      </c>
      <c r="AY215" s="16" t="s">
        <v>130</v>
      </c>
      <c r="BE215" s="197">
        <f>IF(N215="základní",J215,0)</f>
        <v>0</v>
      </c>
      <c r="BF215" s="197">
        <f>IF(N215="snížená",J215,0)</f>
        <v>0</v>
      </c>
      <c r="BG215" s="197">
        <f>IF(N215="zákl. přenesená",J215,0)</f>
        <v>0</v>
      </c>
      <c r="BH215" s="197">
        <f>IF(N215="sníž. přenesená",J215,0)</f>
        <v>0</v>
      </c>
      <c r="BI215" s="197">
        <f>IF(N215="nulová",J215,0)</f>
        <v>0</v>
      </c>
      <c r="BJ215" s="16" t="s">
        <v>87</v>
      </c>
      <c r="BK215" s="197">
        <f>ROUND(I215*H215,2)</f>
        <v>0</v>
      </c>
      <c r="BL215" s="16" t="s">
        <v>137</v>
      </c>
      <c r="BM215" s="196" t="s">
        <v>356</v>
      </c>
    </row>
    <row r="216" spans="1:65" s="13" customFormat="1" ht="11.25">
      <c r="B216" s="198"/>
      <c r="C216" s="199"/>
      <c r="D216" s="200" t="s">
        <v>150</v>
      </c>
      <c r="E216" s="201" t="s">
        <v>1</v>
      </c>
      <c r="F216" s="202" t="s">
        <v>357</v>
      </c>
      <c r="G216" s="199"/>
      <c r="H216" s="203">
        <v>5.77</v>
      </c>
      <c r="I216" s="204"/>
      <c r="J216" s="199"/>
      <c r="K216" s="199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150</v>
      </c>
      <c r="AU216" s="209" t="s">
        <v>89</v>
      </c>
      <c r="AV216" s="13" t="s">
        <v>89</v>
      </c>
      <c r="AW216" s="13" t="s">
        <v>35</v>
      </c>
      <c r="AX216" s="13" t="s">
        <v>87</v>
      </c>
      <c r="AY216" s="209" t="s">
        <v>130</v>
      </c>
    </row>
    <row r="217" spans="1:65" s="2" customFormat="1" ht="44.25" customHeight="1">
      <c r="A217" s="33"/>
      <c r="B217" s="34"/>
      <c r="C217" s="185" t="s">
        <v>358</v>
      </c>
      <c r="D217" s="185" t="s">
        <v>132</v>
      </c>
      <c r="E217" s="186" t="s">
        <v>359</v>
      </c>
      <c r="F217" s="187" t="s">
        <v>360</v>
      </c>
      <c r="G217" s="188" t="s">
        <v>185</v>
      </c>
      <c r="H217" s="189">
        <v>8.8000000000000007</v>
      </c>
      <c r="I217" s="190"/>
      <c r="J217" s="191">
        <f>ROUND(I217*H217,2)</f>
        <v>0</v>
      </c>
      <c r="K217" s="187" t="s">
        <v>136</v>
      </c>
      <c r="L217" s="38"/>
      <c r="M217" s="192" t="s">
        <v>1</v>
      </c>
      <c r="N217" s="193" t="s">
        <v>44</v>
      </c>
      <c r="O217" s="70"/>
      <c r="P217" s="194">
        <f>O217*H217</f>
        <v>0</v>
      </c>
      <c r="Q217" s="194">
        <v>0</v>
      </c>
      <c r="R217" s="194">
        <f>Q217*H217</f>
        <v>0</v>
      </c>
      <c r="S217" s="194">
        <v>0</v>
      </c>
      <c r="T217" s="195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6" t="s">
        <v>137</v>
      </c>
      <c r="AT217" s="196" t="s">
        <v>132</v>
      </c>
      <c r="AU217" s="196" t="s">
        <v>89</v>
      </c>
      <c r="AY217" s="16" t="s">
        <v>130</v>
      </c>
      <c r="BE217" s="197">
        <f>IF(N217="základní",J217,0)</f>
        <v>0</v>
      </c>
      <c r="BF217" s="197">
        <f>IF(N217="snížená",J217,0)</f>
        <v>0</v>
      </c>
      <c r="BG217" s="197">
        <f>IF(N217="zákl. přenesená",J217,0)</f>
        <v>0</v>
      </c>
      <c r="BH217" s="197">
        <f>IF(N217="sníž. přenesená",J217,0)</f>
        <v>0</v>
      </c>
      <c r="BI217" s="197">
        <f>IF(N217="nulová",J217,0)</f>
        <v>0</v>
      </c>
      <c r="BJ217" s="16" t="s">
        <v>87</v>
      </c>
      <c r="BK217" s="197">
        <f>ROUND(I217*H217,2)</f>
        <v>0</v>
      </c>
      <c r="BL217" s="16" t="s">
        <v>137</v>
      </c>
      <c r="BM217" s="196" t="s">
        <v>361</v>
      </c>
    </row>
    <row r="218" spans="1:65" s="2" customFormat="1" ht="44.25" customHeight="1">
      <c r="A218" s="33"/>
      <c r="B218" s="34"/>
      <c r="C218" s="185" t="s">
        <v>362</v>
      </c>
      <c r="D218" s="185" t="s">
        <v>132</v>
      </c>
      <c r="E218" s="186" t="s">
        <v>363</v>
      </c>
      <c r="F218" s="187" t="s">
        <v>364</v>
      </c>
      <c r="G218" s="188" t="s">
        <v>185</v>
      </c>
      <c r="H218" s="189">
        <v>4.18</v>
      </c>
      <c r="I218" s="190"/>
      <c r="J218" s="191">
        <f>ROUND(I218*H218,2)</f>
        <v>0</v>
      </c>
      <c r="K218" s="187" t="s">
        <v>136</v>
      </c>
      <c r="L218" s="38"/>
      <c r="M218" s="192" t="s">
        <v>1</v>
      </c>
      <c r="N218" s="193" t="s">
        <v>44</v>
      </c>
      <c r="O218" s="70"/>
      <c r="P218" s="194">
        <f>O218*H218</f>
        <v>0</v>
      </c>
      <c r="Q218" s="194">
        <v>0</v>
      </c>
      <c r="R218" s="194">
        <f>Q218*H218</f>
        <v>0</v>
      </c>
      <c r="S218" s="194">
        <v>0</v>
      </c>
      <c r="T218" s="195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6" t="s">
        <v>137</v>
      </c>
      <c r="AT218" s="196" t="s">
        <v>132</v>
      </c>
      <c r="AU218" s="196" t="s">
        <v>89</v>
      </c>
      <c r="AY218" s="16" t="s">
        <v>130</v>
      </c>
      <c r="BE218" s="197">
        <f>IF(N218="základní",J218,0)</f>
        <v>0</v>
      </c>
      <c r="BF218" s="197">
        <f>IF(N218="snížená",J218,0)</f>
        <v>0</v>
      </c>
      <c r="BG218" s="197">
        <f>IF(N218="zákl. přenesená",J218,0)</f>
        <v>0</v>
      </c>
      <c r="BH218" s="197">
        <f>IF(N218="sníž. přenesená",J218,0)</f>
        <v>0</v>
      </c>
      <c r="BI218" s="197">
        <f>IF(N218="nulová",J218,0)</f>
        <v>0</v>
      </c>
      <c r="BJ218" s="16" t="s">
        <v>87</v>
      </c>
      <c r="BK218" s="197">
        <f>ROUND(I218*H218,2)</f>
        <v>0</v>
      </c>
      <c r="BL218" s="16" t="s">
        <v>137</v>
      </c>
      <c r="BM218" s="196" t="s">
        <v>365</v>
      </c>
    </row>
    <row r="219" spans="1:65" s="12" customFormat="1" ht="22.9" customHeight="1">
      <c r="B219" s="169"/>
      <c r="C219" s="170"/>
      <c r="D219" s="171" t="s">
        <v>78</v>
      </c>
      <c r="E219" s="183" t="s">
        <v>366</v>
      </c>
      <c r="F219" s="183" t="s">
        <v>367</v>
      </c>
      <c r="G219" s="170"/>
      <c r="H219" s="170"/>
      <c r="I219" s="173"/>
      <c r="J219" s="184">
        <f>BK219</f>
        <v>0</v>
      </c>
      <c r="K219" s="170"/>
      <c r="L219" s="175"/>
      <c r="M219" s="176"/>
      <c r="N219" s="177"/>
      <c r="O219" s="177"/>
      <c r="P219" s="178">
        <f>P220</f>
        <v>0</v>
      </c>
      <c r="Q219" s="177"/>
      <c r="R219" s="178">
        <f>R220</f>
        <v>0</v>
      </c>
      <c r="S219" s="177"/>
      <c r="T219" s="179">
        <f>T220</f>
        <v>0</v>
      </c>
      <c r="AR219" s="180" t="s">
        <v>87</v>
      </c>
      <c r="AT219" s="181" t="s">
        <v>78</v>
      </c>
      <c r="AU219" s="181" t="s">
        <v>87</v>
      </c>
      <c r="AY219" s="180" t="s">
        <v>130</v>
      </c>
      <c r="BK219" s="182">
        <f>BK220</f>
        <v>0</v>
      </c>
    </row>
    <row r="220" spans="1:65" s="2" customFormat="1" ht="44.25" customHeight="1">
      <c r="A220" s="33"/>
      <c r="B220" s="34"/>
      <c r="C220" s="185" t="s">
        <v>368</v>
      </c>
      <c r="D220" s="185" t="s">
        <v>132</v>
      </c>
      <c r="E220" s="186" t="s">
        <v>369</v>
      </c>
      <c r="F220" s="187" t="s">
        <v>370</v>
      </c>
      <c r="G220" s="188" t="s">
        <v>185</v>
      </c>
      <c r="H220" s="189">
        <v>138.97200000000001</v>
      </c>
      <c r="I220" s="190"/>
      <c r="J220" s="191">
        <f>ROUND(I220*H220,2)</f>
        <v>0</v>
      </c>
      <c r="K220" s="187" t="s">
        <v>136</v>
      </c>
      <c r="L220" s="38"/>
      <c r="M220" s="192" t="s">
        <v>1</v>
      </c>
      <c r="N220" s="193" t="s">
        <v>44</v>
      </c>
      <c r="O220" s="70"/>
      <c r="P220" s="194">
        <f>O220*H220</f>
        <v>0</v>
      </c>
      <c r="Q220" s="194">
        <v>0</v>
      </c>
      <c r="R220" s="194">
        <f>Q220*H220</f>
        <v>0</v>
      </c>
      <c r="S220" s="194">
        <v>0</v>
      </c>
      <c r="T220" s="195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6" t="s">
        <v>137</v>
      </c>
      <c r="AT220" s="196" t="s">
        <v>132</v>
      </c>
      <c r="AU220" s="196" t="s">
        <v>89</v>
      </c>
      <c r="AY220" s="16" t="s">
        <v>130</v>
      </c>
      <c r="BE220" s="197">
        <f>IF(N220="základní",J220,0)</f>
        <v>0</v>
      </c>
      <c r="BF220" s="197">
        <f>IF(N220="snížená",J220,0)</f>
        <v>0</v>
      </c>
      <c r="BG220" s="197">
        <f>IF(N220="zákl. přenesená",J220,0)</f>
        <v>0</v>
      </c>
      <c r="BH220" s="197">
        <f>IF(N220="sníž. přenesená",J220,0)</f>
        <v>0</v>
      </c>
      <c r="BI220" s="197">
        <f>IF(N220="nulová",J220,0)</f>
        <v>0</v>
      </c>
      <c r="BJ220" s="16" t="s">
        <v>87</v>
      </c>
      <c r="BK220" s="197">
        <f>ROUND(I220*H220,2)</f>
        <v>0</v>
      </c>
      <c r="BL220" s="16" t="s">
        <v>137</v>
      </c>
      <c r="BM220" s="196" t="s">
        <v>371</v>
      </c>
    </row>
    <row r="221" spans="1:65" s="12" customFormat="1" ht="25.9" customHeight="1">
      <c r="B221" s="169"/>
      <c r="C221" s="170"/>
      <c r="D221" s="171" t="s">
        <v>78</v>
      </c>
      <c r="E221" s="172" t="s">
        <v>372</v>
      </c>
      <c r="F221" s="172" t="s">
        <v>373</v>
      </c>
      <c r="G221" s="170"/>
      <c r="H221" s="170"/>
      <c r="I221" s="173"/>
      <c r="J221" s="174">
        <f>BK221</f>
        <v>0</v>
      </c>
      <c r="K221" s="170"/>
      <c r="L221" s="175"/>
      <c r="M221" s="176"/>
      <c r="N221" s="177"/>
      <c r="O221" s="177"/>
      <c r="P221" s="178">
        <f>P222</f>
        <v>0</v>
      </c>
      <c r="Q221" s="177"/>
      <c r="R221" s="178">
        <f>R222</f>
        <v>1.2500000000000001E-2</v>
      </c>
      <c r="S221" s="177"/>
      <c r="T221" s="179">
        <f>T222</f>
        <v>0.25</v>
      </c>
      <c r="AR221" s="180" t="s">
        <v>89</v>
      </c>
      <c r="AT221" s="181" t="s">
        <v>78</v>
      </c>
      <c r="AU221" s="181" t="s">
        <v>79</v>
      </c>
      <c r="AY221" s="180" t="s">
        <v>130</v>
      </c>
      <c r="BK221" s="182">
        <f>BK222</f>
        <v>0</v>
      </c>
    </row>
    <row r="222" spans="1:65" s="12" customFormat="1" ht="22.9" customHeight="1">
      <c r="B222" s="169"/>
      <c r="C222" s="170"/>
      <c r="D222" s="171" t="s">
        <v>78</v>
      </c>
      <c r="E222" s="183" t="s">
        <v>374</v>
      </c>
      <c r="F222" s="183" t="s">
        <v>375</v>
      </c>
      <c r="G222" s="170"/>
      <c r="H222" s="170"/>
      <c r="I222" s="173"/>
      <c r="J222" s="184">
        <f>BK222</f>
        <v>0</v>
      </c>
      <c r="K222" s="170"/>
      <c r="L222" s="175"/>
      <c r="M222" s="176"/>
      <c r="N222" s="177"/>
      <c r="O222" s="177"/>
      <c r="P222" s="178">
        <f>SUM(P223:P226)</f>
        <v>0</v>
      </c>
      <c r="Q222" s="177"/>
      <c r="R222" s="178">
        <f>SUM(R223:R226)</f>
        <v>1.2500000000000001E-2</v>
      </c>
      <c r="S222" s="177"/>
      <c r="T222" s="179">
        <f>SUM(T223:T226)</f>
        <v>0.25</v>
      </c>
      <c r="AR222" s="180" t="s">
        <v>89</v>
      </c>
      <c r="AT222" s="181" t="s">
        <v>78</v>
      </c>
      <c r="AU222" s="181" t="s">
        <v>87</v>
      </c>
      <c r="AY222" s="180" t="s">
        <v>130</v>
      </c>
      <c r="BK222" s="182">
        <f>SUM(BK223:BK226)</f>
        <v>0</v>
      </c>
    </row>
    <row r="223" spans="1:65" s="2" customFormat="1" ht="24.2" customHeight="1">
      <c r="A223" s="33"/>
      <c r="B223" s="34"/>
      <c r="C223" s="185" t="s">
        <v>376</v>
      </c>
      <c r="D223" s="185" t="s">
        <v>132</v>
      </c>
      <c r="E223" s="186" t="s">
        <v>377</v>
      </c>
      <c r="F223" s="187" t="s">
        <v>378</v>
      </c>
      <c r="G223" s="188" t="s">
        <v>215</v>
      </c>
      <c r="H223" s="189">
        <v>250</v>
      </c>
      <c r="I223" s="190"/>
      <c r="J223" s="191">
        <f>ROUND(I223*H223,2)</f>
        <v>0</v>
      </c>
      <c r="K223" s="187" t="s">
        <v>136</v>
      </c>
      <c r="L223" s="38"/>
      <c r="M223" s="192" t="s">
        <v>1</v>
      </c>
      <c r="N223" s="193" t="s">
        <v>44</v>
      </c>
      <c r="O223" s="70"/>
      <c r="P223" s="194">
        <f>O223*H223</f>
        <v>0</v>
      </c>
      <c r="Q223" s="194">
        <v>5.0000000000000002E-5</v>
      </c>
      <c r="R223" s="194">
        <f>Q223*H223</f>
        <v>1.2500000000000001E-2</v>
      </c>
      <c r="S223" s="194">
        <v>0</v>
      </c>
      <c r="T223" s="195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6" t="s">
        <v>208</v>
      </c>
      <c r="AT223" s="196" t="s">
        <v>132</v>
      </c>
      <c r="AU223" s="196" t="s">
        <v>89</v>
      </c>
      <c r="AY223" s="16" t="s">
        <v>130</v>
      </c>
      <c r="BE223" s="197">
        <f>IF(N223="základní",J223,0)</f>
        <v>0</v>
      </c>
      <c r="BF223" s="197">
        <f>IF(N223="snížená",J223,0)</f>
        <v>0</v>
      </c>
      <c r="BG223" s="197">
        <f>IF(N223="zákl. přenesená",J223,0)</f>
        <v>0</v>
      </c>
      <c r="BH223" s="197">
        <f>IF(N223="sníž. přenesená",J223,0)</f>
        <v>0</v>
      </c>
      <c r="BI223" s="197">
        <f>IF(N223="nulová",J223,0)</f>
        <v>0</v>
      </c>
      <c r="BJ223" s="16" t="s">
        <v>87</v>
      </c>
      <c r="BK223" s="197">
        <f>ROUND(I223*H223,2)</f>
        <v>0</v>
      </c>
      <c r="BL223" s="16" t="s">
        <v>208</v>
      </c>
      <c r="BM223" s="196" t="s">
        <v>379</v>
      </c>
    </row>
    <row r="224" spans="1:65" s="13" customFormat="1" ht="11.25">
      <c r="B224" s="198"/>
      <c r="C224" s="199"/>
      <c r="D224" s="200" t="s">
        <v>150</v>
      </c>
      <c r="E224" s="201" t="s">
        <v>1</v>
      </c>
      <c r="F224" s="202" t="s">
        <v>380</v>
      </c>
      <c r="G224" s="199"/>
      <c r="H224" s="203">
        <v>250</v>
      </c>
      <c r="I224" s="204"/>
      <c r="J224" s="199"/>
      <c r="K224" s="199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150</v>
      </c>
      <c r="AU224" s="209" t="s">
        <v>89</v>
      </c>
      <c r="AV224" s="13" t="s">
        <v>89</v>
      </c>
      <c r="AW224" s="13" t="s">
        <v>35</v>
      </c>
      <c r="AX224" s="13" t="s">
        <v>87</v>
      </c>
      <c r="AY224" s="209" t="s">
        <v>130</v>
      </c>
    </row>
    <row r="225" spans="1:65" s="2" customFormat="1" ht="37.9" customHeight="1">
      <c r="A225" s="33"/>
      <c r="B225" s="34"/>
      <c r="C225" s="185" t="s">
        <v>381</v>
      </c>
      <c r="D225" s="185" t="s">
        <v>132</v>
      </c>
      <c r="E225" s="186" t="s">
        <v>382</v>
      </c>
      <c r="F225" s="187" t="s">
        <v>383</v>
      </c>
      <c r="G225" s="188" t="s">
        <v>215</v>
      </c>
      <c r="H225" s="189">
        <v>250</v>
      </c>
      <c r="I225" s="190"/>
      <c r="J225" s="191">
        <f>ROUND(I225*H225,2)</f>
        <v>0</v>
      </c>
      <c r="K225" s="187" t="s">
        <v>136</v>
      </c>
      <c r="L225" s="38"/>
      <c r="M225" s="192" t="s">
        <v>1</v>
      </c>
      <c r="N225" s="193" t="s">
        <v>44</v>
      </c>
      <c r="O225" s="70"/>
      <c r="P225" s="194">
        <f>O225*H225</f>
        <v>0</v>
      </c>
      <c r="Q225" s="194">
        <v>0</v>
      </c>
      <c r="R225" s="194">
        <f>Q225*H225</f>
        <v>0</v>
      </c>
      <c r="S225" s="194">
        <v>1E-3</v>
      </c>
      <c r="T225" s="195">
        <f>S225*H225</f>
        <v>0.25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6" t="s">
        <v>208</v>
      </c>
      <c r="AT225" s="196" t="s">
        <v>132</v>
      </c>
      <c r="AU225" s="196" t="s">
        <v>89</v>
      </c>
      <c r="AY225" s="16" t="s">
        <v>130</v>
      </c>
      <c r="BE225" s="197">
        <f>IF(N225="základní",J225,0)</f>
        <v>0</v>
      </c>
      <c r="BF225" s="197">
        <f>IF(N225="snížená",J225,0)</f>
        <v>0</v>
      </c>
      <c r="BG225" s="197">
        <f>IF(N225="zákl. přenesená",J225,0)</f>
        <v>0</v>
      </c>
      <c r="BH225" s="197">
        <f>IF(N225="sníž. přenesená",J225,0)</f>
        <v>0</v>
      </c>
      <c r="BI225" s="197">
        <f>IF(N225="nulová",J225,0)</f>
        <v>0</v>
      </c>
      <c r="BJ225" s="16" t="s">
        <v>87</v>
      </c>
      <c r="BK225" s="197">
        <f>ROUND(I225*H225,2)</f>
        <v>0</v>
      </c>
      <c r="BL225" s="16" t="s">
        <v>208</v>
      </c>
      <c r="BM225" s="196" t="s">
        <v>384</v>
      </c>
    </row>
    <row r="226" spans="1:65" s="13" customFormat="1" ht="11.25">
      <c r="B226" s="198"/>
      <c r="C226" s="199"/>
      <c r="D226" s="200" t="s">
        <v>150</v>
      </c>
      <c r="E226" s="201" t="s">
        <v>1</v>
      </c>
      <c r="F226" s="202" t="s">
        <v>385</v>
      </c>
      <c r="G226" s="199"/>
      <c r="H226" s="203">
        <v>250</v>
      </c>
      <c r="I226" s="204"/>
      <c r="J226" s="199"/>
      <c r="K226" s="199"/>
      <c r="L226" s="205"/>
      <c r="M226" s="235"/>
      <c r="N226" s="236"/>
      <c r="O226" s="236"/>
      <c r="P226" s="236"/>
      <c r="Q226" s="236"/>
      <c r="R226" s="236"/>
      <c r="S226" s="236"/>
      <c r="T226" s="237"/>
      <c r="AT226" s="209" t="s">
        <v>150</v>
      </c>
      <c r="AU226" s="209" t="s">
        <v>89</v>
      </c>
      <c r="AV226" s="13" t="s">
        <v>89</v>
      </c>
      <c r="AW226" s="13" t="s">
        <v>35</v>
      </c>
      <c r="AX226" s="13" t="s">
        <v>87</v>
      </c>
      <c r="AY226" s="209" t="s">
        <v>130</v>
      </c>
    </row>
    <row r="227" spans="1:65" s="2" customFormat="1" ht="6.95" customHeight="1">
      <c r="A227" s="33"/>
      <c r="B227" s="53"/>
      <c r="C227" s="54"/>
      <c r="D227" s="54"/>
      <c r="E227" s="54"/>
      <c r="F227" s="54"/>
      <c r="G227" s="54"/>
      <c r="H227" s="54"/>
      <c r="I227" s="54"/>
      <c r="J227" s="54"/>
      <c r="K227" s="54"/>
      <c r="L227" s="38"/>
      <c r="M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</row>
  </sheetData>
  <sheetProtection algorithmName="SHA-512" hashValue="/VmKLeytJJNba4v0dtjut/2D/wnDu+VedEGwa0jVLLtF6kMPRhckajsOBSrVBCGeECbDbWD8OyTfkp0iiAetfA==" saltValue="xeD7jDNWVH1t8QyX28cb3twEsHuMHdP6WNeRWtrYvJYsyPA80SoDxfwef9zD8t6ryNs0c1L+JfJaJpzm/xgbzQ==" spinCount="100000" sheet="1" objects="1" scenarios="1" formatColumns="0" formatRows="0" autoFilter="0"/>
  <autoFilter ref="C126:K226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6" t="s">
        <v>92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89</v>
      </c>
    </row>
    <row r="4" spans="1:46" s="1" customFormat="1" ht="24.95" customHeight="1">
      <c r="B4" s="19"/>
      <c r="D4" s="109" t="s">
        <v>96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4" t="str">
        <f>'Rekapitulace stavby'!K6</f>
        <v>Karlovy Vary - umístění podzemních kontejnerů</v>
      </c>
      <c r="F7" s="285"/>
      <c r="G7" s="285"/>
      <c r="H7" s="285"/>
      <c r="L7" s="19"/>
    </row>
    <row r="8" spans="1:46" s="2" customFormat="1" ht="12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6" t="s">
        <v>386</v>
      </c>
      <c r="F9" s="287"/>
      <c r="G9" s="287"/>
      <c r="H9" s="287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>
        <f>'Rekapitulace stavby'!AN8</f>
        <v>46097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25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28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8" t="str">
        <f>'Rekapitulace stavby'!E14</f>
        <v>Vyplň údaj</v>
      </c>
      <c r="F18" s="289"/>
      <c r="G18" s="289"/>
      <c r="H18" s="289"/>
      <c r="I18" s="111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24</v>
      </c>
      <c r="J20" s="112" t="s">
        <v>32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33</v>
      </c>
      <c r="F21" s="33"/>
      <c r="G21" s="33"/>
      <c r="H21" s="33"/>
      <c r="I21" s="111" t="s">
        <v>27</v>
      </c>
      <c r="J21" s="112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24</v>
      </c>
      <c r="J23" s="112" t="s">
        <v>32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37</v>
      </c>
      <c r="F24" s="33"/>
      <c r="G24" s="33"/>
      <c r="H24" s="33"/>
      <c r="I24" s="111" t="s">
        <v>27</v>
      </c>
      <c r="J24" s="112" t="s">
        <v>34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90" t="s">
        <v>1</v>
      </c>
      <c r="F27" s="290"/>
      <c r="G27" s="290"/>
      <c r="H27" s="290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ROUND(J125,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43</v>
      </c>
      <c r="E33" s="111" t="s">
        <v>44</v>
      </c>
      <c r="F33" s="122">
        <f>ROUND((SUM(BE125:BE207)),  2)</f>
        <v>0</v>
      </c>
      <c r="G33" s="33"/>
      <c r="H33" s="33"/>
      <c r="I33" s="123">
        <v>0.21</v>
      </c>
      <c r="J33" s="122">
        <f>ROUND(((SUM(BE125:BE207))*I33),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45</v>
      </c>
      <c r="F34" s="122">
        <f>ROUND((SUM(BF125:BF207)),  2)</f>
        <v>0</v>
      </c>
      <c r="G34" s="33"/>
      <c r="H34" s="33"/>
      <c r="I34" s="123">
        <v>0.12</v>
      </c>
      <c r="J34" s="122">
        <f>ROUND(((SUM(BF125:BF207))*I34),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ROUND((SUM(BG125:BG207)),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ROUND((SUM(BH125:BH207)),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ROUND((SUM(BI125:BI207)),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91" t="str">
        <f>E7</f>
        <v>Karlovy Vary - umístění podzemních kontejnerů</v>
      </c>
      <c r="F85" s="292"/>
      <c r="G85" s="292"/>
      <c r="H85" s="292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2" t="str">
        <f>E9</f>
        <v>SO 604 - Kontejnery a zpevněné plochy - dr.Engla</v>
      </c>
      <c r="F87" s="293"/>
      <c r="G87" s="293"/>
      <c r="H87" s="293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>
        <f>IF(J12="","",J12)</f>
        <v>46097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5"/>
      <c r="E91" s="35"/>
      <c r="F91" s="26" t="str">
        <f>E15</f>
        <v>Statutární město Karlovy Vary</v>
      </c>
      <c r="G91" s="35"/>
      <c r="H91" s="35"/>
      <c r="I91" s="28" t="s">
        <v>31</v>
      </c>
      <c r="J91" s="31" t="str">
        <f>E21</f>
        <v>GEOprojectKV,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29</v>
      </c>
      <c r="D92" s="35"/>
      <c r="E92" s="35"/>
      <c r="F92" s="26" t="str">
        <f>IF(E18="","",E18)</f>
        <v>Vyplň údaj</v>
      </c>
      <c r="G92" s="35"/>
      <c r="H92" s="35"/>
      <c r="I92" s="28" t="s">
        <v>36</v>
      </c>
      <c r="J92" s="31" t="str">
        <f>E24</f>
        <v>GEOprojectKV s.r.o.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J125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103</v>
      </c>
    </row>
    <row r="97" spans="1:31" s="9" customFormat="1" ht="24.95" customHeight="1">
      <c r="B97" s="146"/>
      <c r="C97" s="147"/>
      <c r="D97" s="148" t="s">
        <v>104</v>
      </c>
      <c r="E97" s="149"/>
      <c r="F97" s="149"/>
      <c r="G97" s="149"/>
      <c r="H97" s="149"/>
      <c r="I97" s="149"/>
      <c r="J97" s="150">
        <f>J126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105</v>
      </c>
      <c r="E98" s="155"/>
      <c r="F98" s="155"/>
      <c r="G98" s="155"/>
      <c r="H98" s="155"/>
      <c r="I98" s="155"/>
      <c r="J98" s="156">
        <f>J127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106</v>
      </c>
      <c r="E99" s="155"/>
      <c r="F99" s="155"/>
      <c r="G99" s="155"/>
      <c r="H99" s="155"/>
      <c r="I99" s="155"/>
      <c r="J99" s="156">
        <f>J150</f>
        <v>0</v>
      </c>
      <c r="K99" s="153"/>
      <c r="L99" s="157"/>
    </row>
    <row r="100" spans="1:31" s="10" customFormat="1" ht="19.899999999999999" customHeight="1">
      <c r="B100" s="152"/>
      <c r="C100" s="153"/>
      <c r="D100" s="154" t="s">
        <v>107</v>
      </c>
      <c r="E100" s="155"/>
      <c r="F100" s="155"/>
      <c r="G100" s="155"/>
      <c r="H100" s="155"/>
      <c r="I100" s="155"/>
      <c r="J100" s="156">
        <f>J158</f>
        <v>0</v>
      </c>
      <c r="K100" s="153"/>
      <c r="L100" s="157"/>
    </row>
    <row r="101" spans="1:31" s="10" customFormat="1" ht="14.85" customHeight="1">
      <c r="B101" s="152"/>
      <c r="C101" s="153"/>
      <c r="D101" s="154" t="s">
        <v>109</v>
      </c>
      <c r="E101" s="155"/>
      <c r="F101" s="155"/>
      <c r="G101" s="155"/>
      <c r="H101" s="155"/>
      <c r="I101" s="155"/>
      <c r="J101" s="156">
        <f>J159</f>
        <v>0</v>
      </c>
      <c r="K101" s="153"/>
      <c r="L101" s="157"/>
    </row>
    <row r="102" spans="1:31" s="10" customFormat="1" ht="14.85" customHeight="1">
      <c r="B102" s="152"/>
      <c r="C102" s="153"/>
      <c r="D102" s="154" t="s">
        <v>387</v>
      </c>
      <c r="E102" s="155"/>
      <c r="F102" s="155"/>
      <c r="G102" s="155"/>
      <c r="H102" s="155"/>
      <c r="I102" s="155"/>
      <c r="J102" s="156">
        <f>J164</f>
        <v>0</v>
      </c>
      <c r="K102" s="153"/>
      <c r="L102" s="157"/>
    </row>
    <row r="103" spans="1:31" s="10" customFormat="1" ht="19.899999999999999" customHeight="1">
      <c r="B103" s="152"/>
      <c r="C103" s="153"/>
      <c r="D103" s="154" t="s">
        <v>110</v>
      </c>
      <c r="E103" s="155"/>
      <c r="F103" s="155"/>
      <c r="G103" s="155"/>
      <c r="H103" s="155"/>
      <c r="I103" s="155"/>
      <c r="J103" s="156">
        <f>J168</f>
        <v>0</v>
      </c>
      <c r="K103" s="153"/>
      <c r="L103" s="157"/>
    </row>
    <row r="104" spans="1:31" s="10" customFormat="1" ht="19.899999999999999" customHeight="1">
      <c r="B104" s="152"/>
      <c r="C104" s="153"/>
      <c r="D104" s="154" t="s">
        <v>111</v>
      </c>
      <c r="E104" s="155"/>
      <c r="F104" s="155"/>
      <c r="G104" s="155"/>
      <c r="H104" s="155"/>
      <c r="I104" s="155"/>
      <c r="J104" s="156">
        <f>J199</f>
        <v>0</v>
      </c>
      <c r="K104" s="153"/>
      <c r="L104" s="157"/>
    </row>
    <row r="105" spans="1:31" s="10" customFormat="1" ht="19.899999999999999" customHeight="1">
      <c r="B105" s="152"/>
      <c r="C105" s="153"/>
      <c r="D105" s="154" t="s">
        <v>112</v>
      </c>
      <c r="E105" s="155"/>
      <c r="F105" s="155"/>
      <c r="G105" s="155"/>
      <c r="H105" s="155"/>
      <c r="I105" s="155"/>
      <c r="J105" s="156">
        <f>J206</f>
        <v>0</v>
      </c>
      <c r="K105" s="153"/>
      <c r="L105" s="157"/>
    </row>
    <row r="106" spans="1:31" s="2" customFormat="1" ht="21.75" customHeight="1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115</v>
      </c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16</v>
      </c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5"/>
      <c r="D115" s="35"/>
      <c r="E115" s="291" t="str">
        <f>E7</f>
        <v>Karlovy Vary - umístění podzemních kontejnerů</v>
      </c>
      <c r="F115" s="292"/>
      <c r="G115" s="292"/>
      <c r="H115" s="292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97</v>
      </c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5"/>
      <c r="D117" s="35"/>
      <c r="E117" s="262" t="str">
        <f>E9</f>
        <v>SO 604 - Kontejnery a zpevněné plochy - dr.Engla</v>
      </c>
      <c r="F117" s="293"/>
      <c r="G117" s="293"/>
      <c r="H117" s="293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20</v>
      </c>
      <c r="D119" s="35"/>
      <c r="E119" s="35"/>
      <c r="F119" s="26" t="str">
        <f>F12</f>
        <v xml:space="preserve"> </v>
      </c>
      <c r="G119" s="35"/>
      <c r="H119" s="35"/>
      <c r="I119" s="28" t="s">
        <v>22</v>
      </c>
      <c r="J119" s="65">
        <f>IF(J12="","",J12)</f>
        <v>46097</v>
      </c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23</v>
      </c>
      <c r="D121" s="35"/>
      <c r="E121" s="35"/>
      <c r="F121" s="26" t="str">
        <f>E15</f>
        <v>Statutární město Karlovy Vary</v>
      </c>
      <c r="G121" s="35"/>
      <c r="H121" s="35"/>
      <c r="I121" s="28" t="s">
        <v>31</v>
      </c>
      <c r="J121" s="31" t="str">
        <f>E21</f>
        <v>GEOprojectKV, s.r.o.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29</v>
      </c>
      <c r="D122" s="35"/>
      <c r="E122" s="35"/>
      <c r="F122" s="26" t="str">
        <f>IF(E18="","",E18)</f>
        <v>Vyplň údaj</v>
      </c>
      <c r="G122" s="35"/>
      <c r="H122" s="35"/>
      <c r="I122" s="28" t="s">
        <v>36</v>
      </c>
      <c r="J122" s="31" t="str">
        <f>E24</f>
        <v>GEOprojectKV s.r.o.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58"/>
      <c r="B124" s="159"/>
      <c r="C124" s="160" t="s">
        <v>116</v>
      </c>
      <c r="D124" s="161" t="s">
        <v>64</v>
      </c>
      <c r="E124" s="161" t="s">
        <v>60</v>
      </c>
      <c r="F124" s="161" t="s">
        <v>61</v>
      </c>
      <c r="G124" s="161" t="s">
        <v>117</v>
      </c>
      <c r="H124" s="161" t="s">
        <v>118</v>
      </c>
      <c r="I124" s="161" t="s">
        <v>119</v>
      </c>
      <c r="J124" s="161" t="s">
        <v>101</v>
      </c>
      <c r="K124" s="162" t="s">
        <v>120</v>
      </c>
      <c r="L124" s="163"/>
      <c r="M124" s="74" t="s">
        <v>1</v>
      </c>
      <c r="N124" s="75" t="s">
        <v>43</v>
      </c>
      <c r="O124" s="75" t="s">
        <v>121</v>
      </c>
      <c r="P124" s="75" t="s">
        <v>122</v>
      </c>
      <c r="Q124" s="75" t="s">
        <v>123</v>
      </c>
      <c r="R124" s="75" t="s">
        <v>124</v>
      </c>
      <c r="S124" s="75" t="s">
        <v>125</v>
      </c>
      <c r="T124" s="76" t="s">
        <v>126</v>
      </c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</row>
    <row r="125" spans="1:65" s="2" customFormat="1" ht="22.9" customHeight="1">
      <c r="A125" s="33"/>
      <c r="B125" s="34"/>
      <c r="C125" s="81" t="s">
        <v>127</v>
      </c>
      <c r="D125" s="35"/>
      <c r="E125" s="35"/>
      <c r="F125" s="35"/>
      <c r="G125" s="35"/>
      <c r="H125" s="35"/>
      <c r="I125" s="35"/>
      <c r="J125" s="164">
        <f>BK125</f>
        <v>0</v>
      </c>
      <c r="K125" s="35"/>
      <c r="L125" s="38"/>
      <c r="M125" s="77"/>
      <c r="N125" s="165"/>
      <c r="O125" s="78"/>
      <c r="P125" s="166">
        <f>P126</f>
        <v>0</v>
      </c>
      <c r="Q125" s="78"/>
      <c r="R125" s="166">
        <f>R126</f>
        <v>159.99904879000002</v>
      </c>
      <c r="S125" s="78"/>
      <c r="T125" s="167">
        <f>T126</f>
        <v>22.797000000000001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6" t="s">
        <v>78</v>
      </c>
      <c r="AU125" s="16" t="s">
        <v>103</v>
      </c>
      <c r="BK125" s="168">
        <f>BK126</f>
        <v>0</v>
      </c>
    </row>
    <row r="126" spans="1:65" s="12" customFormat="1" ht="25.9" customHeight="1">
      <c r="B126" s="169"/>
      <c r="C126" s="170"/>
      <c r="D126" s="171" t="s">
        <v>78</v>
      </c>
      <c r="E126" s="172" t="s">
        <v>128</v>
      </c>
      <c r="F126" s="172" t="s">
        <v>129</v>
      </c>
      <c r="G126" s="170"/>
      <c r="H126" s="170"/>
      <c r="I126" s="173"/>
      <c r="J126" s="174">
        <f>BK126</f>
        <v>0</v>
      </c>
      <c r="K126" s="170"/>
      <c r="L126" s="175"/>
      <c r="M126" s="176"/>
      <c r="N126" s="177"/>
      <c r="O126" s="177"/>
      <c r="P126" s="178">
        <f>P127+P150+P158+P168+P199+P206</f>
        <v>0</v>
      </c>
      <c r="Q126" s="177"/>
      <c r="R126" s="178">
        <f>R127+R150+R158+R168+R199+R206</f>
        <v>159.99904879000002</v>
      </c>
      <c r="S126" s="177"/>
      <c r="T126" s="179">
        <f>T127+T150+T158+T168+T199+T206</f>
        <v>22.797000000000001</v>
      </c>
      <c r="AR126" s="180" t="s">
        <v>87</v>
      </c>
      <c r="AT126" s="181" t="s">
        <v>78</v>
      </c>
      <c r="AU126" s="181" t="s">
        <v>79</v>
      </c>
      <c r="AY126" s="180" t="s">
        <v>130</v>
      </c>
      <c r="BK126" s="182">
        <f>BK127+BK150+BK158+BK168+BK199+BK206</f>
        <v>0</v>
      </c>
    </row>
    <row r="127" spans="1:65" s="12" customFormat="1" ht="22.9" customHeight="1">
      <c r="B127" s="169"/>
      <c r="C127" s="170"/>
      <c r="D127" s="171" t="s">
        <v>78</v>
      </c>
      <c r="E127" s="183" t="s">
        <v>87</v>
      </c>
      <c r="F127" s="183" t="s">
        <v>131</v>
      </c>
      <c r="G127" s="170"/>
      <c r="H127" s="170"/>
      <c r="I127" s="173"/>
      <c r="J127" s="184">
        <f>BK127</f>
        <v>0</v>
      </c>
      <c r="K127" s="170"/>
      <c r="L127" s="175"/>
      <c r="M127" s="176"/>
      <c r="N127" s="177"/>
      <c r="O127" s="177"/>
      <c r="P127" s="178">
        <f>SUM(P128:P149)</f>
        <v>0</v>
      </c>
      <c r="Q127" s="177"/>
      <c r="R127" s="178">
        <f>SUM(R128:R149)</f>
        <v>100.525488</v>
      </c>
      <c r="S127" s="177"/>
      <c r="T127" s="179">
        <f>SUM(T128:T149)</f>
        <v>22.715</v>
      </c>
      <c r="AR127" s="180" t="s">
        <v>87</v>
      </c>
      <c r="AT127" s="181" t="s">
        <v>78</v>
      </c>
      <c r="AU127" s="181" t="s">
        <v>87</v>
      </c>
      <c r="AY127" s="180" t="s">
        <v>130</v>
      </c>
      <c r="BK127" s="182">
        <f>SUM(BK128:BK149)</f>
        <v>0</v>
      </c>
    </row>
    <row r="128" spans="1:65" s="2" customFormat="1" ht="55.5" customHeight="1">
      <c r="A128" s="33"/>
      <c r="B128" s="34"/>
      <c r="C128" s="185" t="s">
        <v>87</v>
      </c>
      <c r="D128" s="185" t="s">
        <v>132</v>
      </c>
      <c r="E128" s="186" t="s">
        <v>133</v>
      </c>
      <c r="F128" s="187" t="s">
        <v>134</v>
      </c>
      <c r="G128" s="188" t="s">
        <v>135</v>
      </c>
      <c r="H128" s="189">
        <v>17</v>
      </c>
      <c r="I128" s="190"/>
      <c r="J128" s="191">
        <f>ROUND(I128*H128,2)</f>
        <v>0</v>
      </c>
      <c r="K128" s="187" t="s">
        <v>136</v>
      </c>
      <c r="L128" s="38"/>
      <c r="M128" s="192" t="s">
        <v>1</v>
      </c>
      <c r="N128" s="193" t="s">
        <v>44</v>
      </c>
      <c r="O128" s="70"/>
      <c r="P128" s="194">
        <f>O128*H128</f>
        <v>0</v>
      </c>
      <c r="Q128" s="194">
        <v>0</v>
      </c>
      <c r="R128" s="194">
        <f>Q128*H128</f>
        <v>0</v>
      </c>
      <c r="S128" s="194">
        <v>0.29499999999999998</v>
      </c>
      <c r="T128" s="195">
        <f>S128*H128</f>
        <v>5.0149999999999997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137</v>
      </c>
      <c r="AT128" s="196" t="s">
        <v>132</v>
      </c>
      <c r="AU128" s="196" t="s">
        <v>89</v>
      </c>
      <c r="AY128" s="16" t="s">
        <v>130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6" t="s">
        <v>87</v>
      </c>
      <c r="BK128" s="197">
        <f>ROUND(I128*H128,2)</f>
        <v>0</v>
      </c>
      <c r="BL128" s="16" t="s">
        <v>137</v>
      </c>
      <c r="BM128" s="196" t="s">
        <v>388</v>
      </c>
    </row>
    <row r="129" spans="1:65" s="2" customFormat="1" ht="66.75" customHeight="1">
      <c r="A129" s="33"/>
      <c r="B129" s="34"/>
      <c r="C129" s="185" t="s">
        <v>89</v>
      </c>
      <c r="D129" s="185" t="s">
        <v>132</v>
      </c>
      <c r="E129" s="186" t="s">
        <v>139</v>
      </c>
      <c r="F129" s="187" t="s">
        <v>140</v>
      </c>
      <c r="G129" s="188" t="s">
        <v>135</v>
      </c>
      <c r="H129" s="189">
        <v>17</v>
      </c>
      <c r="I129" s="190"/>
      <c r="J129" s="191">
        <f>ROUND(I129*H129,2)</f>
        <v>0</v>
      </c>
      <c r="K129" s="187" t="s">
        <v>136</v>
      </c>
      <c r="L129" s="38"/>
      <c r="M129" s="192" t="s">
        <v>1</v>
      </c>
      <c r="N129" s="193" t="s">
        <v>44</v>
      </c>
      <c r="O129" s="70"/>
      <c r="P129" s="194">
        <f>O129*H129</f>
        <v>0</v>
      </c>
      <c r="Q129" s="194">
        <v>0</v>
      </c>
      <c r="R129" s="194">
        <f>Q129*H129</f>
        <v>0</v>
      </c>
      <c r="S129" s="194">
        <v>0.44</v>
      </c>
      <c r="T129" s="195">
        <f>S129*H129</f>
        <v>7.48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6" t="s">
        <v>137</v>
      </c>
      <c r="AT129" s="196" t="s">
        <v>132</v>
      </c>
      <c r="AU129" s="196" t="s">
        <v>89</v>
      </c>
      <c r="AY129" s="16" t="s">
        <v>130</v>
      </c>
      <c r="BE129" s="197">
        <f>IF(N129="základní",J129,0)</f>
        <v>0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6" t="s">
        <v>87</v>
      </c>
      <c r="BK129" s="197">
        <f>ROUND(I129*H129,2)</f>
        <v>0</v>
      </c>
      <c r="BL129" s="16" t="s">
        <v>137</v>
      </c>
      <c r="BM129" s="196" t="s">
        <v>389</v>
      </c>
    </row>
    <row r="130" spans="1:65" s="2" customFormat="1" ht="55.5" customHeight="1">
      <c r="A130" s="33"/>
      <c r="B130" s="34"/>
      <c r="C130" s="185" t="s">
        <v>142</v>
      </c>
      <c r="D130" s="185" t="s">
        <v>132</v>
      </c>
      <c r="E130" s="186" t="s">
        <v>143</v>
      </c>
      <c r="F130" s="187" t="s">
        <v>144</v>
      </c>
      <c r="G130" s="188" t="s">
        <v>135</v>
      </c>
      <c r="H130" s="189">
        <v>28</v>
      </c>
      <c r="I130" s="190"/>
      <c r="J130" s="191">
        <f>ROUND(I130*H130,2)</f>
        <v>0</v>
      </c>
      <c r="K130" s="187" t="s">
        <v>136</v>
      </c>
      <c r="L130" s="38"/>
      <c r="M130" s="192" t="s">
        <v>1</v>
      </c>
      <c r="N130" s="193" t="s">
        <v>44</v>
      </c>
      <c r="O130" s="70"/>
      <c r="P130" s="194">
        <f>O130*H130</f>
        <v>0</v>
      </c>
      <c r="Q130" s="194">
        <v>0</v>
      </c>
      <c r="R130" s="194">
        <f>Q130*H130</f>
        <v>0</v>
      </c>
      <c r="S130" s="194">
        <v>0.22</v>
      </c>
      <c r="T130" s="195">
        <f>S130*H130</f>
        <v>6.16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137</v>
      </c>
      <c r="AT130" s="196" t="s">
        <v>132</v>
      </c>
      <c r="AU130" s="196" t="s">
        <v>89</v>
      </c>
      <c r="AY130" s="16" t="s">
        <v>130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6" t="s">
        <v>87</v>
      </c>
      <c r="BK130" s="197">
        <f>ROUND(I130*H130,2)</f>
        <v>0</v>
      </c>
      <c r="BL130" s="16" t="s">
        <v>137</v>
      </c>
      <c r="BM130" s="196" t="s">
        <v>390</v>
      </c>
    </row>
    <row r="131" spans="1:65" s="2" customFormat="1" ht="44.25" customHeight="1">
      <c r="A131" s="33"/>
      <c r="B131" s="34"/>
      <c r="C131" s="185" t="s">
        <v>137</v>
      </c>
      <c r="D131" s="185" t="s">
        <v>132</v>
      </c>
      <c r="E131" s="186" t="s">
        <v>146</v>
      </c>
      <c r="F131" s="187" t="s">
        <v>147</v>
      </c>
      <c r="G131" s="188" t="s">
        <v>148</v>
      </c>
      <c r="H131" s="189">
        <v>14</v>
      </c>
      <c r="I131" s="190"/>
      <c r="J131" s="191">
        <f>ROUND(I131*H131,2)</f>
        <v>0</v>
      </c>
      <c r="K131" s="187" t="s">
        <v>136</v>
      </c>
      <c r="L131" s="38"/>
      <c r="M131" s="192" t="s">
        <v>1</v>
      </c>
      <c r="N131" s="193" t="s">
        <v>44</v>
      </c>
      <c r="O131" s="70"/>
      <c r="P131" s="194">
        <f>O131*H131</f>
        <v>0</v>
      </c>
      <c r="Q131" s="194">
        <v>0</v>
      </c>
      <c r="R131" s="194">
        <f>Q131*H131</f>
        <v>0</v>
      </c>
      <c r="S131" s="194">
        <v>0.28999999999999998</v>
      </c>
      <c r="T131" s="195">
        <f>S131*H131</f>
        <v>4.0599999999999996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6" t="s">
        <v>137</v>
      </c>
      <c r="AT131" s="196" t="s">
        <v>132</v>
      </c>
      <c r="AU131" s="196" t="s">
        <v>89</v>
      </c>
      <c r="AY131" s="16" t="s">
        <v>130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6" t="s">
        <v>87</v>
      </c>
      <c r="BK131" s="197">
        <f>ROUND(I131*H131,2)</f>
        <v>0</v>
      </c>
      <c r="BL131" s="16" t="s">
        <v>137</v>
      </c>
      <c r="BM131" s="196" t="s">
        <v>391</v>
      </c>
    </row>
    <row r="132" spans="1:65" s="13" customFormat="1" ht="11.25">
      <c r="B132" s="198"/>
      <c r="C132" s="199"/>
      <c r="D132" s="200" t="s">
        <v>150</v>
      </c>
      <c r="E132" s="201" t="s">
        <v>1</v>
      </c>
      <c r="F132" s="202" t="s">
        <v>392</v>
      </c>
      <c r="G132" s="199"/>
      <c r="H132" s="203">
        <v>14</v>
      </c>
      <c r="I132" s="204"/>
      <c r="J132" s="199"/>
      <c r="K132" s="199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150</v>
      </c>
      <c r="AU132" s="209" t="s">
        <v>89</v>
      </c>
      <c r="AV132" s="13" t="s">
        <v>89</v>
      </c>
      <c r="AW132" s="13" t="s">
        <v>35</v>
      </c>
      <c r="AX132" s="13" t="s">
        <v>87</v>
      </c>
      <c r="AY132" s="209" t="s">
        <v>130</v>
      </c>
    </row>
    <row r="133" spans="1:65" s="2" customFormat="1" ht="44.25" customHeight="1">
      <c r="A133" s="33"/>
      <c r="B133" s="34"/>
      <c r="C133" s="185" t="s">
        <v>152</v>
      </c>
      <c r="D133" s="185" t="s">
        <v>132</v>
      </c>
      <c r="E133" s="186" t="s">
        <v>161</v>
      </c>
      <c r="F133" s="187" t="s">
        <v>162</v>
      </c>
      <c r="G133" s="188" t="s">
        <v>163</v>
      </c>
      <c r="H133" s="189">
        <v>97.037999999999997</v>
      </c>
      <c r="I133" s="190"/>
      <c r="J133" s="191">
        <f>ROUND(I133*H133,2)</f>
        <v>0</v>
      </c>
      <c r="K133" s="187" t="s">
        <v>136</v>
      </c>
      <c r="L133" s="38"/>
      <c r="M133" s="192" t="s">
        <v>1</v>
      </c>
      <c r="N133" s="193" t="s">
        <v>44</v>
      </c>
      <c r="O133" s="70"/>
      <c r="P133" s="194">
        <f>O133*H133</f>
        <v>0</v>
      </c>
      <c r="Q133" s="194">
        <v>0</v>
      </c>
      <c r="R133" s="194">
        <f>Q133*H133</f>
        <v>0</v>
      </c>
      <c r="S133" s="194">
        <v>0</v>
      </c>
      <c r="T133" s="195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137</v>
      </c>
      <c r="AT133" s="196" t="s">
        <v>132</v>
      </c>
      <c r="AU133" s="196" t="s">
        <v>89</v>
      </c>
      <c r="AY133" s="16" t="s">
        <v>130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6" t="s">
        <v>87</v>
      </c>
      <c r="BK133" s="197">
        <f>ROUND(I133*H133,2)</f>
        <v>0</v>
      </c>
      <c r="BL133" s="16" t="s">
        <v>137</v>
      </c>
      <c r="BM133" s="196" t="s">
        <v>393</v>
      </c>
    </row>
    <row r="134" spans="1:65" s="13" customFormat="1" ht="11.25">
      <c r="B134" s="198"/>
      <c r="C134" s="199"/>
      <c r="D134" s="200" t="s">
        <v>150</v>
      </c>
      <c r="E134" s="201" t="s">
        <v>1</v>
      </c>
      <c r="F134" s="202" t="s">
        <v>394</v>
      </c>
      <c r="G134" s="199"/>
      <c r="H134" s="203">
        <v>44.1</v>
      </c>
      <c r="I134" s="204"/>
      <c r="J134" s="199"/>
      <c r="K134" s="199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150</v>
      </c>
      <c r="AU134" s="209" t="s">
        <v>89</v>
      </c>
      <c r="AV134" s="13" t="s">
        <v>89</v>
      </c>
      <c r="AW134" s="13" t="s">
        <v>35</v>
      </c>
      <c r="AX134" s="13" t="s">
        <v>79</v>
      </c>
      <c r="AY134" s="209" t="s">
        <v>130</v>
      </c>
    </row>
    <row r="135" spans="1:65" s="13" customFormat="1" ht="11.25">
      <c r="B135" s="198"/>
      <c r="C135" s="199"/>
      <c r="D135" s="200" t="s">
        <v>150</v>
      </c>
      <c r="E135" s="201" t="s">
        <v>1</v>
      </c>
      <c r="F135" s="202" t="s">
        <v>395</v>
      </c>
      <c r="G135" s="199"/>
      <c r="H135" s="203">
        <v>52.938000000000002</v>
      </c>
      <c r="I135" s="204"/>
      <c r="J135" s="199"/>
      <c r="K135" s="199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150</v>
      </c>
      <c r="AU135" s="209" t="s">
        <v>89</v>
      </c>
      <c r="AV135" s="13" t="s">
        <v>89</v>
      </c>
      <c r="AW135" s="13" t="s">
        <v>35</v>
      </c>
      <c r="AX135" s="13" t="s">
        <v>79</v>
      </c>
      <c r="AY135" s="209" t="s">
        <v>130</v>
      </c>
    </row>
    <row r="136" spans="1:65" s="14" customFormat="1" ht="11.25">
      <c r="B136" s="210"/>
      <c r="C136" s="211"/>
      <c r="D136" s="200" t="s">
        <v>150</v>
      </c>
      <c r="E136" s="212" t="s">
        <v>1</v>
      </c>
      <c r="F136" s="213" t="s">
        <v>167</v>
      </c>
      <c r="G136" s="211"/>
      <c r="H136" s="214">
        <v>97.037999999999997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150</v>
      </c>
      <c r="AU136" s="220" t="s">
        <v>89</v>
      </c>
      <c r="AV136" s="14" t="s">
        <v>137</v>
      </c>
      <c r="AW136" s="14" t="s">
        <v>35</v>
      </c>
      <c r="AX136" s="14" t="s">
        <v>87</v>
      </c>
      <c r="AY136" s="220" t="s">
        <v>130</v>
      </c>
    </row>
    <row r="137" spans="1:65" s="2" customFormat="1" ht="37.9" customHeight="1">
      <c r="A137" s="33"/>
      <c r="B137" s="34"/>
      <c r="C137" s="185" t="s">
        <v>156</v>
      </c>
      <c r="D137" s="185" t="s">
        <v>132</v>
      </c>
      <c r="E137" s="186" t="s">
        <v>169</v>
      </c>
      <c r="F137" s="187" t="s">
        <v>170</v>
      </c>
      <c r="G137" s="188" t="s">
        <v>135</v>
      </c>
      <c r="H137" s="189">
        <v>55.45</v>
      </c>
      <c r="I137" s="190"/>
      <c r="J137" s="191">
        <f>ROUND(I137*H137,2)</f>
        <v>0</v>
      </c>
      <c r="K137" s="187" t="s">
        <v>136</v>
      </c>
      <c r="L137" s="38"/>
      <c r="M137" s="192" t="s">
        <v>1</v>
      </c>
      <c r="N137" s="193" t="s">
        <v>44</v>
      </c>
      <c r="O137" s="70"/>
      <c r="P137" s="194">
        <f>O137*H137</f>
        <v>0</v>
      </c>
      <c r="Q137" s="194">
        <v>6.4000000000000005E-4</v>
      </c>
      <c r="R137" s="194">
        <f>Q137*H137</f>
        <v>3.5488000000000006E-2</v>
      </c>
      <c r="S137" s="194">
        <v>0</v>
      </c>
      <c r="T137" s="19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6" t="s">
        <v>137</v>
      </c>
      <c r="AT137" s="196" t="s">
        <v>132</v>
      </c>
      <c r="AU137" s="196" t="s">
        <v>89</v>
      </c>
      <c r="AY137" s="16" t="s">
        <v>130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6" t="s">
        <v>87</v>
      </c>
      <c r="BK137" s="197">
        <f>ROUND(I137*H137,2)</f>
        <v>0</v>
      </c>
      <c r="BL137" s="16" t="s">
        <v>137</v>
      </c>
      <c r="BM137" s="196" t="s">
        <v>396</v>
      </c>
    </row>
    <row r="138" spans="1:65" s="13" customFormat="1" ht="11.25">
      <c r="B138" s="198"/>
      <c r="C138" s="199"/>
      <c r="D138" s="200" t="s">
        <v>150</v>
      </c>
      <c r="E138" s="201" t="s">
        <v>1</v>
      </c>
      <c r="F138" s="202" t="s">
        <v>397</v>
      </c>
      <c r="G138" s="199"/>
      <c r="H138" s="203">
        <v>55.45</v>
      </c>
      <c r="I138" s="204"/>
      <c r="J138" s="199"/>
      <c r="K138" s="199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150</v>
      </c>
      <c r="AU138" s="209" t="s">
        <v>89</v>
      </c>
      <c r="AV138" s="13" t="s">
        <v>89</v>
      </c>
      <c r="AW138" s="13" t="s">
        <v>35</v>
      </c>
      <c r="AX138" s="13" t="s">
        <v>87</v>
      </c>
      <c r="AY138" s="209" t="s">
        <v>130</v>
      </c>
    </row>
    <row r="139" spans="1:65" s="2" customFormat="1" ht="37.9" customHeight="1">
      <c r="A139" s="33"/>
      <c r="B139" s="34"/>
      <c r="C139" s="185" t="s">
        <v>160</v>
      </c>
      <c r="D139" s="185" t="s">
        <v>132</v>
      </c>
      <c r="E139" s="186" t="s">
        <v>174</v>
      </c>
      <c r="F139" s="187" t="s">
        <v>175</v>
      </c>
      <c r="G139" s="188" t="s">
        <v>135</v>
      </c>
      <c r="H139" s="189">
        <v>55.45</v>
      </c>
      <c r="I139" s="190"/>
      <c r="J139" s="191">
        <f>ROUND(I139*H139,2)</f>
        <v>0</v>
      </c>
      <c r="K139" s="187" t="s">
        <v>136</v>
      </c>
      <c r="L139" s="38"/>
      <c r="M139" s="192" t="s">
        <v>1</v>
      </c>
      <c r="N139" s="193" t="s">
        <v>44</v>
      </c>
      <c r="O139" s="70"/>
      <c r="P139" s="194">
        <f>O139*H139</f>
        <v>0</v>
      </c>
      <c r="Q139" s="194">
        <v>0</v>
      </c>
      <c r="R139" s="194">
        <f>Q139*H139</f>
        <v>0</v>
      </c>
      <c r="S139" s="194">
        <v>0</v>
      </c>
      <c r="T139" s="195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6" t="s">
        <v>137</v>
      </c>
      <c r="AT139" s="196" t="s">
        <v>132</v>
      </c>
      <c r="AU139" s="196" t="s">
        <v>89</v>
      </c>
      <c r="AY139" s="16" t="s">
        <v>130</v>
      </c>
      <c r="BE139" s="197">
        <f>IF(N139="základní",J139,0)</f>
        <v>0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6" t="s">
        <v>87</v>
      </c>
      <c r="BK139" s="197">
        <f>ROUND(I139*H139,2)</f>
        <v>0</v>
      </c>
      <c r="BL139" s="16" t="s">
        <v>137</v>
      </c>
      <c r="BM139" s="196" t="s">
        <v>398</v>
      </c>
    </row>
    <row r="140" spans="1:65" s="13" customFormat="1" ht="11.25">
      <c r="B140" s="198"/>
      <c r="C140" s="199"/>
      <c r="D140" s="200" t="s">
        <v>150</v>
      </c>
      <c r="E140" s="201" t="s">
        <v>1</v>
      </c>
      <c r="F140" s="202" t="s">
        <v>397</v>
      </c>
      <c r="G140" s="199"/>
      <c r="H140" s="203">
        <v>55.45</v>
      </c>
      <c r="I140" s="204"/>
      <c r="J140" s="199"/>
      <c r="K140" s="199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150</v>
      </c>
      <c r="AU140" s="209" t="s">
        <v>89</v>
      </c>
      <c r="AV140" s="13" t="s">
        <v>89</v>
      </c>
      <c r="AW140" s="13" t="s">
        <v>35</v>
      </c>
      <c r="AX140" s="13" t="s">
        <v>87</v>
      </c>
      <c r="AY140" s="209" t="s">
        <v>130</v>
      </c>
    </row>
    <row r="141" spans="1:65" s="2" customFormat="1" ht="62.65" customHeight="1">
      <c r="A141" s="33"/>
      <c r="B141" s="34"/>
      <c r="C141" s="185" t="s">
        <v>168</v>
      </c>
      <c r="D141" s="185" t="s">
        <v>132</v>
      </c>
      <c r="E141" s="186" t="s">
        <v>178</v>
      </c>
      <c r="F141" s="187" t="s">
        <v>179</v>
      </c>
      <c r="G141" s="188" t="s">
        <v>163</v>
      </c>
      <c r="H141" s="189">
        <v>97.037999999999997</v>
      </c>
      <c r="I141" s="190"/>
      <c r="J141" s="191">
        <f>ROUND(I141*H141,2)</f>
        <v>0</v>
      </c>
      <c r="K141" s="187" t="s">
        <v>136</v>
      </c>
      <c r="L141" s="38"/>
      <c r="M141" s="192" t="s">
        <v>1</v>
      </c>
      <c r="N141" s="193" t="s">
        <v>44</v>
      </c>
      <c r="O141" s="70"/>
      <c r="P141" s="194">
        <f>O141*H141</f>
        <v>0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137</v>
      </c>
      <c r="AT141" s="196" t="s">
        <v>132</v>
      </c>
      <c r="AU141" s="196" t="s">
        <v>89</v>
      </c>
      <c r="AY141" s="16" t="s">
        <v>130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6" t="s">
        <v>87</v>
      </c>
      <c r="BK141" s="197">
        <f>ROUND(I141*H141,2)</f>
        <v>0</v>
      </c>
      <c r="BL141" s="16" t="s">
        <v>137</v>
      </c>
      <c r="BM141" s="196" t="s">
        <v>399</v>
      </c>
    </row>
    <row r="142" spans="1:65" s="2" customFormat="1" ht="37.9" customHeight="1">
      <c r="A142" s="33"/>
      <c r="B142" s="34"/>
      <c r="C142" s="185" t="s">
        <v>173</v>
      </c>
      <c r="D142" s="185" t="s">
        <v>132</v>
      </c>
      <c r="E142" s="186" t="s">
        <v>183</v>
      </c>
      <c r="F142" s="187" t="s">
        <v>184</v>
      </c>
      <c r="G142" s="188" t="s">
        <v>185</v>
      </c>
      <c r="H142" s="189">
        <v>194.07599999999999</v>
      </c>
      <c r="I142" s="190"/>
      <c r="J142" s="191">
        <f>ROUND(I142*H142,2)</f>
        <v>0</v>
      </c>
      <c r="K142" s="187" t="s">
        <v>136</v>
      </c>
      <c r="L142" s="38"/>
      <c r="M142" s="192" t="s">
        <v>1</v>
      </c>
      <c r="N142" s="193" t="s">
        <v>44</v>
      </c>
      <c r="O142" s="70"/>
      <c r="P142" s="194">
        <f>O142*H142</f>
        <v>0</v>
      </c>
      <c r="Q142" s="194">
        <v>0</v>
      </c>
      <c r="R142" s="194">
        <f>Q142*H142</f>
        <v>0</v>
      </c>
      <c r="S142" s="194">
        <v>0</v>
      </c>
      <c r="T142" s="195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6" t="s">
        <v>137</v>
      </c>
      <c r="AT142" s="196" t="s">
        <v>132</v>
      </c>
      <c r="AU142" s="196" t="s">
        <v>89</v>
      </c>
      <c r="AY142" s="16" t="s">
        <v>130</v>
      </c>
      <c r="BE142" s="197">
        <f>IF(N142="základní",J142,0)</f>
        <v>0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6" t="s">
        <v>87</v>
      </c>
      <c r="BK142" s="197">
        <f>ROUND(I142*H142,2)</f>
        <v>0</v>
      </c>
      <c r="BL142" s="16" t="s">
        <v>137</v>
      </c>
      <c r="BM142" s="196" t="s">
        <v>400</v>
      </c>
    </row>
    <row r="143" spans="1:65" s="13" customFormat="1" ht="11.25">
      <c r="B143" s="198"/>
      <c r="C143" s="199"/>
      <c r="D143" s="200" t="s">
        <v>150</v>
      </c>
      <c r="E143" s="199"/>
      <c r="F143" s="202" t="s">
        <v>401</v>
      </c>
      <c r="G143" s="199"/>
      <c r="H143" s="203">
        <v>194.07599999999999</v>
      </c>
      <c r="I143" s="204"/>
      <c r="J143" s="199"/>
      <c r="K143" s="199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150</v>
      </c>
      <c r="AU143" s="209" t="s">
        <v>89</v>
      </c>
      <c r="AV143" s="13" t="s">
        <v>89</v>
      </c>
      <c r="AW143" s="13" t="s">
        <v>4</v>
      </c>
      <c r="AX143" s="13" t="s">
        <v>87</v>
      </c>
      <c r="AY143" s="209" t="s">
        <v>130</v>
      </c>
    </row>
    <row r="144" spans="1:65" s="2" customFormat="1" ht="44.25" customHeight="1">
      <c r="A144" s="33"/>
      <c r="B144" s="34"/>
      <c r="C144" s="185" t="s">
        <v>177</v>
      </c>
      <c r="D144" s="185" t="s">
        <v>132</v>
      </c>
      <c r="E144" s="186" t="s">
        <v>188</v>
      </c>
      <c r="F144" s="187" t="s">
        <v>189</v>
      </c>
      <c r="G144" s="188" t="s">
        <v>163</v>
      </c>
      <c r="H144" s="189">
        <v>50.244999999999997</v>
      </c>
      <c r="I144" s="190"/>
      <c r="J144" s="191">
        <f>ROUND(I144*H144,2)</f>
        <v>0</v>
      </c>
      <c r="K144" s="187" t="s">
        <v>136</v>
      </c>
      <c r="L144" s="38"/>
      <c r="M144" s="192" t="s">
        <v>1</v>
      </c>
      <c r="N144" s="193" t="s">
        <v>44</v>
      </c>
      <c r="O144" s="70"/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6" t="s">
        <v>137</v>
      </c>
      <c r="AT144" s="196" t="s">
        <v>132</v>
      </c>
      <c r="AU144" s="196" t="s">
        <v>89</v>
      </c>
      <c r="AY144" s="16" t="s">
        <v>130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6" t="s">
        <v>87</v>
      </c>
      <c r="BK144" s="197">
        <f>ROUND(I144*H144,2)</f>
        <v>0</v>
      </c>
      <c r="BL144" s="16" t="s">
        <v>137</v>
      </c>
      <c r="BM144" s="196" t="s">
        <v>402</v>
      </c>
    </row>
    <row r="145" spans="1:65" s="13" customFormat="1" ht="11.25">
      <c r="B145" s="198"/>
      <c r="C145" s="199"/>
      <c r="D145" s="200" t="s">
        <v>150</v>
      </c>
      <c r="E145" s="201" t="s">
        <v>1</v>
      </c>
      <c r="F145" s="202" t="s">
        <v>403</v>
      </c>
      <c r="G145" s="199"/>
      <c r="H145" s="203">
        <v>27.774999999999999</v>
      </c>
      <c r="I145" s="204"/>
      <c r="J145" s="199"/>
      <c r="K145" s="199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150</v>
      </c>
      <c r="AU145" s="209" t="s">
        <v>89</v>
      </c>
      <c r="AV145" s="13" t="s">
        <v>89</v>
      </c>
      <c r="AW145" s="13" t="s">
        <v>35</v>
      </c>
      <c r="AX145" s="13" t="s">
        <v>79</v>
      </c>
      <c r="AY145" s="209" t="s">
        <v>130</v>
      </c>
    </row>
    <row r="146" spans="1:65" s="13" customFormat="1" ht="11.25">
      <c r="B146" s="198"/>
      <c r="C146" s="199"/>
      <c r="D146" s="200" t="s">
        <v>150</v>
      </c>
      <c r="E146" s="201" t="s">
        <v>1</v>
      </c>
      <c r="F146" s="202" t="s">
        <v>404</v>
      </c>
      <c r="G146" s="199"/>
      <c r="H146" s="203">
        <v>22.47</v>
      </c>
      <c r="I146" s="204"/>
      <c r="J146" s="199"/>
      <c r="K146" s="199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150</v>
      </c>
      <c r="AU146" s="209" t="s">
        <v>89</v>
      </c>
      <c r="AV146" s="13" t="s">
        <v>89</v>
      </c>
      <c r="AW146" s="13" t="s">
        <v>35</v>
      </c>
      <c r="AX146" s="13" t="s">
        <v>79</v>
      </c>
      <c r="AY146" s="209" t="s">
        <v>130</v>
      </c>
    </row>
    <row r="147" spans="1:65" s="14" customFormat="1" ht="11.25">
      <c r="B147" s="210"/>
      <c r="C147" s="211"/>
      <c r="D147" s="200" t="s">
        <v>150</v>
      </c>
      <c r="E147" s="212" t="s">
        <v>1</v>
      </c>
      <c r="F147" s="213" t="s">
        <v>167</v>
      </c>
      <c r="G147" s="211"/>
      <c r="H147" s="214">
        <v>50.244999999999997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150</v>
      </c>
      <c r="AU147" s="220" t="s">
        <v>89</v>
      </c>
      <c r="AV147" s="14" t="s">
        <v>137</v>
      </c>
      <c r="AW147" s="14" t="s">
        <v>35</v>
      </c>
      <c r="AX147" s="14" t="s">
        <v>87</v>
      </c>
      <c r="AY147" s="220" t="s">
        <v>130</v>
      </c>
    </row>
    <row r="148" spans="1:65" s="2" customFormat="1" ht="16.5" customHeight="1">
      <c r="A148" s="33"/>
      <c r="B148" s="34"/>
      <c r="C148" s="221" t="s">
        <v>182</v>
      </c>
      <c r="D148" s="221" t="s">
        <v>194</v>
      </c>
      <c r="E148" s="222" t="s">
        <v>195</v>
      </c>
      <c r="F148" s="223" t="s">
        <v>196</v>
      </c>
      <c r="G148" s="224" t="s">
        <v>185</v>
      </c>
      <c r="H148" s="225">
        <v>100.49</v>
      </c>
      <c r="I148" s="226"/>
      <c r="J148" s="227">
        <f>ROUND(I148*H148,2)</f>
        <v>0</v>
      </c>
      <c r="K148" s="223" t="s">
        <v>136</v>
      </c>
      <c r="L148" s="228"/>
      <c r="M148" s="229" t="s">
        <v>1</v>
      </c>
      <c r="N148" s="230" t="s">
        <v>44</v>
      </c>
      <c r="O148" s="70"/>
      <c r="P148" s="194">
        <f>O148*H148</f>
        <v>0</v>
      </c>
      <c r="Q148" s="194">
        <v>1</v>
      </c>
      <c r="R148" s="194">
        <f>Q148*H148</f>
        <v>100.49</v>
      </c>
      <c r="S148" s="194">
        <v>0</v>
      </c>
      <c r="T148" s="19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6" t="s">
        <v>168</v>
      </c>
      <c r="AT148" s="196" t="s">
        <v>194</v>
      </c>
      <c r="AU148" s="196" t="s">
        <v>89</v>
      </c>
      <c r="AY148" s="16" t="s">
        <v>130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6" t="s">
        <v>87</v>
      </c>
      <c r="BK148" s="197">
        <f>ROUND(I148*H148,2)</f>
        <v>0</v>
      </c>
      <c r="BL148" s="16" t="s">
        <v>137</v>
      </c>
      <c r="BM148" s="196" t="s">
        <v>405</v>
      </c>
    </row>
    <row r="149" spans="1:65" s="13" customFormat="1" ht="11.25">
      <c r="B149" s="198"/>
      <c r="C149" s="199"/>
      <c r="D149" s="200" t="s">
        <v>150</v>
      </c>
      <c r="E149" s="199"/>
      <c r="F149" s="202" t="s">
        <v>406</v>
      </c>
      <c r="G149" s="199"/>
      <c r="H149" s="203">
        <v>100.49</v>
      </c>
      <c r="I149" s="204"/>
      <c r="J149" s="199"/>
      <c r="K149" s="199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150</v>
      </c>
      <c r="AU149" s="209" t="s">
        <v>89</v>
      </c>
      <c r="AV149" s="13" t="s">
        <v>89</v>
      </c>
      <c r="AW149" s="13" t="s">
        <v>4</v>
      </c>
      <c r="AX149" s="13" t="s">
        <v>87</v>
      </c>
      <c r="AY149" s="209" t="s">
        <v>130</v>
      </c>
    </row>
    <row r="150" spans="1:65" s="12" customFormat="1" ht="22.9" customHeight="1">
      <c r="B150" s="169"/>
      <c r="C150" s="170"/>
      <c r="D150" s="171" t="s">
        <v>78</v>
      </c>
      <c r="E150" s="183" t="s">
        <v>89</v>
      </c>
      <c r="F150" s="183" t="s">
        <v>218</v>
      </c>
      <c r="G150" s="170"/>
      <c r="H150" s="170"/>
      <c r="I150" s="173"/>
      <c r="J150" s="184">
        <f>BK150</f>
        <v>0</v>
      </c>
      <c r="K150" s="170"/>
      <c r="L150" s="175"/>
      <c r="M150" s="176"/>
      <c r="N150" s="177"/>
      <c r="O150" s="177"/>
      <c r="P150" s="178">
        <f>SUM(P151:P157)</f>
        <v>0</v>
      </c>
      <c r="Q150" s="177"/>
      <c r="R150" s="178">
        <f>SUM(R151:R157)</f>
        <v>20.179794919999999</v>
      </c>
      <c r="S150" s="177"/>
      <c r="T150" s="179">
        <f>SUM(T151:T157)</f>
        <v>0</v>
      </c>
      <c r="AR150" s="180" t="s">
        <v>87</v>
      </c>
      <c r="AT150" s="181" t="s">
        <v>78</v>
      </c>
      <c r="AU150" s="181" t="s">
        <v>87</v>
      </c>
      <c r="AY150" s="180" t="s">
        <v>130</v>
      </c>
      <c r="BK150" s="182">
        <f>SUM(BK151:BK157)</f>
        <v>0</v>
      </c>
    </row>
    <row r="151" spans="1:65" s="2" customFormat="1" ht="24.2" customHeight="1">
      <c r="A151" s="33"/>
      <c r="B151" s="34"/>
      <c r="C151" s="185" t="s">
        <v>8</v>
      </c>
      <c r="D151" s="185" t="s">
        <v>132</v>
      </c>
      <c r="E151" s="186" t="s">
        <v>220</v>
      </c>
      <c r="F151" s="187" t="s">
        <v>221</v>
      </c>
      <c r="G151" s="188" t="s">
        <v>163</v>
      </c>
      <c r="H151" s="189">
        <v>2.0640000000000001</v>
      </c>
      <c r="I151" s="190"/>
      <c r="J151" s="191">
        <f>ROUND(I151*H151,2)</f>
        <v>0</v>
      </c>
      <c r="K151" s="187" t="s">
        <v>136</v>
      </c>
      <c r="L151" s="38"/>
      <c r="M151" s="192" t="s">
        <v>1</v>
      </c>
      <c r="N151" s="193" t="s">
        <v>44</v>
      </c>
      <c r="O151" s="70"/>
      <c r="P151" s="194">
        <f>O151*H151</f>
        <v>0</v>
      </c>
      <c r="Q151" s="194">
        <v>2.16</v>
      </c>
      <c r="R151" s="194">
        <f>Q151*H151</f>
        <v>4.45824</v>
      </c>
      <c r="S151" s="194">
        <v>0</v>
      </c>
      <c r="T151" s="19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6" t="s">
        <v>137</v>
      </c>
      <c r="AT151" s="196" t="s">
        <v>132</v>
      </c>
      <c r="AU151" s="196" t="s">
        <v>89</v>
      </c>
      <c r="AY151" s="16" t="s">
        <v>130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6" t="s">
        <v>87</v>
      </c>
      <c r="BK151" s="197">
        <f>ROUND(I151*H151,2)</f>
        <v>0</v>
      </c>
      <c r="BL151" s="16" t="s">
        <v>137</v>
      </c>
      <c r="BM151" s="196" t="s">
        <v>407</v>
      </c>
    </row>
    <row r="152" spans="1:65" s="13" customFormat="1" ht="11.25">
      <c r="B152" s="198"/>
      <c r="C152" s="199"/>
      <c r="D152" s="200" t="s">
        <v>150</v>
      </c>
      <c r="E152" s="201" t="s">
        <v>1</v>
      </c>
      <c r="F152" s="202" t="s">
        <v>408</v>
      </c>
      <c r="G152" s="199"/>
      <c r="H152" s="203">
        <v>2.0640000000000001</v>
      </c>
      <c r="I152" s="204"/>
      <c r="J152" s="199"/>
      <c r="K152" s="199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150</v>
      </c>
      <c r="AU152" s="209" t="s">
        <v>89</v>
      </c>
      <c r="AV152" s="13" t="s">
        <v>89</v>
      </c>
      <c r="AW152" s="13" t="s">
        <v>35</v>
      </c>
      <c r="AX152" s="13" t="s">
        <v>87</v>
      </c>
      <c r="AY152" s="209" t="s">
        <v>130</v>
      </c>
    </row>
    <row r="153" spans="1:65" s="2" customFormat="1" ht="33" customHeight="1">
      <c r="A153" s="33"/>
      <c r="B153" s="34"/>
      <c r="C153" s="185" t="s">
        <v>193</v>
      </c>
      <c r="D153" s="185" t="s">
        <v>132</v>
      </c>
      <c r="E153" s="186" t="s">
        <v>225</v>
      </c>
      <c r="F153" s="187" t="s">
        <v>226</v>
      </c>
      <c r="G153" s="188" t="s">
        <v>163</v>
      </c>
      <c r="H153" s="189">
        <v>3.0960000000000001</v>
      </c>
      <c r="I153" s="190"/>
      <c r="J153" s="191">
        <f>ROUND(I153*H153,2)</f>
        <v>0</v>
      </c>
      <c r="K153" s="187" t="s">
        <v>136</v>
      </c>
      <c r="L153" s="38"/>
      <c r="M153" s="192" t="s">
        <v>1</v>
      </c>
      <c r="N153" s="193" t="s">
        <v>44</v>
      </c>
      <c r="O153" s="70"/>
      <c r="P153" s="194">
        <f>O153*H153</f>
        <v>0</v>
      </c>
      <c r="Q153" s="194">
        <v>2.5018699999999998</v>
      </c>
      <c r="R153" s="194">
        <f>Q153*H153</f>
        <v>7.7457895199999998</v>
      </c>
      <c r="S153" s="194">
        <v>0</v>
      </c>
      <c r="T153" s="19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6" t="s">
        <v>137</v>
      </c>
      <c r="AT153" s="196" t="s">
        <v>132</v>
      </c>
      <c r="AU153" s="196" t="s">
        <v>89</v>
      </c>
      <c r="AY153" s="16" t="s">
        <v>130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6" t="s">
        <v>87</v>
      </c>
      <c r="BK153" s="197">
        <f>ROUND(I153*H153,2)</f>
        <v>0</v>
      </c>
      <c r="BL153" s="16" t="s">
        <v>137</v>
      </c>
      <c r="BM153" s="196" t="s">
        <v>409</v>
      </c>
    </row>
    <row r="154" spans="1:65" s="13" customFormat="1" ht="11.25">
      <c r="B154" s="198"/>
      <c r="C154" s="199"/>
      <c r="D154" s="200" t="s">
        <v>150</v>
      </c>
      <c r="E154" s="201" t="s">
        <v>1</v>
      </c>
      <c r="F154" s="202" t="s">
        <v>410</v>
      </c>
      <c r="G154" s="199"/>
      <c r="H154" s="203">
        <v>3.0960000000000001</v>
      </c>
      <c r="I154" s="204"/>
      <c r="J154" s="199"/>
      <c r="K154" s="199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150</v>
      </c>
      <c r="AU154" s="209" t="s">
        <v>89</v>
      </c>
      <c r="AV154" s="13" t="s">
        <v>89</v>
      </c>
      <c r="AW154" s="13" t="s">
        <v>35</v>
      </c>
      <c r="AX154" s="13" t="s">
        <v>87</v>
      </c>
      <c r="AY154" s="209" t="s">
        <v>130</v>
      </c>
    </row>
    <row r="155" spans="1:65" s="2" customFormat="1" ht="24.2" customHeight="1">
      <c r="A155" s="33"/>
      <c r="B155" s="34"/>
      <c r="C155" s="185" t="s">
        <v>199</v>
      </c>
      <c r="D155" s="185" t="s">
        <v>132</v>
      </c>
      <c r="E155" s="186" t="s">
        <v>230</v>
      </c>
      <c r="F155" s="187" t="s">
        <v>231</v>
      </c>
      <c r="G155" s="188" t="s">
        <v>185</v>
      </c>
      <c r="H155" s="189">
        <v>0.1</v>
      </c>
      <c r="I155" s="190"/>
      <c r="J155" s="191">
        <f>ROUND(I155*H155,2)</f>
        <v>0</v>
      </c>
      <c r="K155" s="187" t="s">
        <v>136</v>
      </c>
      <c r="L155" s="38"/>
      <c r="M155" s="192" t="s">
        <v>1</v>
      </c>
      <c r="N155" s="193" t="s">
        <v>44</v>
      </c>
      <c r="O155" s="70"/>
      <c r="P155" s="194">
        <f>O155*H155</f>
        <v>0</v>
      </c>
      <c r="Q155" s="194">
        <v>1.06277</v>
      </c>
      <c r="R155" s="194">
        <f>Q155*H155</f>
        <v>0.10627700000000001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137</v>
      </c>
      <c r="AT155" s="196" t="s">
        <v>132</v>
      </c>
      <c r="AU155" s="196" t="s">
        <v>89</v>
      </c>
      <c r="AY155" s="16" t="s">
        <v>130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6" t="s">
        <v>87</v>
      </c>
      <c r="BK155" s="197">
        <f>ROUND(I155*H155,2)</f>
        <v>0</v>
      </c>
      <c r="BL155" s="16" t="s">
        <v>137</v>
      </c>
      <c r="BM155" s="196" t="s">
        <v>411</v>
      </c>
    </row>
    <row r="156" spans="1:65" s="2" customFormat="1" ht="24.2" customHeight="1">
      <c r="A156" s="33"/>
      <c r="B156" s="34"/>
      <c r="C156" s="185" t="s">
        <v>203</v>
      </c>
      <c r="D156" s="185" t="s">
        <v>132</v>
      </c>
      <c r="E156" s="186" t="s">
        <v>233</v>
      </c>
      <c r="F156" s="187" t="s">
        <v>234</v>
      </c>
      <c r="G156" s="188" t="s">
        <v>163</v>
      </c>
      <c r="H156" s="189">
        <v>3.42</v>
      </c>
      <c r="I156" s="190"/>
      <c r="J156" s="191">
        <f>ROUND(I156*H156,2)</f>
        <v>0</v>
      </c>
      <c r="K156" s="187" t="s">
        <v>136</v>
      </c>
      <c r="L156" s="38"/>
      <c r="M156" s="192" t="s">
        <v>1</v>
      </c>
      <c r="N156" s="193" t="s">
        <v>44</v>
      </c>
      <c r="O156" s="70"/>
      <c r="P156" s="194">
        <f>O156*H156</f>
        <v>0</v>
      </c>
      <c r="Q156" s="194">
        <v>2.3010199999999998</v>
      </c>
      <c r="R156" s="194">
        <f>Q156*H156</f>
        <v>7.8694883999999989</v>
      </c>
      <c r="S156" s="194">
        <v>0</v>
      </c>
      <c r="T156" s="19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6" t="s">
        <v>137</v>
      </c>
      <c r="AT156" s="196" t="s">
        <v>132</v>
      </c>
      <c r="AU156" s="196" t="s">
        <v>89</v>
      </c>
      <c r="AY156" s="16" t="s">
        <v>130</v>
      </c>
      <c r="BE156" s="197">
        <f>IF(N156="základní",J156,0)</f>
        <v>0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6" t="s">
        <v>87</v>
      </c>
      <c r="BK156" s="197">
        <f>ROUND(I156*H156,2)</f>
        <v>0</v>
      </c>
      <c r="BL156" s="16" t="s">
        <v>137</v>
      </c>
      <c r="BM156" s="196" t="s">
        <v>412</v>
      </c>
    </row>
    <row r="157" spans="1:65" s="13" customFormat="1" ht="11.25">
      <c r="B157" s="198"/>
      <c r="C157" s="199"/>
      <c r="D157" s="200" t="s">
        <v>150</v>
      </c>
      <c r="E157" s="201" t="s">
        <v>1</v>
      </c>
      <c r="F157" s="202" t="s">
        <v>413</v>
      </c>
      <c r="G157" s="199"/>
      <c r="H157" s="203">
        <v>3.42</v>
      </c>
      <c r="I157" s="204"/>
      <c r="J157" s="199"/>
      <c r="K157" s="199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150</v>
      </c>
      <c r="AU157" s="209" t="s">
        <v>89</v>
      </c>
      <c r="AV157" s="13" t="s">
        <v>89</v>
      </c>
      <c r="AW157" s="13" t="s">
        <v>35</v>
      </c>
      <c r="AX157" s="13" t="s">
        <v>87</v>
      </c>
      <c r="AY157" s="209" t="s">
        <v>130</v>
      </c>
    </row>
    <row r="158" spans="1:65" s="12" customFormat="1" ht="22.9" customHeight="1">
      <c r="B158" s="169"/>
      <c r="C158" s="170"/>
      <c r="D158" s="171" t="s">
        <v>78</v>
      </c>
      <c r="E158" s="183" t="s">
        <v>152</v>
      </c>
      <c r="F158" s="183" t="s">
        <v>237</v>
      </c>
      <c r="G158" s="170"/>
      <c r="H158" s="170"/>
      <c r="I158" s="173"/>
      <c r="J158" s="184">
        <f>BK158</f>
        <v>0</v>
      </c>
      <c r="K158" s="170"/>
      <c r="L158" s="175"/>
      <c r="M158" s="176"/>
      <c r="N158" s="177"/>
      <c r="O158" s="177"/>
      <c r="P158" s="178">
        <f>P159+P164</f>
        <v>0</v>
      </c>
      <c r="Q158" s="177"/>
      <c r="R158" s="178">
        <f>R159+R164</f>
        <v>5.5305</v>
      </c>
      <c r="S158" s="177"/>
      <c r="T158" s="179">
        <f>T159+T164</f>
        <v>0</v>
      </c>
      <c r="AR158" s="180" t="s">
        <v>87</v>
      </c>
      <c r="AT158" s="181" t="s">
        <v>78</v>
      </c>
      <c r="AU158" s="181" t="s">
        <v>87</v>
      </c>
      <c r="AY158" s="180" t="s">
        <v>130</v>
      </c>
      <c r="BK158" s="182">
        <f>BK159+BK164</f>
        <v>0</v>
      </c>
    </row>
    <row r="159" spans="1:65" s="12" customFormat="1" ht="20.85" customHeight="1">
      <c r="B159" s="169"/>
      <c r="C159" s="170"/>
      <c r="D159" s="171" t="s">
        <v>78</v>
      </c>
      <c r="E159" s="183" t="s">
        <v>261</v>
      </c>
      <c r="F159" s="183" t="s">
        <v>262</v>
      </c>
      <c r="G159" s="170"/>
      <c r="H159" s="170"/>
      <c r="I159" s="173"/>
      <c r="J159" s="184">
        <f>BK159</f>
        <v>0</v>
      </c>
      <c r="K159" s="170"/>
      <c r="L159" s="175"/>
      <c r="M159" s="176"/>
      <c r="N159" s="177"/>
      <c r="O159" s="177"/>
      <c r="P159" s="178">
        <f>SUM(P160:P163)</f>
        <v>0</v>
      </c>
      <c r="Q159" s="177"/>
      <c r="R159" s="178">
        <f>SUM(R160:R163)</f>
        <v>5.5305</v>
      </c>
      <c r="S159" s="177"/>
      <c r="T159" s="179">
        <f>SUM(T160:T163)</f>
        <v>0</v>
      </c>
      <c r="AR159" s="180" t="s">
        <v>87</v>
      </c>
      <c r="AT159" s="181" t="s">
        <v>78</v>
      </c>
      <c r="AU159" s="181" t="s">
        <v>89</v>
      </c>
      <c r="AY159" s="180" t="s">
        <v>130</v>
      </c>
      <c r="BK159" s="182">
        <f>SUM(BK160:BK163)</f>
        <v>0</v>
      </c>
    </row>
    <row r="160" spans="1:65" s="2" customFormat="1" ht="33" customHeight="1">
      <c r="A160" s="33"/>
      <c r="B160" s="34"/>
      <c r="C160" s="185" t="s">
        <v>208</v>
      </c>
      <c r="D160" s="185" t="s">
        <v>132</v>
      </c>
      <c r="E160" s="186" t="s">
        <v>264</v>
      </c>
      <c r="F160" s="187" t="s">
        <v>265</v>
      </c>
      <c r="G160" s="188" t="s">
        <v>135</v>
      </c>
      <c r="H160" s="189">
        <v>25</v>
      </c>
      <c r="I160" s="190"/>
      <c r="J160" s="191">
        <f>ROUND(I160*H160,2)</f>
        <v>0</v>
      </c>
      <c r="K160" s="187" t="s">
        <v>136</v>
      </c>
      <c r="L160" s="38"/>
      <c r="M160" s="192" t="s">
        <v>1</v>
      </c>
      <c r="N160" s="193" t="s">
        <v>44</v>
      </c>
      <c r="O160" s="70"/>
      <c r="P160" s="194">
        <f>O160*H160</f>
        <v>0</v>
      </c>
      <c r="Q160" s="194">
        <v>0</v>
      </c>
      <c r="R160" s="194">
        <f>Q160*H160</f>
        <v>0</v>
      </c>
      <c r="S160" s="194">
        <v>0</v>
      </c>
      <c r="T160" s="195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6" t="s">
        <v>137</v>
      </c>
      <c r="AT160" s="196" t="s">
        <v>132</v>
      </c>
      <c r="AU160" s="196" t="s">
        <v>142</v>
      </c>
      <c r="AY160" s="16" t="s">
        <v>130</v>
      </c>
      <c r="BE160" s="197">
        <f>IF(N160="základní",J160,0)</f>
        <v>0</v>
      </c>
      <c r="BF160" s="197">
        <f>IF(N160="snížená",J160,0)</f>
        <v>0</v>
      </c>
      <c r="BG160" s="197">
        <f>IF(N160="zákl. přenesená",J160,0)</f>
        <v>0</v>
      </c>
      <c r="BH160" s="197">
        <f>IF(N160="sníž. přenesená",J160,0)</f>
        <v>0</v>
      </c>
      <c r="BI160" s="197">
        <f>IF(N160="nulová",J160,0)</f>
        <v>0</v>
      </c>
      <c r="BJ160" s="16" t="s">
        <v>87</v>
      </c>
      <c r="BK160" s="197">
        <f>ROUND(I160*H160,2)</f>
        <v>0</v>
      </c>
      <c r="BL160" s="16" t="s">
        <v>137</v>
      </c>
      <c r="BM160" s="196" t="s">
        <v>414</v>
      </c>
    </row>
    <row r="161" spans="1:65" s="2" customFormat="1" ht="78" customHeight="1">
      <c r="A161" s="33"/>
      <c r="B161" s="34"/>
      <c r="C161" s="185" t="s">
        <v>212</v>
      </c>
      <c r="D161" s="185" t="s">
        <v>132</v>
      </c>
      <c r="E161" s="186" t="s">
        <v>268</v>
      </c>
      <c r="F161" s="187" t="s">
        <v>269</v>
      </c>
      <c r="G161" s="188" t="s">
        <v>135</v>
      </c>
      <c r="H161" s="189">
        <v>25</v>
      </c>
      <c r="I161" s="190"/>
      <c r="J161" s="191">
        <f>ROUND(I161*H161,2)</f>
        <v>0</v>
      </c>
      <c r="K161" s="187" t="s">
        <v>136</v>
      </c>
      <c r="L161" s="38"/>
      <c r="M161" s="192" t="s">
        <v>1</v>
      </c>
      <c r="N161" s="193" t="s">
        <v>44</v>
      </c>
      <c r="O161" s="70"/>
      <c r="P161" s="194">
        <f>O161*H161</f>
        <v>0</v>
      </c>
      <c r="Q161" s="194">
        <v>8.9219999999999994E-2</v>
      </c>
      <c r="R161" s="194">
        <f>Q161*H161</f>
        <v>2.2304999999999997</v>
      </c>
      <c r="S161" s="194">
        <v>0</v>
      </c>
      <c r="T161" s="195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6" t="s">
        <v>137</v>
      </c>
      <c r="AT161" s="196" t="s">
        <v>132</v>
      </c>
      <c r="AU161" s="196" t="s">
        <v>142</v>
      </c>
      <c r="AY161" s="16" t="s">
        <v>130</v>
      </c>
      <c r="BE161" s="197">
        <f>IF(N161="základní",J161,0)</f>
        <v>0</v>
      </c>
      <c r="BF161" s="197">
        <f>IF(N161="snížená",J161,0)</f>
        <v>0</v>
      </c>
      <c r="BG161" s="197">
        <f>IF(N161="zákl. přenesená",J161,0)</f>
        <v>0</v>
      </c>
      <c r="BH161" s="197">
        <f>IF(N161="sníž. přenesená",J161,0)</f>
        <v>0</v>
      </c>
      <c r="BI161" s="197">
        <f>IF(N161="nulová",J161,0)</f>
        <v>0</v>
      </c>
      <c r="BJ161" s="16" t="s">
        <v>87</v>
      </c>
      <c r="BK161" s="197">
        <f>ROUND(I161*H161,2)</f>
        <v>0</v>
      </c>
      <c r="BL161" s="16" t="s">
        <v>137</v>
      </c>
      <c r="BM161" s="196" t="s">
        <v>415</v>
      </c>
    </row>
    <row r="162" spans="1:65" s="2" customFormat="1" ht="24.2" customHeight="1">
      <c r="A162" s="33"/>
      <c r="B162" s="34"/>
      <c r="C162" s="221" t="s">
        <v>219</v>
      </c>
      <c r="D162" s="221" t="s">
        <v>194</v>
      </c>
      <c r="E162" s="222" t="s">
        <v>272</v>
      </c>
      <c r="F162" s="223" t="s">
        <v>273</v>
      </c>
      <c r="G162" s="224" t="s">
        <v>135</v>
      </c>
      <c r="H162" s="225">
        <v>25</v>
      </c>
      <c r="I162" s="226"/>
      <c r="J162" s="227">
        <f>ROUND(I162*H162,2)</f>
        <v>0</v>
      </c>
      <c r="K162" s="223" t="s">
        <v>136</v>
      </c>
      <c r="L162" s="228"/>
      <c r="M162" s="229" t="s">
        <v>1</v>
      </c>
      <c r="N162" s="230" t="s">
        <v>44</v>
      </c>
      <c r="O162" s="70"/>
      <c r="P162" s="194">
        <f>O162*H162</f>
        <v>0</v>
      </c>
      <c r="Q162" s="194">
        <v>0.13200000000000001</v>
      </c>
      <c r="R162" s="194">
        <f>Q162*H162</f>
        <v>3.3000000000000003</v>
      </c>
      <c r="S162" s="194">
        <v>0</v>
      </c>
      <c r="T162" s="195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6" t="s">
        <v>168</v>
      </c>
      <c r="AT162" s="196" t="s">
        <v>194</v>
      </c>
      <c r="AU162" s="196" t="s">
        <v>142</v>
      </c>
      <c r="AY162" s="16" t="s">
        <v>130</v>
      </c>
      <c r="BE162" s="197">
        <f>IF(N162="základní",J162,0)</f>
        <v>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6" t="s">
        <v>87</v>
      </c>
      <c r="BK162" s="197">
        <f>ROUND(I162*H162,2)</f>
        <v>0</v>
      </c>
      <c r="BL162" s="16" t="s">
        <v>137</v>
      </c>
      <c r="BM162" s="196" t="s">
        <v>416</v>
      </c>
    </row>
    <row r="163" spans="1:65" s="13" customFormat="1" ht="11.25">
      <c r="B163" s="198"/>
      <c r="C163" s="199"/>
      <c r="D163" s="200" t="s">
        <v>150</v>
      </c>
      <c r="E163" s="199"/>
      <c r="F163" s="202" t="s">
        <v>417</v>
      </c>
      <c r="G163" s="199"/>
      <c r="H163" s="203">
        <v>25</v>
      </c>
      <c r="I163" s="204"/>
      <c r="J163" s="199"/>
      <c r="K163" s="199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150</v>
      </c>
      <c r="AU163" s="209" t="s">
        <v>142</v>
      </c>
      <c r="AV163" s="13" t="s">
        <v>89</v>
      </c>
      <c r="AW163" s="13" t="s">
        <v>4</v>
      </c>
      <c r="AX163" s="13" t="s">
        <v>87</v>
      </c>
      <c r="AY163" s="209" t="s">
        <v>130</v>
      </c>
    </row>
    <row r="164" spans="1:65" s="12" customFormat="1" ht="20.85" customHeight="1">
      <c r="B164" s="169"/>
      <c r="C164" s="170"/>
      <c r="D164" s="171" t="s">
        <v>78</v>
      </c>
      <c r="E164" s="183" t="s">
        <v>418</v>
      </c>
      <c r="F164" s="183" t="s">
        <v>418</v>
      </c>
      <c r="G164" s="170"/>
      <c r="H164" s="170"/>
      <c r="I164" s="173"/>
      <c r="J164" s="184">
        <f>BK164</f>
        <v>0</v>
      </c>
      <c r="K164" s="170"/>
      <c r="L164" s="175"/>
      <c r="M164" s="176"/>
      <c r="N164" s="177"/>
      <c r="O164" s="177"/>
      <c r="P164" s="178">
        <f>SUM(P165:P167)</f>
        <v>0</v>
      </c>
      <c r="Q164" s="177"/>
      <c r="R164" s="178">
        <f>SUM(R165:R167)</f>
        <v>0</v>
      </c>
      <c r="S164" s="177"/>
      <c r="T164" s="179">
        <f>SUM(T165:T167)</f>
        <v>0</v>
      </c>
      <c r="AR164" s="180" t="s">
        <v>87</v>
      </c>
      <c r="AT164" s="181" t="s">
        <v>78</v>
      </c>
      <c r="AU164" s="181" t="s">
        <v>89</v>
      </c>
      <c r="AY164" s="180" t="s">
        <v>130</v>
      </c>
      <c r="BK164" s="182">
        <f>SUM(BK165:BK167)</f>
        <v>0</v>
      </c>
    </row>
    <row r="165" spans="1:65" s="2" customFormat="1" ht="37.9" customHeight="1">
      <c r="A165" s="33"/>
      <c r="B165" s="34"/>
      <c r="C165" s="185" t="s">
        <v>224</v>
      </c>
      <c r="D165" s="185" t="s">
        <v>132</v>
      </c>
      <c r="E165" s="186" t="s">
        <v>419</v>
      </c>
      <c r="F165" s="187" t="s">
        <v>420</v>
      </c>
      <c r="G165" s="188" t="s">
        <v>135</v>
      </c>
      <c r="H165" s="189">
        <v>7</v>
      </c>
      <c r="I165" s="190"/>
      <c r="J165" s="191">
        <f>ROUND(I165*H165,2)</f>
        <v>0</v>
      </c>
      <c r="K165" s="187" t="s">
        <v>136</v>
      </c>
      <c r="L165" s="38"/>
      <c r="M165" s="192" t="s">
        <v>1</v>
      </c>
      <c r="N165" s="193" t="s">
        <v>44</v>
      </c>
      <c r="O165" s="70"/>
      <c r="P165" s="194">
        <f>O165*H165</f>
        <v>0</v>
      </c>
      <c r="Q165" s="194">
        <v>0</v>
      </c>
      <c r="R165" s="194">
        <f>Q165*H165</f>
        <v>0</v>
      </c>
      <c r="S165" s="194">
        <v>0</v>
      </c>
      <c r="T165" s="19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6" t="s">
        <v>137</v>
      </c>
      <c r="AT165" s="196" t="s">
        <v>132</v>
      </c>
      <c r="AU165" s="196" t="s">
        <v>142</v>
      </c>
      <c r="AY165" s="16" t="s">
        <v>130</v>
      </c>
      <c r="BE165" s="197">
        <f>IF(N165="základní",J165,0)</f>
        <v>0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6" t="s">
        <v>87</v>
      </c>
      <c r="BK165" s="197">
        <f>ROUND(I165*H165,2)</f>
        <v>0</v>
      </c>
      <c r="BL165" s="16" t="s">
        <v>137</v>
      </c>
      <c r="BM165" s="196" t="s">
        <v>421</v>
      </c>
    </row>
    <row r="166" spans="1:65" s="2" customFormat="1" ht="24.2" customHeight="1">
      <c r="A166" s="33"/>
      <c r="B166" s="34"/>
      <c r="C166" s="185" t="s">
        <v>229</v>
      </c>
      <c r="D166" s="185" t="s">
        <v>132</v>
      </c>
      <c r="E166" s="186" t="s">
        <v>254</v>
      </c>
      <c r="F166" s="187" t="s">
        <v>255</v>
      </c>
      <c r="G166" s="188" t="s">
        <v>135</v>
      </c>
      <c r="H166" s="189">
        <v>7</v>
      </c>
      <c r="I166" s="190"/>
      <c r="J166" s="191">
        <f>ROUND(I166*H166,2)</f>
        <v>0</v>
      </c>
      <c r="K166" s="187" t="s">
        <v>136</v>
      </c>
      <c r="L166" s="38"/>
      <c r="M166" s="192" t="s">
        <v>1</v>
      </c>
      <c r="N166" s="193" t="s">
        <v>44</v>
      </c>
      <c r="O166" s="70"/>
      <c r="P166" s="194">
        <f>O166*H166</f>
        <v>0</v>
      </c>
      <c r="Q166" s="194">
        <v>0</v>
      </c>
      <c r="R166" s="194">
        <f>Q166*H166</f>
        <v>0</v>
      </c>
      <c r="S166" s="194">
        <v>0</v>
      </c>
      <c r="T166" s="19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137</v>
      </c>
      <c r="AT166" s="196" t="s">
        <v>132</v>
      </c>
      <c r="AU166" s="196" t="s">
        <v>142</v>
      </c>
      <c r="AY166" s="16" t="s">
        <v>130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6" t="s">
        <v>87</v>
      </c>
      <c r="BK166" s="197">
        <f>ROUND(I166*H166,2)</f>
        <v>0</v>
      </c>
      <c r="BL166" s="16" t="s">
        <v>137</v>
      </c>
      <c r="BM166" s="196" t="s">
        <v>422</v>
      </c>
    </row>
    <row r="167" spans="1:65" s="2" customFormat="1" ht="49.15" customHeight="1">
      <c r="A167" s="33"/>
      <c r="B167" s="34"/>
      <c r="C167" s="185" t="s">
        <v>7</v>
      </c>
      <c r="D167" s="185" t="s">
        <v>132</v>
      </c>
      <c r="E167" s="186" t="s">
        <v>423</v>
      </c>
      <c r="F167" s="187" t="s">
        <v>424</v>
      </c>
      <c r="G167" s="188" t="s">
        <v>135</v>
      </c>
      <c r="H167" s="189">
        <v>7</v>
      </c>
      <c r="I167" s="190"/>
      <c r="J167" s="191">
        <f>ROUND(I167*H167,2)</f>
        <v>0</v>
      </c>
      <c r="K167" s="187" t="s">
        <v>136</v>
      </c>
      <c r="L167" s="38"/>
      <c r="M167" s="192" t="s">
        <v>1</v>
      </c>
      <c r="N167" s="193" t="s">
        <v>44</v>
      </c>
      <c r="O167" s="70"/>
      <c r="P167" s="194">
        <f>O167*H167</f>
        <v>0</v>
      </c>
      <c r="Q167" s="194">
        <v>0</v>
      </c>
      <c r="R167" s="194">
        <f>Q167*H167</f>
        <v>0</v>
      </c>
      <c r="S167" s="194">
        <v>0</v>
      </c>
      <c r="T167" s="195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6" t="s">
        <v>137</v>
      </c>
      <c r="AT167" s="196" t="s">
        <v>132</v>
      </c>
      <c r="AU167" s="196" t="s">
        <v>142</v>
      </c>
      <c r="AY167" s="16" t="s">
        <v>130</v>
      </c>
      <c r="BE167" s="197">
        <f>IF(N167="základní",J167,0)</f>
        <v>0</v>
      </c>
      <c r="BF167" s="197">
        <f>IF(N167="snížená",J167,0)</f>
        <v>0</v>
      </c>
      <c r="BG167" s="197">
        <f>IF(N167="zákl. přenesená",J167,0)</f>
        <v>0</v>
      </c>
      <c r="BH167" s="197">
        <f>IF(N167="sníž. přenesená",J167,0)</f>
        <v>0</v>
      </c>
      <c r="BI167" s="197">
        <f>IF(N167="nulová",J167,0)</f>
        <v>0</v>
      </c>
      <c r="BJ167" s="16" t="s">
        <v>87</v>
      </c>
      <c r="BK167" s="197">
        <f>ROUND(I167*H167,2)</f>
        <v>0</v>
      </c>
      <c r="BL167" s="16" t="s">
        <v>137</v>
      </c>
      <c r="BM167" s="196" t="s">
        <v>425</v>
      </c>
    </row>
    <row r="168" spans="1:65" s="12" customFormat="1" ht="22.9" customHeight="1">
      <c r="B168" s="169"/>
      <c r="C168" s="170"/>
      <c r="D168" s="171" t="s">
        <v>78</v>
      </c>
      <c r="E168" s="183" t="s">
        <v>173</v>
      </c>
      <c r="F168" s="183" t="s">
        <v>276</v>
      </c>
      <c r="G168" s="170"/>
      <c r="H168" s="170"/>
      <c r="I168" s="173"/>
      <c r="J168" s="184">
        <f>BK168</f>
        <v>0</v>
      </c>
      <c r="K168" s="170"/>
      <c r="L168" s="175"/>
      <c r="M168" s="176"/>
      <c r="N168" s="177"/>
      <c r="O168" s="177"/>
      <c r="P168" s="178">
        <f>SUM(P169:P198)</f>
        <v>0</v>
      </c>
      <c r="Q168" s="177"/>
      <c r="R168" s="178">
        <f>SUM(R169:R198)</f>
        <v>33.763265869999998</v>
      </c>
      <c r="S168" s="177"/>
      <c r="T168" s="179">
        <f>SUM(T169:T198)</f>
        <v>8.2000000000000003E-2</v>
      </c>
      <c r="AR168" s="180" t="s">
        <v>87</v>
      </c>
      <c r="AT168" s="181" t="s">
        <v>78</v>
      </c>
      <c r="AU168" s="181" t="s">
        <v>87</v>
      </c>
      <c r="AY168" s="180" t="s">
        <v>130</v>
      </c>
      <c r="BK168" s="182">
        <f>SUM(BK169:BK198)</f>
        <v>0</v>
      </c>
    </row>
    <row r="169" spans="1:65" s="2" customFormat="1" ht="24.2" customHeight="1">
      <c r="A169" s="33"/>
      <c r="B169" s="34"/>
      <c r="C169" s="185" t="s">
        <v>240</v>
      </c>
      <c r="D169" s="185" t="s">
        <v>132</v>
      </c>
      <c r="E169" s="186" t="s">
        <v>426</v>
      </c>
      <c r="F169" s="187" t="s">
        <v>427</v>
      </c>
      <c r="G169" s="188" t="s">
        <v>310</v>
      </c>
      <c r="H169" s="189">
        <v>1</v>
      </c>
      <c r="I169" s="190"/>
      <c r="J169" s="191">
        <f>ROUND(I169*H169,2)</f>
        <v>0</v>
      </c>
      <c r="K169" s="187" t="s">
        <v>136</v>
      </c>
      <c r="L169" s="38"/>
      <c r="M169" s="192" t="s">
        <v>1</v>
      </c>
      <c r="N169" s="193" t="s">
        <v>44</v>
      </c>
      <c r="O169" s="70"/>
      <c r="P169" s="194">
        <f>O169*H169</f>
        <v>0</v>
      </c>
      <c r="Q169" s="194">
        <v>0.112405</v>
      </c>
      <c r="R169" s="194">
        <f>Q169*H169</f>
        <v>0.112405</v>
      </c>
      <c r="S169" s="194">
        <v>0</v>
      </c>
      <c r="T169" s="19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6" t="s">
        <v>137</v>
      </c>
      <c r="AT169" s="196" t="s">
        <v>132</v>
      </c>
      <c r="AU169" s="196" t="s">
        <v>89</v>
      </c>
      <c r="AY169" s="16" t="s">
        <v>130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6" t="s">
        <v>87</v>
      </c>
      <c r="BK169" s="197">
        <f>ROUND(I169*H169,2)</f>
        <v>0</v>
      </c>
      <c r="BL169" s="16" t="s">
        <v>137</v>
      </c>
      <c r="BM169" s="196" t="s">
        <v>428</v>
      </c>
    </row>
    <row r="170" spans="1:65" s="13" customFormat="1" ht="11.25">
      <c r="B170" s="198"/>
      <c r="C170" s="199"/>
      <c r="D170" s="200" t="s">
        <v>150</v>
      </c>
      <c r="E170" s="201" t="s">
        <v>1</v>
      </c>
      <c r="F170" s="202" t="s">
        <v>429</v>
      </c>
      <c r="G170" s="199"/>
      <c r="H170" s="203">
        <v>1</v>
      </c>
      <c r="I170" s="204"/>
      <c r="J170" s="199"/>
      <c r="K170" s="199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150</v>
      </c>
      <c r="AU170" s="209" t="s">
        <v>89</v>
      </c>
      <c r="AV170" s="13" t="s">
        <v>89</v>
      </c>
      <c r="AW170" s="13" t="s">
        <v>35</v>
      </c>
      <c r="AX170" s="13" t="s">
        <v>87</v>
      </c>
      <c r="AY170" s="209" t="s">
        <v>130</v>
      </c>
    </row>
    <row r="171" spans="1:65" s="2" customFormat="1" ht="49.15" customHeight="1">
      <c r="A171" s="33"/>
      <c r="B171" s="34"/>
      <c r="C171" s="185" t="s">
        <v>245</v>
      </c>
      <c r="D171" s="185" t="s">
        <v>132</v>
      </c>
      <c r="E171" s="186" t="s">
        <v>287</v>
      </c>
      <c r="F171" s="187" t="s">
        <v>288</v>
      </c>
      <c r="G171" s="188" t="s">
        <v>148</v>
      </c>
      <c r="H171" s="189">
        <v>13</v>
      </c>
      <c r="I171" s="190"/>
      <c r="J171" s="191">
        <f>ROUND(I171*H171,2)</f>
        <v>0</v>
      </c>
      <c r="K171" s="187" t="s">
        <v>136</v>
      </c>
      <c r="L171" s="38"/>
      <c r="M171" s="192" t="s">
        <v>1</v>
      </c>
      <c r="N171" s="193" t="s">
        <v>44</v>
      </c>
      <c r="O171" s="70"/>
      <c r="P171" s="194">
        <f>O171*H171</f>
        <v>0</v>
      </c>
      <c r="Q171" s="194">
        <v>0.15256</v>
      </c>
      <c r="R171" s="194">
        <f>Q171*H171</f>
        <v>1.9832799999999999</v>
      </c>
      <c r="S171" s="194">
        <v>0</v>
      </c>
      <c r="T171" s="19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6" t="s">
        <v>137</v>
      </c>
      <c r="AT171" s="196" t="s">
        <v>132</v>
      </c>
      <c r="AU171" s="196" t="s">
        <v>89</v>
      </c>
      <c r="AY171" s="16" t="s">
        <v>130</v>
      </c>
      <c r="BE171" s="197">
        <f>IF(N171="základní",J171,0)</f>
        <v>0</v>
      </c>
      <c r="BF171" s="197">
        <f>IF(N171="snížená",J171,0)</f>
        <v>0</v>
      </c>
      <c r="BG171" s="197">
        <f>IF(N171="zákl. přenesená",J171,0)</f>
        <v>0</v>
      </c>
      <c r="BH171" s="197">
        <f>IF(N171="sníž. přenesená",J171,0)</f>
        <v>0</v>
      </c>
      <c r="BI171" s="197">
        <f>IF(N171="nulová",J171,0)</f>
        <v>0</v>
      </c>
      <c r="BJ171" s="16" t="s">
        <v>87</v>
      </c>
      <c r="BK171" s="197">
        <f>ROUND(I171*H171,2)</f>
        <v>0</v>
      </c>
      <c r="BL171" s="16" t="s">
        <v>137</v>
      </c>
      <c r="BM171" s="196" t="s">
        <v>430</v>
      </c>
    </row>
    <row r="172" spans="1:65" s="13" customFormat="1" ht="11.25">
      <c r="B172" s="198"/>
      <c r="C172" s="199"/>
      <c r="D172" s="200" t="s">
        <v>150</v>
      </c>
      <c r="E172" s="201" t="s">
        <v>1</v>
      </c>
      <c r="F172" s="202" t="s">
        <v>431</v>
      </c>
      <c r="G172" s="199"/>
      <c r="H172" s="203">
        <v>11</v>
      </c>
      <c r="I172" s="204"/>
      <c r="J172" s="199"/>
      <c r="K172" s="199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150</v>
      </c>
      <c r="AU172" s="209" t="s">
        <v>89</v>
      </c>
      <c r="AV172" s="13" t="s">
        <v>89</v>
      </c>
      <c r="AW172" s="13" t="s">
        <v>35</v>
      </c>
      <c r="AX172" s="13" t="s">
        <v>79</v>
      </c>
      <c r="AY172" s="209" t="s">
        <v>130</v>
      </c>
    </row>
    <row r="173" spans="1:65" s="13" customFormat="1" ht="11.25">
      <c r="B173" s="198"/>
      <c r="C173" s="199"/>
      <c r="D173" s="200" t="s">
        <v>150</v>
      </c>
      <c r="E173" s="201" t="s">
        <v>1</v>
      </c>
      <c r="F173" s="202" t="s">
        <v>291</v>
      </c>
      <c r="G173" s="199"/>
      <c r="H173" s="203">
        <v>2</v>
      </c>
      <c r="I173" s="204"/>
      <c r="J173" s="199"/>
      <c r="K173" s="199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150</v>
      </c>
      <c r="AU173" s="209" t="s">
        <v>89</v>
      </c>
      <c r="AV173" s="13" t="s">
        <v>89</v>
      </c>
      <c r="AW173" s="13" t="s">
        <v>35</v>
      </c>
      <c r="AX173" s="13" t="s">
        <v>79</v>
      </c>
      <c r="AY173" s="209" t="s">
        <v>130</v>
      </c>
    </row>
    <row r="174" spans="1:65" s="14" customFormat="1" ht="11.25">
      <c r="B174" s="210"/>
      <c r="C174" s="211"/>
      <c r="D174" s="200" t="s">
        <v>150</v>
      </c>
      <c r="E174" s="212" t="s">
        <v>1</v>
      </c>
      <c r="F174" s="213" t="s">
        <v>167</v>
      </c>
      <c r="G174" s="211"/>
      <c r="H174" s="214">
        <v>13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150</v>
      </c>
      <c r="AU174" s="220" t="s">
        <v>89</v>
      </c>
      <c r="AV174" s="14" t="s">
        <v>137</v>
      </c>
      <c r="AW174" s="14" t="s">
        <v>35</v>
      </c>
      <c r="AX174" s="14" t="s">
        <v>87</v>
      </c>
      <c r="AY174" s="220" t="s">
        <v>130</v>
      </c>
    </row>
    <row r="175" spans="1:65" s="2" customFormat="1" ht="16.5" customHeight="1">
      <c r="A175" s="33"/>
      <c r="B175" s="34"/>
      <c r="C175" s="221" t="s">
        <v>249</v>
      </c>
      <c r="D175" s="221" t="s">
        <v>194</v>
      </c>
      <c r="E175" s="222" t="s">
        <v>293</v>
      </c>
      <c r="F175" s="223" t="s">
        <v>294</v>
      </c>
      <c r="G175" s="224" t="s">
        <v>148</v>
      </c>
      <c r="H175" s="225">
        <v>2.411</v>
      </c>
      <c r="I175" s="226"/>
      <c r="J175" s="227">
        <f>ROUND(I175*H175,2)</f>
        <v>0</v>
      </c>
      <c r="K175" s="223" t="s">
        <v>136</v>
      </c>
      <c r="L175" s="228"/>
      <c r="M175" s="229" t="s">
        <v>1</v>
      </c>
      <c r="N175" s="230" t="s">
        <v>44</v>
      </c>
      <c r="O175" s="70"/>
      <c r="P175" s="194">
        <f>O175*H175</f>
        <v>0</v>
      </c>
      <c r="Q175" s="194">
        <v>0.125</v>
      </c>
      <c r="R175" s="194">
        <f>Q175*H175</f>
        <v>0.301375</v>
      </c>
      <c r="S175" s="194">
        <v>0</v>
      </c>
      <c r="T175" s="19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168</v>
      </c>
      <c r="AT175" s="196" t="s">
        <v>194</v>
      </c>
      <c r="AU175" s="196" t="s">
        <v>89</v>
      </c>
      <c r="AY175" s="16" t="s">
        <v>130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6" t="s">
        <v>87</v>
      </c>
      <c r="BK175" s="197">
        <f>ROUND(I175*H175,2)</f>
        <v>0</v>
      </c>
      <c r="BL175" s="16" t="s">
        <v>137</v>
      </c>
      <c r="BM175" s="196" t="s">
        <v>432</v>
      </c>
    </row>
    <row r="176" spans="1:65" s="2" customFormat="1" ht="19.5">
      <c r="A176" s="33"/>
      <c r="B176" s="34"/>
      <c r="C176" s="35"/>
      <c r="D176" s="200" t="s">
        <v>296</v>
      </c>
      <c r="E176" s="35"/>
      <c r="F176" s="231" t="s">
        <v>297</v>
      </c>
      <c r="G176" s="35"/>
      <c r="H176" s="35"/>
      <c r="I176" s="232"/>
      <c r="J176" s="35"/>
      <c r="K176" s="35"/>
      <c r="L176" s="38"/>
      <c r="M176" s="233"/>
      <c r="N176" s="234"/>
      <c r="O176" s="70"/>
      <c r="P176" s="70"/>
      <c r="Q176" s="70"/>
      <c r="R176" s="70"/>
      <c r="S176" s="70"/>
      <c r="T176" s="71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296</v>
      </c>
      <c r="AU176" s="16" t="s">
        <v>89</v>
      </c>
    </row>
    <row r="177" spans="1:65" s="13" customFormat="1" ht="11.25">
      <c r="B177" s="198"/>
      <c r="C177" s="199"/>
      <c r="D177" s="200" t="s">
        <v>150</v>
      </c>
      <c r="E177" s="199"/>
      <c r="F177" s="202" t="s">
        <v>433</v>
      </c>
      <c r="G177" s="199"/>
      <c r="H177" s="203">
        <v>2.411</v>
      </c>
      <c r="I177" s="204"/>
      <c r="J177" s="199"/>
      <c r="K177" s="199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150</v>
      </c>
      <c r="AU177" s="209" t="s">
        <v>89</v>
      </c>
      <c r="AV177" s="13" t="s">
        <v>89</v>
      </c>
      <c r="AW177" s="13" t="s">
        <v>4</v>
      </c>
      <c r="AX177" s="13" t="s">
        <v>87</v>
      </c>
      <c r="AY177" s="209" t="s">
        <v>130</v>
      </c>
    </row>
    <row r="178" spans="1:65" s="2" customFormat="1" ht="49.15" customHeight="1">
      <c r="A178" s="33"/>
      <c r="B178" s="34"/>
      <c r="C178" s="185" t="s">
        <v>253</v>
      </c>
      <c r="D178" s="185" t="s">
        <v>132</v>
      </c>
      <c r="E178" s="186" t="s">
        <v>287</v>
      </c>
      <c r="F178" s="187" t="s">
        <v>288</v>
      </c>
      <c r="G178" s="188" t="s">
        <v>148</v>
      </c>
      <c r="H178" s="189">
        <v>35</v>
      </c>
      <c r="I178" s="190"/>
      <c r="J178" s="191">
        <f>ROUND(I178*H178,2)</f>
        <v>0</v>
      </c>
      <c r="K178" s="187" t="s">
        <v>136</v>
      </c>
      <c r="L178" s="38"/>
      <c r="M178" s="192" t="s">
        <v>1</v>
      </c>
      <c r="N178" s="193" t="s">
        <v>44</v>
      </c>
      <c r="O178" s="70"/>
      <c r="P178" s="194">
        <f>O178*H178</f>
        <v>0</v>
      </c>
      <c r="Q178" s="194">
        <v>0.15256</v>
      </c>
      <c r="R178" s="194">
        <f>Q178*H178</f>
        <v>5.3395999999999999</v>
      </c>
      <c r="S178" s="194">
        <v>0</v>
      </c>
      <c r="T178" s="195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6" t="s">
        <v>137</v>
      </c>
      <c r="AT178" s="196" t="s">
        <v>132</v>
      </c>
      <c r="AU178" s="196" t="s">
        <v>89</v>
      </c>
      <c r="AY178" s="16" t="s">
        <v>130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6" t="s">
        <v>87</v>
      </c>
      <c r="BK178" s="197">
        <f>ROUND(I178*H178,2)</f>
        <v>0</v>
      </c>
      <c r="BL178" s="16" t="s">
        <v>137</v>
      </c>
      <c r="BM178" s="196" t="s">
        <v>434</v>
      </c>
    </row>
    <row r="179" spans="1:65" s="13" customFormat="1" ht="11.25">
      <c r="B179" s="198"/>
      <c r="C179" s="199"/>
      <c r="D179" s="200" t="s">
        <v>150</v>
      </c>
      <c r="E179" s="201" t="s">
        <v>1</v>
      </c>
      <c r="F179" s="202" t="s">
        <v>435</v>
      </c>
      <c r="G179" s="199"/>
      <c r="H179" s="203">
        <v>35</v>
      </c>
      <c r="I179" s="204"/>
      <c r="J179" s="199"/>
      <c r="K179" s="199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150</v>
      </c>
      <c r="AU179" s="209" t="s">
        <v>89</v>
      </c>
      <c r="AV179" s="13" t="s">
        <v>89</v>
      </c>
      <c r="AW179" s="13" t="s">
        <v>35</v>
      </c>
      <c r="AX179" s="13" t="s">
        <v>87</v>
      </c>
      <c r="AY179" s="209" t="s">
        <v>130</v>
      </c>
    </row>
    <row r="180" spans="1:65" s="2" customFormat="1" ht="16.5" customHeight="1">
      <c r="A180" s="33"/>
      <c r="B180" s="34"/>
      <c r="C180" s="221" t="s">
        <v>257</v>
      </c>
      <c r="D180" s="221" t="s">
        <v>194</v>
      </c>
      <c r="E180" s="222" t="s">
        <v>436</v>
      </c>
      <c r="F180" s="223" t="s">
        <v>437</v>
      </c>
      <c r="G180" s="224" t="s">
        <v>148</v>
      </c>
      <c r="H180" s="225">
        <v>35.700000000000003</v>
      </c>
      <c r="I180" s="226"/>
      <c r="J180" s="227">
        <f>ROUND(I180*H180,2)</f>
        <v>0</v>
      </c>
      <c r="K180" s="223" t="s">
        <v>136</v>
      </c>
      <c r="L180" s="228"/>
      <c r="M180" s="229" t="s">
        <v>1</v>
      </c>
      <c r="N180" s="230" t="s">
        <v>44</v>
      </c>
      <c r="O180" s="70"/>
      <c r="P180" s="194">
        <f>O180*H180</f>
        <v>0</v>
      </c>
      <c r="Q180" s="194">
        <v>0.104</v>
      </c>
      <c r="R180" s="194">
        <f>Q180*H180</f>
        <v>3.7128000000000001</v>
      </c>
      <c r="S180" s="194">
        <v>0</v>
      </c>
      <c r="T180" s="195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6" t="s">
        <v>168</v>
      </c>
      <c r="AT180" s="196" t="s">
        <v>194</v>
      </c>
      <c r="AU180" s="196" t="s">
        <v>89</v>
      </c>
      <c r="AY180" s="16" t="s">
        <v>130</v>
      </c>
      <c r="BE180" s="197">
        <f>IF(N180="základní",J180,0)</f>
        <v>0</v>
      </c>
      <c r="BF180" s="197">
        <f>IF(N180="snížená",J180,0)</f>
        <v>0</v>
      </c>
      <c r="BG180" s="197">
        <f>IF(N180="zákl. přenesená",J180,0)</f>
        <v>0</v>
      </c>
      <c r="BH180" s="197">
        <f>IF(N180="sníž. přenesená",J180,0)</f>
        <v>0</v>
      </c>
      <c r="BI180" s="197">
        <f>IF(N180="nulová",J180,0)</f>
        <v>0</v>
      </c>
      <c r="BJ180" s="16" t="s">
        <v>87</v>
      </c>
      <c r="BK180" s="197">
        <f>ROUND(I180*H180,2)</f>
        <v>0</v>
      </c>
      <c r="BL180" s="16" t="s">
        <v>137</v>
      </c>
      <c r="BM180" s="196" t="s">
        <v>438</v>
      </c>
    </row>
    <row r="181" spans="1:65" s="2" customFormat="1" ht="19.5">
      <c r="A181" s="33"/>
      <c r="B181" s="34"/>
      <c r="C181" s="35"/>
      <c r="D181" s="200" t="s">
        <v>296</v>
      </c>
      <c r="E181" s="35"/>
      <c r="F181" s="231" t="s">
        <v>439</v>
      </c>
      <c r="G181" s="35"/>
      <c r="H181" s="35"/>
      <c r="I181" s="232"/>
      <c r="J181" s="35"/>
      <c r="K181" s="35"/>
      <c r="L181" s="38"/>
      <c r="M181" s="233"/>
      <c r="N181" s="234"/>
      <c r="O181" s="70"/>
      <c r="P181" s="70"/>
      <c r="Q181" s="70"/>
      <c r="R181" s="70"/>
      <c r="S181" s="70"/>
      <c r="T181" s="71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6" t="s">
        <v>296</v>
      </c>
      <c r="AU181" s="16" t="s">
        <v>89</v>
      </c>
    </row>
    <row r="182" spans="1:65" s="13" customFormat="1" ht="11.25">
      <c r="B182" s="198"/>
      <c r="C182" s="199"/>
      <c r="D182" s="200" t="s">
        <v>150</v>
      </c>
      <c r="E182" s="199"/>
      <c r="F182" s="202" t="s">
        <v>440</v>
      </c>
      <c r="G182" s="199"/>
      <c r="H182" s="203">
        <v>35.700000000000003</v>
      </c>
      <c r="I182" s="204"/>
      <c r="J182" s="199"/>
      <c r="K182" s="199"/>
      <c r="L182" s="205"/>
      <c r="M182" s="206"/>
      <c r="N182" s="207"/>
      <c r="O182" s="207"/>
      <c r="P182" s="207"/>
      <c r="Q182" s="207"/>
      <c r="R182" s="207"/>
      <c r="S182" s="207"/>
      <c r="T182" s="208"/>
      <c r="AT182" s="209" t="s">
        <v>150</v>
      </c>
      <c r="AU182" s="209" t="s">
        <v>89</v>
      </c>
      <c r="AV182" s="13" t="s">
        <v>89</v>
      </c>
      <c r="AW182" s="13" t="s">
        <v>4</v>
      </c>
      <c r="AX182" s="13" t="s">
        <v>87</v>
      </c>
      <c r="AY182" s="209" t="s">
        <v>130</v>
      </c>
    </row>
    <row r="183" spans="1:65" s="2" customFormat="1" ht="62.65" customHeight="1">
      <c r="A183" s="33"/>
      <c r="B183" s="34"/>
      <c r="C183" s="185" t="s">
        <v>263</v>
      </c>
      <c r="D183" s="185" t="s">
        <v>132</v>
      </c>
      <c r="E183" s="186" t="s">
        <v>300</v>
      </c>
      <c r="F183" s="187" t="s">
        <v>301</v>
      </c>
      <c r="G183" s="188" t="s">
        <v>148</v>
      </c>
      <c r="H183" s="189">
        <v>15</v>
      </c>
      <c r="I183" s="190"/>
      <c r="J183" s="191">
        <f>ROUND(I183*H183,2)</f>
        <v>0</v>
      </c>
      <c r="K183" s="187" t="s">
        <v>136</v>
      </c>
      <c r="L183" s="38"/>
      <c r="M183" s="192" t="s">
        <v>1</v>
      </c>
      <c r="N183" s="193" t="s">
        <v>44</v>
      </c>
      <c r="O183" s="70"/>
      <c r="P183" s="194">
        <f>O183*H183</f>
        <v>0</v>
      </c>
      <c r="Q183" s="194">
        <v>6.0506299999999998E-4</v>
      </c>
      <c r="R183" s="194">
        <f>Q183*H183</f>
        <v>9.0759450000000002E-3</v>
      </c>
      <c r="S183" s="194">
        <v>0</v>
      </c>
      <c r="T183" s="195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6" t="s">
        <v>137</v>
      </c>
      <c r="AT183" s="196" t="s">
        <v>132</v>
      </c>
      <c r="AU183" s="196" t="s">
        <v>89</v>
      </c>
      <c r="AY183" s="16" t="s">
        <v>130</v>
      </c>
      <c r="BE183" s="197">
        <f>IF(N183="základní",J183,0)</f>
        <v>0</v>
      </c>
      <c r="BF183" s="197">
        <f>IF(N183="snížená",J183,0)</f>
        <v>0</v>
      </c>
      <c r="BG183" s="197">
        <f>IF(N183="zákl. přenesená",J183,0)</f>
        <v>0</v>
      </c>
      <c r="BH183" s="197">
        <f>IF(N183="sníž. přenesená",J183,0)</f>
        <v>0</v>
      </c>
      <c r="BI183" s="197">
        <f>IF(N183="nulová",J183,0)</f>
        <v>0</v>
      </c>
      <c r="BJ183" s="16" t="s">
        <v>87</v>
      </c>
      <c r="BK183" s="197">
        <f>ROUND(I183*H183,2)</f>
        <v>0</v>
      </c>
      <c r="BL183" s="16" t="s">
        <v>137</v>
      </c>
      <c r="BM183" s="196" t="s">
        <v>441</v>
      </c>
    </row>
    <row r="184" spans="1:65" s="2" customFormat="1" ht="24.2" customHeight="1">
      <c r="A184" s="33"/>
      <c r="B184" s="34"/>
      <c r="C184" s="185" t="s">
        <v>267</v>
      </c>
      <c r="D184" s="185" t="s">
        <v>132</v>
      </c>
      <c r="E184" s="186" t="s">
        <v>304</v>
      </c>
      <c r="F184" s="187" t="s">
        <v>305</v>
      </c>
      <c r="G184" s="188" t="s">
        <v>148</v>
      </c>
      <c r="H184" s="189">
        <v>15</v>
      </c>
      <c r="I184" s="190"/>
      <c r="J184" s="191">
        <f>ROUND(I184*H184,2)</f>
        <v>0</v>
      </c>
      <c r="K184" s="187" t="s">
        <v>136</v>
      </c>
      <c r="L184" s="38"/>
      <c r="M184" s="192" t="s">
        <v>1</v>
      </c>
      <c r="N184" s="193" t="s">
        <v>44</v>
      </c>
      <c r="O184" s="70"/>
      <c r="P184" s="194">
        <f>O184*H184</f>
        <v>0</v>
      </c>
      <c r="Q184" s="194">
        <v>1.995E-6</v>
      </c>
      <c r="R184" s="194">
        <f>Q184*H184</f>
        <v>2.9924999999999999E-5</v>
      </c>
      <c r="S184" s="194">
        <v>0</v>
      </c>
      <c r="T184" s="19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6" t="s">
        <v>137</v>
      </c>
      <c r="AT184" s="196" t="s">
        <v>132</v>
      </c>
      <c r="AU184" s="196" t="s">
        <v>89</v>
      </c>
      <c r="AY184" s="16" t="s">
        <v>130</v>
      </c>
      <c r="BE184" s="197">
        <f>IF(N184="základní",J184,0)</f>
        <v>0</v>
      </c>
      <c r="BF184" s="197">
        <f>IF(N184="snížená",J184,0)</f>
        <v>0</v>
      </c>
      <c r="BG184" s="197">
        <f>IF(N184="zákl. přenesená",J184,0)</f>
        <v>0</v>
      </c>
      <c r="BH184" s="197">
        <f>IF(N184="sníž. přenesená",J184,0)</f>
        <v>0</v>
      </c>
      <c r="BI184" s="197">
        <f>IF(N184="nulová",J184,0)</f>
        <v>0</v>
      </c>
      <c r="BJ184" s="16" t="s">
        <v>87</v>
      </c>
      <c r="BK184" s="197">
        <f>ROUND(I184*H184,2)</f>
        <v>0</v>
      </c>
      <c r="BL184" s="16" t="s">
        <v>137</v>
      </c>
      <c r="BM184" s="196" t="s">
        <v>442</v>
      </c>
    </row>
    <row r="185" spans="1:65" s="2" customFormat="1" ht="37.9" customHeight="1">
      <c r="A185" s="33"/>
      <c r="B185" s="34"/>
      <c r="C185" s="185" t="s">
        <v>271</v>
      </c>
      <c r="D185" s="185" t="s">
        <v>132</v>
      </c>
      <c r="E185" s="186" t="s">
        <v>308</v>
      </c>
      <c r="F185" s="187" t="s">
        <v>309</v>
      </c>
      <c r="G185" s="188" t="s">
        <v>310</v>
      </c>
      <c r="H185" s="189">
        <v>2</v>
      </c>
      <c r="I185" s="190"/>
      <c r="J185" s="191">
        <f>ROUND(I185*H185,2)</f>
        <v>0</v>
      </c>
      <c r="K185" s="187" t="s">
        <v>136</v>
      </c>
      <c r="L185" s="38"/>
      <c r="M185" s="192" t="s">
        <v>1</v>
      </c>
      <c r="N185" s="193" t="s">
        <v>44</v>
      </c>
      <c r="O185" s="70"/>
      <c r="P185" s="194">
        <f>O185*H185</f>
        <v>0</v>
      </c>
      <c r="Q185" s="194">
        <v>0.35010000000000002</v>
      </c>
      <c r="R185" s="194">
        <f>Q185*H185</f>
        <v>0.70020000000000004</v>
      </c>
      <c r="S185" s="194">
        <v>0</v>
      </c>
      <c r="T185" s="195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6" t="s">
        <v>137</v>
      </c>
      <c r="AT185" s="196" t="s">
        <v>132</v>
      </c>
      <c r="AU185" s="196" t="s">
        <v>89</v>
      </c>
      <c r="AY185" s="16" t="s">
        <v>130</v>
      </c>
      <c r="BE185" s="197">
        <f>IF(N185="základní",J185,0)</f>
        <v>0</v>
      </c>
      <c r="BF185" s="197">
        <f>IF(N185="snížená",J185,0)</f>
        <v>0</v>
      </c>
      <c r="BG185" s="197">
        <f>IF(N185="zákl. přenesená",J185,0)</f>
        <v>0</v>
      </c>
      <c r="BH185" s="197">
        <f>IF(N185="sníž. přenesená",J185,0)</f>
        <v>0</v>
      </c>
      <c r="BI185" s="197">
        <f>IF(N185="nulová",J185,0)</f>
        <v>0</v>
      </c>
      <c r="BJ185" s="16" t="s">
        <v>87</v>
      </c>
      <c r="BK185" s="197">
        <f>ROUND(I185*H185,2)</f>
        <v>0</v>
      </c>
      <c r="BL185" s="16" t="s">
        <v>137</v>
      </c>
      <c r="BM185" s="196" t="s">
        <v>443</v>
      </c>
    </row>
    <row r="186" spans="1:65" s="13" customFormat="1" ht="11.25">
      <c r="B186" s="198"/>
      <c r="C186" s="199"/>
      <c r="D186" s="200" t="s">
        <v>150</v>
      </c>
      <c r="E186" s="201" t="s">
        <v>1</v>
      </c>
      <c r="F186" s="202" t="s">
        <v>312</v>
      </c>
      <c r="G186" s="199"/>
      <c r="H186" s="203">
        <v>1</v>
      </c>
      <c r="I186" s="204"/>
      <c r="J186" s="199"/>
      <c r="K186" s="199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150</v>
      </c>
      <c r="AU186" s="209" t="s">
        <v>89</v>
      </c>
      <c r="AV186" s="13" t="s">
        <v>89</v>
      </c>
      <c r="AW186" s="13" t="s">
        <v>35</v>
      </c>
      <c r="AX186" s="13" t="s">
        <v>79</v>
      </c>
      <c r="AY186" s="209" t="s">
        <v>130</v>
      </c>
    </row>
    <row r="187" spans="1:65" s="13" customFormat="1" ht="11.25">
      <c r="B187" s="198"/>
      <c r="C187" s="199"/>
      <c r="D187" s="200" t="s">
        <v>150</v>
      </c>
      <c r="E187" s="201" t="s">
        <v>1</v>
      </c>
      <c r="F187" s="202" t="s">
        <v>313</v>
      </c>
      <c r="G187" s="199"/>
      <c r="H187" s="203">
        <v>1</v>
      </c>
      <c r="I187" s="204"/>
      <c r="J187" s="199"/>
      <c r="K187" s="199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150</v>
      </c>
      <c r="AU187" s="209" t="s">
        <v>89</v>
      </c>
      <c r="AV187" s="13" t="s">
        <v>89</v>
      </c>
      <c r="AW187" s="13" t="s">
        <v>35</v>
      </c>
      <c r="AX187" s="13" t="s">
        <v>79</v>
      </c>
      <c r="AY187" s="209" t="s">
        <v>130</v>
      </c>
    </row>
    <row r="188" spans="1:65" s="14" customFormat="1" ht="11.25">
      <c r="B188" s="210"/>
      <c r="C188" s="211"/>
      <c r="D188" s="200" t="s">
        <v>150</v>
      </c>
      <c r="E188" s="212" t="s">
        <v>1</v>
      </c>
      <c r="F188" s="213" t="s">
        <v>167</v>
      </c>
      <c r="G188" s="211"/>
      <c r="H188" s="214">
        <v>2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150</v>
      </c>
      <c r="AU188" s="220" t="s">
        <v>89</v>
      </c>
      <c r="AV188" s="14" t="s">
        <v>137</v>
      </c>
      <c r="AW188" s="14" t="s">
        <v>35</v>
      </c>
      <c r="AX188" s="14" t="s">
        <v>87</v>
      </c>
      <c r="AY188" s="220" t="s">
        <v>130</v>
      </c>
    </row>
    <row r="189" spans="1:65" s="2" customFormat="1" ht="16.5" customHeight="1">
      <c r="A189" s="33"/>
      <c r="B189" s="34"/>
      <c r="C189" s="221" t="s">
        <v>277</v>
      </c>
      <c r="D189" s="221" t="s">
        <v>194</v>
      </c>
      <c r="E189" s="222" t="s">
        <v>315</v>
      </c>
      <c r="F189" s="223" t="s">
        <v>316</v>
      </c>
      <c r="G189" s="224" t="s">
        <v>310</v>
      </c>
      <c r="H189" s="225">
        <v>2</v>
      </c>
      <c r="I189" s="226"/>
      <c r="J189" s="227">
        <f>ROUND(I189*H189,2)</f>
        <v>0</v>
      </c>
      <c r="K189" s="223" t="s">
        <v>136</v>
      </c>
      <c r="L189" s="228"/>
      <c r="M189" s="229" t="s">
        <v>1</v>
      </c>
      <c r="N189" s="230" t="s">
        <v>44</v>
      </c>
      <c r="O189" s="70"/>
      <c r="P189" s="194">
        <f>O189*H189</f>
        <v>0</v>
      </c>
      <c r="Q189" s="194">
        <v>4.1900000000000004</v>
      </c>
      <c r="R189" s="194">
        <f>Q189*H189</f>
        <v>8.3800000000000008</v>
      </c>
      <c r="S189" s="194">
        <v>0</v>
      </c>
      <c r="T189" s="195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6" t="s">
        <v>168</v>
      </c>
      <c r="AT189" s="196" t="s">
        <v>194</v>
      </c>
      <c r="AU189" s="196" t="s">
        <v>89</v>
      </c>
      <c r="AY189" s="16" t="s">
        <v>130</v>
      </c>
      <c r="BE189" s="197">
        <f>IF(N189="základní",J189,0)</f>
        <v>0</v>
      </c>
      <c r="BF189" s="197">
        <f>IF(N189="snížená",J189,0)</f>
        <v>0</v>
      </c>
      <c r="BG189" s="197">
        <f>IF(N189="zákl. přenesená",J189,0)</f>
        <v>0</v>
      </c>
      <c r="BH189" s="197">
        <f>IF(N189="sníž. přenesená",J189,0)</f>
        <v>0</v>
      </c>
      <c r="BI189" s="197">
        <f>IF(N189="nulová",J189,0)</f>
        <v>0</v>
      </c>
      <c r="BJ189" s="16" t="s">
        <v>87</v>
      </c>
      <c r="BK189" s="197">
        <f>ROUND(I189*H189,2)</f>
        <v>0</v>
      </c>
      <c r="BL189" s="16" t="s">
        <v>137</v>
      </c>
      <c r="BM189" s="196" t="s">
        <v>444</v>
      </c>
    </row>
    <row r="190" spans="1:65" s="2" customFormat="1" ht="37.9" customHeight="1">
      <c r="A190" s="33"/>
      <c r="B190" s="34"/>
      <c r="C190" s="185" t="s">
        <v>281</v>
      </c>
      <c r="D190" s="185" t="s">
        <v>132</v>
      </c>
      <c r="E190" s="186" t="s">
        <v>319</v>
      </c>
      <c r="F190" s="187" t="s">
        <v>320</v>
      </c>
      <c r="G190" s="188" t="s">
        <v>310</v>
      </c>
      <c r="H190" s="189">
        <v>2</v>
      </c>
      <c r="I190" s="190"/>
      <c r="J190" s="191">
        <f>ROUND(I190*H190,2)</f>
        <v>0</v>
      </c>
      <c r="K190" s="187" t="s">
        <v>136</v>
      </c>
      <c r="L190" s="38"/>
      <c r="M190" s="192" t="s">
        <v>1</v>
      </c>
      <c r="N190" s="193" t="s">
        <v>44</v>
      </c>
      <c r="O190" s="70"/>
      <c r="P190" s="194">
        <f>O190*H190</f>
        <v>0</v>
      </c>
      <c r="Q190" s="194">
        <v>0.58225000000000005</v>
      </c>
      <c r="R190" s="194">
        <f>Q190*H190</f>
        <v>1.1645000000000001</v>
      </c>
      <c r="S190" s="194">
        <v>0</v>
      </c>
      <c r="T190" s="19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137</v>
      </c>
      <c r="AT190" s="196" t="s">
        <v>132</v>
      </c>
      <c r="AU190" s="196" t="s">
        <v>89</v>
      </c>
      <c r="AY190" s="16" t="s">
        <v>130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6" t="s">
        <v>87</v>
      </c>
      <c r="BK190" s="197">
        <f>ROUND(I190*H190,2)</f>
        <v>0</v>
      </c>
      <c r="BL190" s="16" t="s">
        <v>137</v>
      </c>
      <c r="BM190" s="196" t="s">
        <v>445</v>
      </c>
    </row>
    <row r="191" spans="1:65" s="13" customFormat="1" ht="11.25">
      <c r="B191" s="198"/>
      <c r="C191" s="199"/>
      <c r="D191" s="200" t="s">
        <v>150</v>
      </c>
      <c r="E191" s="201" t="s">
        <v>1</v>
      </c>
      <c r="F191" s="202" t="s">
        <v>322</v>
      </c>
      <c r="G191" s="199"/>
      <c r="H191" s="203">
        <v>1</v>
      </c>
      <c r="I191" s="204"/>
      <c r="J191" s="199"/>
      <c r="K191" s="199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150</v>
      </c>
      <c r="AU191" s="209" t="s">
        <v>89</v>
      </c>
      <c r="AV191" s="13" t="s">
        <v>89</v>
      </c>
      <c r="AW191" s="13" t="s">
        <v>35</v>
      </c>
      <c r="AX191" s="13" t="s">
        <v>79</v>
      </c>
      <c r="AY191" s="209" t="s">
        <v>130</v>
      </c>
    </row>
    <row r="192" spans="1:65" s="13" customFormat="1" ht="11.25">
      <c r="B192" s="198"/>
      <c r="C192" s="199"/>
      <c r="D192" s="200" t="s">
        <v>150</v>
      </c>
      <c r="E192" s="201" t="s">
        <v>1</v>
      </c>
      <c r="F192" s="202" t="s">
        <v>323</v>
      </c>
      <c r="G192" s="199"/>
      <c r="H192" s="203">
        <v>1</v>
      </c>
      <c r="I192" s="204"/>
      <c r="J192" s="199"/>
      <c r="K192" s="199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150</v>
      </c>
      <c r="AU192" s="209" t="s">
        <v>89</v>
      </c>
      <c r="AV192" s="13" t="s">
        <v>89</v>
      </c>
      <c r="AW192" s="13" t="s">
        <v>35</v>
      </c>
      <c r="AX192" s="13" t="s">
        <v>79</v>
      </c>
      <c r="AY192" s="209" t="s">
        <v>130</v>
      </c>
    </row>
    <row r="193" spans="1:65" s="14" customFormat="1" ht="11.25">
      <c r="B193" s="210"/>
      <c r="C193" s="211"/>
      <c r="D193" s="200" t="s">
        <v>150</v>
      </c>
      <c r="E193" s="212" t="s">
        <v>1</v>
      </c>
      <c r="F193" s="213" t="s">
        <v>167</v>
      </c>
      <c r="G193" s="211"/>
      <c r="H193" s="214">
        <v>2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150</v>
      </c>
      <c r="AU193" s="220" t="s">
        <v>89</v>
      </c>
      <c r="AV193" s="14" t="s">
        <v>137</v>
      </c>
      <c r="AW193" s="14" t="s">
        <v>35</v>
      </c>
      <c r="AX193" s="14" t="s">
        <v>87</v>
      </c>
      <c r="AY193" s="220" t="s">
        <v>130</v>
      </c>
    </row>
    <row r="194" spans="1:65" s="2" customFormat="1" ht="16.5" customHeight="1">
      <c r="A194" s="33"/>
      <c r="B194" s="34"/>
      <c r="C194" s="221" t="s">
        <v>286</v>
      </c>
      <c r="D194" s="221" t="s">
        <v>194</v>
      </c>
      <c r="E194" s="222" t="s">
        <v>325</v>
      </c>
      <c r="F194" s="223" t="s">
        <v>326</v>
      </c>
      <c r="G194" s="224" t="s">
        <v>310</v>
      </c>
      <c r="H194" s="225">
        <v>2</v>
      </c>
      <c r="I194" s="226"/>
      <c r="J194" s="227">
        <f>ROUND(I194*H194,2)</f>
        <v>0</v>
      </c>
      <c r="K194" s="223" t="s">
        <v>136</v>
      </c>
      <c r="L194" s="228"/>
      <c r="M194" s="229" t="s">
        <v>1</v>
      </c>
      <c r="N194" s="230" t="s">
        <v>44</v>
      </c>
      <c r="O194" s="70"/>
      <c r="P194" s="194">
        <f>O194*H194</f>
        <v>0</v>
      </c>
      <c r="Q194" s="194">
        <v>6.03</v>
      </c>
      <c r="R194" s="194">
        <f>Q194*H194</f>
        <v>12.06</v>
      </c>
      <c r="S194" s="194">
        <v>0</v>
      </c>
      <c r="T194" s="195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6" t="s">
        <v>168</v>
      </c>
      <c r="AT194" s="196" t="s">
        <v>194</v>
      </c>
      <c r="AU194" s="196" t="s">
        <v>89</v>
      </c>
      <c r="AY194" s="16" t="s">
        <v>130</v>
      </c>
      <c r="BE194" s="197">
        <f>IF(N194="základní",J194,0)</f>
        <v>0</v>
      </c>
      <c r="BF194" s="197">
        <f>IF(N194="snížená",J194,0)</f>
        <v>0</v>
      </c>
      <c r="BG194" s="197">
        <f>IF(N194="zákl. přenesená",J194,0)</f>
        <v>0</v>
      </c>
      <c r="BH194" s="197">
        <f>IF(N194="sníž. přenesená",J194,0)</f>
        <v>0</v>
      </c>
      <c r="BI194" s="197">
        <f>IF(N194="nulová",J194,0)</f>
        <v>0</v>
      </c>
      <c r="BJ194" s="16" t="s">
        <v>87</v>
      </c>
      <c r="BK194" s="197">
        <f>ROUND(I194*H194,2)</f>
        <v>0</v>
      </c>
      <c r="BL194" s="16" t="s">
        <v>137</v>
      </c>
      <c r="BM194" s="196" t="s">
        <v>446</v>
      </c>
    </row>
    <row r="195" spans="1:65" s="2" customFormat="1" ht="55.5" customHeight="1">
      <c r="A195" s="33"/>
      <c r="B195" s="34"/>
      <c r="C195" s="185" t="s">
        <v>292</v>
      </c>
      <c r="D195" s="185" t="s">
        <v>132</v>
      </c>
      <c r="E195" s="186" t="s">
        <v>447</v>
      </c>
      <c r="F195" s="187" t="s">
        <v>448</v>
      </c>
      <c r="G195" s="188" t="s">
        <v>310</v>
      </c>
      <c r="H195" s="189">
        <v>1</v>
      </c>
      <c r="I195" s="190"/>
      <c r="J195" s="191">
        <f>ROUND(I195*H195,2)</f>
        <v>0</v>
      </c>
      <c r="K195" s="187" t="s">
        <v>136</v>
      </c>
      <c r="L195" s="38"/>
      <c r="M195" s="192" t="s">
        <v>1</v>
      </c>
      <c r="N195" s="193" t="s">
        <v>44</v>
      </c>
      <c r="O195" s="70"/>
      <c r="P195" s="194">
        <f>O195*H195</f>
        <v>0</v>
      </c>
      <c r="Q195" s="194">
        <v>0</v>
      </c>
      <c r="R195" s="194">
        <f>Q195*H195</f>
        <v>0</v>
      </c>
      <c r="S195" s="194">
        <v>8.2000000000000003E-2</v>
      </c>
      <c r="T195" s="195">
        <f>S195*H195</f>
        <v>8.2000000000000003E-2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6" t="s">
        <v>137</v>
      </c>
      <c r="AT195" s="196" t="s">
        <v>132</v>
      </c>
      <c r="AU195" s="196" t="s">
        <v>89</v>
      </c>
      <c r="AY195" s="16" t="s">
        <v>130</v>
      </c>
      <c r="BE195" s="197">
        <f>IF(N195="základní",J195,0)</f>
        <v>0</v>
      </c>
      <c r="BF195" s="197">
        <f>IF(N195="snížená",J195,0)</f>
        <v>0</v>
      </c>
      <c r="BG195" s="197">
        <f>IF(N195="zákl. přenesená",J195,0)</f>
        <v>0</v>
      </c>
      <c r="BH195" s="197">
        <f>IF(N195="sníž. přenesená",J195,0)</f>
        <v>0</v>
      </c>
      <c r="BI195" s="197">
        <f>IF(N195="nulová",J195,0)</f>
        <v>0</v>
      </c>
      <c r="BJ195" s="16" t="s">
        <v>87</v>
      </c>
      <c r="BK195" s="197">
        <f>ROUND(I195*H195,2)</f>
        <v>0</v>
      </c>
      <c r="BL195" s="16" t="s">
        <v>137</v>
      </c>
      <c r="BM195" s="196" t="s">
        <v>449</v>
      </c>
    </row>
    <row r="196" spans="1:65" s="13" customFormat="1" ht="11.25">
      <c r="B196" s="198"/>
      <c r="C196" s="199"/>
      <c r="D196" s="200" t="s">
        <v>150</v>
      </c>
      <c r="E196" s="201" t="s">
        <v>1</v>
      </c>
      <c r="F196" s="202" t="s">
        <v>429</v>
      </c>
      <c r="G196" s="199"/>
      <c r="H196" s="203">
        <v>1</v>
      </c>
      <c r="I196" s="204"/>
      <c r="J196" s="199"/>
      <c r="K196" s="199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150</v>
      </c>
      <c r="AU196" s="209" t="s">
        <v>89</v>
      </c>
      <c r="AV196" s="13" t="s">
        <v>89</v>
      </c>
      <c r="AW196" s="13" t="s">
        <v>35</v>
      </c>
      <c r="AX196" s="13" t="s">
        <v>87</v>
      </c>
      <c r="AY196" s="209" t="s">
        <v>130</v>
      </c>
    </row>
    <row r="197" spans="1:65" s="2" customFormat="1" ht="66.75" customHeight="1">
      <c r="A197" s="33"/>
      <c r="B197" s="34"/>
      <c r="C197" s="185" t="s">
        <v>299</v>
      </c>
      <c r="D197" s="185" t="s">
        <v>132</v>
      </c>
      <c r="E197" s="186" t="s">
        <v>339</v>
      </c>
      <c r="F197" s="187" t="s">
        <v>340</v>
      </c>
      <c r="G197" s="188" t="s">
        <v>148</v>
      </c>
      <c r="H197" s="189">
        <v>14</v>
      </c>
      <c r="I197" s="190"/>
      <c r="J197" s="191">
        <f>ROUND(I197*H197,2)</f>
        <v>0</v>
      </c>
      <c r="K197" s="187" t="s">
        <v>136</v>
      </c>
      <c r="L197" s="38"/>
      <c r="M197" s="192" t="s">
        <v>1</v>
      </c>
      <c r="N197" s="193" t="s">
        <v>44</v>
      </c>
      <c r="O197" s="70"/>
      <c r="P197" s="194">
        <f>O197*H197</f>
        <v>0</v>
      </c>
      <c r="Q197" s="194">
        <v>0</v>
      </c>
      <c r="R197" s="194">
        <f>Q197*H197</f>
        <v>0</v>
      </c>
      <c r="S197" s="194">
        <v>0</v>
      </c>
      <c r="T197" s="195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6" t="s">
        <v>137</v>
      </c>
      <c r="AT197" s="196" t="s">
        <v>132</v>
      </c>
      <c r="AU197" s="196" t="s">
        <v>89</v>
      </c>
      <c r="AY197" s="16" t="s">
        <v>130</v>
      </c>
      <c r="BE197" s="197">
        <f>IF(N197="základní",J197,0)</f>
        <v>0</v>
      </c>
      <c r="BF197" s="197">
        <f>IF(N197="snížená",J197,0)</f>
        <v>0</v>
      </c>
      <c r="BG197" s="197">
        <f>IF(N197="zákl. přenesená",J197,0)</f>
        <v>0</v>
      </c>
      <c r="BH197" s="197">
        <f>IF(N197="sníž. přenesená",J197,0)</f>
        <v>0</v>
      </c>
      <c r="BI197" s="197">
        <f>IF(N197="nulová",J197,0)</f>
        <v>0</v>
      </c>
      <c r="BJ197" s="16" t="s">
        <v>87</v>
      </c>
      <c r="BK197" s="197">
        <f>ROUND(I197*H197,2)</f>
        <v>0</v>
      </c>
      <c r="BL197" s="16" t="s">
        <v>137</v>
      </c>
      <c r="BM197" s="196" t="s">
        <v>450</v>
      </c>
    </row>
    <row r="198" spans="1:65" s="13" customFormat="1" ht="11.25">
      <c r="B198" s="198"/>
      <c r="C198" s="199"/>
      <c r="D198" s="200" t="s">
        <v>150</v>
      </c>
      <c r="E198" s="201" t="s">
        <v>1</v>
      </c>
      <c r="F198" s="202" t="s">
        <v>451</v>
      </c>
      <c r="G198" s="199"/>
      <c r="H198" s="203">
        <v>14</v>
      </c>
      <c r="I198" s="204"/>
      <c r="J198" s="199"/>
      <c r="K198" s="199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150</v>
      </c>
      <c r="AU198" s="209" t="s">
        <v>89</v>
      </c>
      <c r="AV198" s="13" t="s">
        <v>89</v>
      </c>
      <c r="AW198" s="13" t="s">
        <v>35</v>
      </c>
      <c r="AX198" s="13" t="s">
        <v>87</v>
      </c>
      <c r="AY198" s="209" t="s">
        <v>130</v>
      </c>
    </row>
    <row r="199" spans="1:65" s="12" customFormat="1" ht="22.9" customHeight="1">
      <c r="B199" s="169"/>
      <c r="C199" s="170"/>
      <c r="D199" s="171" t="s">
        <v>78</v>
      </c>
      <c r="E199" s="183" t="s">
        <v>342</v>
      </c>
      <c r="F199" s="183" t="s">
        <v>343</v>
      </c>
      <c r="G199" s="170"/>
      <c r="H199" s="170"/>
      <c r="I199" s="173"/>
      <c r="J199" s="184">
        <f>BK199</f>
        <v>0</v>
      </c>
      <c r="K199" s="170"/>
      <c r="L199" s="175"/>
      <c r="M199" s="176"/>
      <c r="N199" s="177"/>
      <c r="O199" s="177"/>
      <c r="P199" s="178">
        <f>SUM(P200:P205)</f>
        <v>0</v>
      </c>
      <c r="Q199" s="177"/>
      <c r="R199" s="178">
        <f>SUM(R200:R205)</f>
        <v>0</v>
      </c>
      <c r="S199" s="177"/>
      <c r="T199" s="179">
        <f>SUM(T200:T205)</f>
        <v>0</v>
      </c>
      <c r="AR199" s="180" t="s">
        <v>87</v>
      </c>
      <c r="AT199" s="181" t="s">
        <v>78</v>
      </c>
      <c r="AU199" s="181" t="s">
        <v>87</v>
      </c>
      <c r="AY199" s="180" t="s">
        <v>130</v>
      </c>
      <c r="BK199" s="182">
        <f>SUM(BK200:BK205)</f>
        <v>0</v>
      </c>
    </row>
    <row r="200" spans="1:65" s="2" customFormat="1" ht="37.9" customHeight="1">
      <c r="A200" s="33"/>
      <c r="B200" s="34"/>
      <c r="C200" s="185" t="s">
        <v>303</v>
      </c>
      <c r="D200" s="185" t="s">
        <v>132</v>
      </c>
      <c r="E200" s="186" t="s">
        <v>345</v>
      </c>
      <c r="F200" s="187" t="s">
        <v>346</v>
      </c>
      <c r="G200" s="188" t="s">
        <v>185</v>
      </c>
      <c r="H200" s="189">
        <v>22.797000000000001</v>
      </c>
      <c r="I200" s="190"/>
      <c r="J200" s="191">
        <f>ROUND(I200*H200,2)</f>
        <v>0</v>
      </c>
      <c r="K200" s="187" t="s">
        <v>136</v>
      </c>
      <c r="L200" s="38"/>
      <c r="M200" s="192" t="s">
        <v>1</v>
      </c>
      <c r="N200" s="193" t="s">
        <v>44</v>
      </c>
      <c r="O200" s="70"/>
      <c r="P200" s="194">
        <f>O200*H200</f>
        <v>0</v>
      </c>
      <c r="Q200" s="194">
        <v>0</v>
      </c>
      <c r="R200" s="194">
        <f>Q200*H200</f>
        <v>0</v>
      </c>
      <c r="S200" s="194">
        <v>0</v>
      </c>
      <c r="T200" s="19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6" t="s">
        <v>137</v>
      </c>
      <c r="AT200" s="196" t="s">
        <v>132</v>
      </c>
      <c r="AU200" s="196" t="s">
        <v>89</v>
      </c>
      <c r="AY200" s="16" t="s">
        <v>130</v>
      </c>
      <c r="BE200" s="197">
        <f>IF(N200="základní",J200,0)</f>
        <v>0</v>
      </c>
      <c r="BF200" s="197">
        <f>IF(N200="snížená",J200,0)</f>
        <v>0</v>
      </c>
      <c r="BG200" s="197">
        <f>IF(N200="zákl. přenesená",J200,0)</f>
        <v>0</v>
      </c>
      <c r="BH200" s="197">
        <f>IF(N200="sníž. přenesená",J200,0)</f>
        <v>0</v>
      </c>
      <c r="BI200" s="197">
        <f>IF(N200="nulová",J200,0)</f>
        <v>0</v>
      </c>
      <c r="BJ200" s="16" t="s">
        <v>87</v>
      </c>
      <c r="BK200" s="197">
        <f>ROUND(I200*H200,2)</f>
        <v>0</v>
      </c>
      <c r="BL200" s="16" t="s">
        <v>137</v>
      </c>
      <c r="BM200" s="196" t="s">
        <v>452</v>
      </c>
    </row>
    <row r="201" spans="1:65" s="2" customFormat="1" ht="49.15" customHeight="1">
      <c r="A201" s="33"/>
      <c r="B201" s="34"/>
      <c r="C201" s="185" t="s">
        <v>307</v>
      </c>
      <c r="D201" s="185" t="s">
        <v>132</v>
      </c>
      <c r="E201" s="186" t="s">
        <v>349</v>
      </c>
      <c r="F201" s="187" t="s">
        <v>350</v>
      </c>
      <c r="G201" s="188" t="s">
        <v>185</v>
      </c>
      <c r="H201" s="189">
        <v>205.173</v>
      </c>
      <c r="I201" s="190"/>
      <c r="J201" s="191">
        <f>ROUND(I201*H201,2)</f>
        <v>0</v>
      </c>
      <c r="K201" s="187" t="s">
        <v>136</v>
      </c>
      <c r="L201" s="38"/>
      <c r="M201" s="192" t="s">
        <v>1</v>
      </c>
      <c r="N201" s="193" t="s">
        <v>44</v>
      </c>
      <c r="O201" s="70"/>
      <c r="P201" s="194">
        <f>O201*H201</f>
        <v>0</v>
      </c>
      <c r="Q201" s="194">
        <v>0</v>
      </c>
      <c r="R201" s="194">
        <f>Q201*H201</f>
        <v>0</v>
      </c>
      <c r="S201" s="194">
        <v>0</v>
      </c>
      <c r="T201" s="195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6" t="s">
        <v>137</v>
      </c>
      <c r="AT201" s="196" t="s">
        <v>132</v>
      </c>
      <c r="AU201" s="196" t="s">
        <v>89</v>
      </c>
      <c r="AY201" s="16" t="s">
        <v>130</v>
      </c>
      <c r="BE201" s="197">
        <f>IF(N201="základní",J201,0)</f>
        <v>0</v>
      </c>
      <c r="BF201" s="197">
        <f>IF(N201="snížená",J201,0)</f>
        <v>0</v>
      </c>
      <c r="BG201" s="197">
        <f>IF(N201="zákl. přenesená",J201,0)</f>
        <v>0</v>
      </c>
      <c r="BH201" s="197">
        <f>IF(N201="sníž. přenesená",J201,0)</f>
        <v>0</v>
      </c>
      <c r="BI201" s="197">
        <f>IF(N201="nulová",J201,0)</f>
        <v>0</v>
      </c>
      <c r="BJ201" s="16" t="s">
        <v>87</v>
      </c>
      <c r="BK201" s="197">
        <f>ROUND(I201*H201,2)</f>
        <v>0</v>
      </c>
      <c r="BL201" s="16" t="s">
        <v>137</v>
      </c>
      <c r="BM201" s="196" t="s">
        <v>453</v>
      </c>
    </row>
    <row r="202" spans="1:65" s="13" customFormat="1" ht="11.25">
      <c r="B202" s="198"/>
      <c r="C202" s="199"/>
      <c r="D202" s="200" t="s">
        <v>150</v>
      </c>
      <c r="E202" s="199"/>
      <c r="F202" s="202" t="s">
        <v>454</v>
      </c>
      <c r="G202" s="199"/>
      <c r="H202" s="203">
        <v>205.173</v>
      </c>
      <c r="I202" s="204"/>
      <c r="J202" s="199"/>
      <c r="K202" s="199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150</v>
      </c>
      <c r="AU202" s="209" t="s">
        <v>89</v>
      </c>
      <c r="AV202" s="13" t="s">
        <v>89</v>
      </c>
      <c r="AW202" s="13" t="s">
        <v>4</v>
      </c>
      <c r="AX202" s="13" t="s">
        <v>87</v>
      </c>
      <c r="AY202" s="209" t="s">
        <v>130</v>
      </c>
    </row>
    <row r="203" spans="1:65" s="2" customFormat="1" ht="44.25" customHeight="1">
      <c r="A203" s="33"/>
      <c r="B203" s="34"/>
      <c r="C203" s="185" t="s">
        <v>314</v>
      </c>
      <c r="D203" s="185" t="s">
        <v>132</v>
      </c>
      <c r="E203" s="186" t="s">
        <v>354</v>
      </c>
      <c r="F203" s="187" t="s">
        <v>355</v>
      </c>
      <c r="G203" s="188" t="s">
        <v>185</v>
      </c>
      <c r="H203" s="189">
        <v>5.0149999999999997</v>
      </c>
      <c r="I203" s="190"/>
      <c r="J203" s="191">
        <f>ROUND(I203*H203,2)</f>
        <v>0</v>
      </c>
      <c r="K203" s="187" t="s">
        <v>136</v>
      </c>
      <c r="L203" s="38"/>
      <c r="M203" s="192" t="s">
        <v>1</v>
      </c>
      <c r="N203" s="193" t="s">
        <v>44</v>
      </c>
      <c r="O203" s="70"/>
      <c r="P203" s="194">
        <f>O203*H203</f>
        <v>0</v>
      </c>
      <c r="Q203" s="194">
        <v>0</v>
      </c>
      <c r="R203" s="194">
        <f>Q203*H203</f>
        <v>0</v>
      </c>
      <c r="S203" s="194">
        <v>0</v>
      </c>
      <c r="T203" s="195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6" t="s">
        <v>137</v>
      </c>
      <c r="AT203" s="196" t="s">
        <v>132</v>
      </c>
      <c r="AU203" s="196" t="s">
        <v>89</v>
      </c>
      <c r="AY203" s="16" t="s">
        <v>130</v>
      </c>
      <c r="BE203" s="197">
        <f>IF(N203="základní",J203,0)</f>
        <v>0</v>
      </c>
      <c r="BF203" s="197">
        <f>IF(N203="snížená",J203,0)</f>
        <v>0</v>
      </c>
      <c r="BG203" s="197">
        <f>IF(N203="zákl. přenesená",J203,0)</f>
        <v>0</v>
      </c>
      <c r="BH203" s="197">
        <f>IF(N203="sníž. přenesená",J203,0)</f>
        <v>0</v>
      </c>
      <c r="BI203" s="197">
        <f>IF(N203="nulová",J203,0)</f>
        <v>0</v>
      </c>
      <c r="BJ203" s="16" t="s">
        <v>87</v>
      </c>
      <c r="BK203" s="197">
        <f>ROUND(I203*H203,2)</f>
        <v>0</v>
      </c>
      <c r="BL203" s="16" t="s">
        <v>137</v>
      </c>
      <c r="BM203" s="196" t="s">
        <v>455</v>
      </c>
    </row>
    <row r="204" spans="1:65" s="2" customFormat="1" ht="44.25" customHeight="1">
      <c r="A204" s="33"/>
      <c r="B204" s="34"/>
      <c r="C204" s="185" t="s">
        <v>318</v>
      </c>
      <c r="D204" s="185" t="s">
        <v>132</v>
      </c>
      <c r="E204" s="186" t="s">
        <v>359</v>
      </c>
      <c r="F204" s="187" t="s">
        <v>360</v>
      </c>
      <c r="G204" s="188" t="s">
        <v>185</v>
      </c>
      <c r="H204" s="189">
        <v>7.48</v>
      </c>
      <c r="I204" s="190"/>
      <c r="J204" s="191">
        <f>ROUND(I204*H204,2)</f>
        <v>0</v>
      </c>
      <c r="K204" s="187" t="s">
        <v>136</v>
      </c>
      <c r="L204" s="38"/>
      <c r="M204" s="192" t="s">
        <v>1</v>
      </c>
      <c r="N204" s="193" t="s">
        <v>44</v>
      </c>
      <c r="O204" s="70"/>
      <c r="P204" s="194">
        <f>O204*H204</f>
        <v>0</v>
      </c>
      <c r="Q204" s="194">
        <v>0</v>
      </c>
      <c r="R204" s="194">
        <f>Q204*H204</f>
        <v>0</v>
      </c>
      <c r="S204" s="194">
        <v>0</v>
      </c>
      <c r="T204" s="19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6" t="s">
        <v>137</v>
      </c>
      <c r="AT204" s="196" t="s">
        <v>132</v>
      </c>
      <c r="AU204" s="196" t="s">
        <v>89</v>
      </c>
      <c r="AY204" s="16" t="s">
        <v>130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6" t="s">
        <v>87</v>
      </c>
      <c r="BK204" s="197">
        <f>ROUND(I204*H204,2)</f>
        <v>0</v>
      </c>
      <c r="BL204" s="16" t="s">
        <v>137</v>
      </c>
      <c r="BM204" s="196" t="s">
        <v>456</v>
      </c>
    </row>
    <row r="205" spans="1:65" s="2" customFormat="1" ht="44.25" customHeight="1">
      <c r="A205" s="33"/>
      <c r="B205" s="34"/>
      <c r="C205" s="185" t="s">
        <v>324</v>
      </c>
      <c r="D205" s="185" t="s">
        <v>132</v>
      </c>
      <c r="E205" s="186" t="s">
        <v>363</v>
      </c>
      <c r="F205" s="187" t="s">
        <v>364</v>
      </c>
      <c r="G205" s="188" t="s">
        <v>185</v>
      </c>
      <c r="H205" s="189">
        <v>6.16</v>
      </c>
      <c r="I205" s="190"/>
      <c r="J205" s="191">
        <f>ROUND(I205*H205,2)</f>
        <v>0</v>
      </c>
      <c r="K205" s="187" t="s">
        <v>136</v>
      </c>
      <c r="L205" s="38"/>
      <c r="M205" s="192" t="s">
        <v>1</v>
      </c>
      <c r="N205" s="193" t="s">
        <v>44</v>
      </c>
      <c r="O205" s="70"/>
      <c r="P205" s="194">
        <f>O205*H205</f>
        <v>0</v>
      </c>
      <c r="Q205" s="194">
        <v>0</v>
      </c>
      <c r="R205" s="194">
        <f>Q205*H205</f>
        <v>0</v>
      </c>
      <c r="S205" s="194">
        <v>0</v>
      </c>
      <c r="T205" s="195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6" t="s">
        <v>137</v>
      </c>
      <c r="AT205" s="196" t="s">
        <v>132</v>
      </c>
      <c r="AU205" s="196" t="s">
        <v>89</v>
      </c>
      <c r="AY205" s="16" t="s">
        <v>130</v>
      </c>
      <c r="BE205" s="197">
        <f>IF(N205="základní",J205,0)</f>
        <v>0</v>
      </c>
      <c r="BF205" s="197">
        <f>IF(N205="snížená",J205,0)</f>
        <v>0</v>
      </c>
      <c r="BG205" s="197">
        <f>IF(N205="zákl. přenesená",J205,0)</f>
        <v>0</v>
      </c>
      <c r="BH205" s="197">
        <f>IF(N205="sníž. přenesená",J205,0)</f>
        <v>0</v>
      </c>
      <c r="BI205" s="197">
        <f>IF(N205="nulová",J205,0)</f>
        <v>0</v>
      </c>
      <c r="BJ205" s="16" t="s">
        <v>87</v>
      </c>
      <c r="BK205" s="197">
        <f>ROUND(I205*H205,2)</f>
        <v>0</v>
      </c>
      <c r="BL205" s="16" t="s">
        <v>137</v>
      </c>
      <c r="BM205" s="196" t="s">
        <v>457</v>
      </c>
    </row>
    <row r="206" spans="1:65" s="12" customFormat="1" ht="22.9" customHeight="1">
      <c r="B206" s="169"/>
      <c r="C206" s="170"/>
      <c r="D206" s="171" t="s">
        <v>78</v>
      </c>
      <c r="E206" s="183" t="s">
        <v>366</v>
      </c>
      <c r="F206" s="183" t="s">
        <v>367</v>
      </c>
      <c r="G206" s="170"/>
      <c r="H206" s="170"/>
      <c r="I206" s="173"/>
      <c r="J206" s="184">
        <f>BK206</f>
        <v>0</v>
      </c>
      <c r="K206" s="170"/>
      <c r="L206" s="175"/>
      <c r="M206" s="176"/>
      <c r="N206" s="177"/>
      <c r="O206" s="177"/>
      <c r="P206" s="178">
        <f>P207</f>
        <v>0</v>
      </c>
      <c r="Q206" s="177"/>
      <c r="R206" s="178">
        <f>R207</f>
        <v>0</v>
      </c>
      <c r="S206" s="177"/>
      <c r="T206" s="179">
        <f>T207</f>
        <v>0</v>
      </c>
      <c r="AR206" s="180" t="s">
        <v>87</v>
      </c>
      <c r="AT206" s="181" t="s">
        <v>78</v>
      </c>
      <c r="AU206" s="181" t="s">
        <v>87</v>
      </c>
      <c r="AY206" s="180" t="s">
        <v>130</v>
      </c>
      <c r="BK206" s="182">
        <f>BK207</f>
        <v>0</v>
      </c>
    </row>
    <row r="207" spans="1:65" s="2" customFormat="1" ht="44.25" customHeight="1">
      <c r="A207" s="33"/>
      <c r="B207" s="34"/>
      <c r="C207" s="185" t="s">
        <v>328</v>
      </c>
      <c r="D207" s="185" t="s">
        <v>132</v>
      </c>
      <c r="E207" s="186" t="s">
        <v>369</v>
      </c>
      <c r="F207" s="187" t="s">
        <v>370</v>
      </c>
      <c r="G207" s="188" t="s">
        <v>185</v>
      </c>
      <c r="H207" s="189">
        <v>159.999</v>
      </c>
      <c r="I207" s="190"/>
      <c r="J207" s="191">
        <f>ROUND(I207*H207,2)</f>
        <v>0</v>
      </c>
      <c r="K207" s="187" t="s">
        <v>136</v>
      </c>
      <c r="L207" s="38"/>
      <c r="M207" s="238" t="s">
        <v>1</v>
      </c>
      <c r="N207" s="239" t="s">
        <v>44</v>
      </c>
      <c r="O207" s="240"/>
      <c r="P207" s="241">
        <f>O207*H207</f>
        <v>0</v>
      </c>
      <c r="Q207" s="241">
        <v>0</v>
      </c>
      <c r="R207" s="241">
        <f>Q207*H207</f>
        <v>0</v>
      </c>
      <c r="S207" s="241">
        <v>0</v>
      </c>
      <c r="T207" s="24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6" t="s">
        <v>137</v>
      </c>
      <c r="AT207" s="196" t="s">
        <v>132</v>
      </c>
      <c r="AU207" s="196" t="s">
        <v>89</v>
      </c>
      <c r="AY207" s="16" t="s">
        <v>130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6" t="s">
        <v>87</v>
      </c>
      <c r="BK207" s="197">
        <f>ROUND(I207*H207,2)</f>
        <v>0</v>
      </c>
      <c r="BL207" s="16" t="s">
        <v>137</v>
      </c>
      <c r="BM207" s="196" t="s">
        <v>458</v>
      </c>
    </row>
    <row r="208" spans="1:65" s="2" customFormat="1" ht="6.95" customHeight="1">
      <c r="A208" s="33"/>
      <c r="B208" s="53"/>
      <c r="C208" s="54"/>
      <c r="D208" s="54"/>
      <c r="E208" s="54"/>
      <c r="F208" s="54"/>
      <c r="G208" s="54"/>
      <c r="H208" s="54"/>
      <c r="I208" s="54"/>
      <c r="J208" s="54"/>
      <c r="K208" s="54"/>
      <c r="L208" s="38"/>
      <c r="M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</row>
  </sheetData>
  <sheetProtection algorithmName="SHA-512" hashValue="KYWuDzRujjVy/bbtovDBnMhs4Hb0AjkrnhGAYV8x86ubj2ActrJQMYQJ4O0zcuHh29nJaMg3L4ZzcIvcmje7iQ==" saltValue="fEl5MjpFmlr4/FsnC7nIDc6AqAnkmiZpQRXqnDWu116ZZPXXe/tqnwUajyKlhHg1mLON3gcEzmzb+IYF4Z3DZw==" spinCount="100000" sheet="1" objects="1" scenarios="1" formatColumns="0" formatRows="0" autoFilter="0"/>
  <autoFilter ref="C124:K207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6" t="s">
        <v>95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89</v>
      </c>
    </row>
    <row r="4" spans="1:46" s="1" customFormat="1" ht="24.95" customHeight="1">
      <c r="B4" s="19"/>
      <c r="D4" s="109" t="s">
        <v>96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4" t="str">
        <f>'Rekapitulace stavby'!K6</f>
        <v>Karlovy Vary - umístění podzemních kontejnerů</v>
      </c>
      <c r="F7" s="285"/>
      <c r="G7" s="285"/>
      <c r="H7" s="285"/>
      <c r="L7" s="19"/>
    </row>
    <row r="8" spans="1:46" s="2" customFormat="1" ht="12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6" t="s">
        <v>459</v>
      </c>
      <c r="F9" s="287"/>
      <c r="G9" s="287"/>
      <c r="H9" s="287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>
        <f>'Rekapitulace stavby'!AN8</f>
        <v>46097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25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28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29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8" t="str">
        <f>'Rekapitulace stavby'!E14</f>
        <v>Vyplň údaj</v>
      </c>
      <c r="F18" s="289"/>
      <c r="G18" s="289"/>
      <c r="H18" s="289"/>
      <c r="I18" s="111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31</v>
      </c>
      <c r="E20" s="33"/>
      <c r="F20" s="33"/>
      <c r="G20" s="33"/>
      <c r="H20" s="33"/>
      <c r="I20" s="111" t="s">
        <v>24</v>
      </c>
      <c r="J20" s="112" t="s">
        <v>32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33</v>
      </c>
      <c r="F21" s="33"/>
      <c r="G21" s="33"/>
      <c r="H21" s="33"/>
      <c r="I21" s="111" t="s">
        <v>27</v>
      </c>
      <c r="J21" s="112" t="s">
        <v>34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24</v>
      </c>
      <c r="J23" s="112" t="s">
        <v>32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37</v>
      </c>
      <c r="F24" s="33"/>
      <c r="G24" s="33"/>
      <c r="H24" s="33"/>
      <c r="I24" s="111" t="s">
        <v>27</v>
      </c>
      <c r="J24" s="112" t="s">
        <v>34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90" t="s">
        <v>1</v>
      </c>
      <c r="F27" s="290"/>
      <c r="G27" s="290"/>
      <c r="H27" s="290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ROUND(J121,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43</v>
      </c>
      <c r="E33" s="111" t="s">
        <v>44</v>
      </c>
      <c r="F33" s="122">
        <f>ROUND((SUM(BE121:BE137)),  2)</f>
        <v>0</v>
      </c>
      <c r="G33" s="33"/>
      <c r="H33" s="33"/>
      <c r="I33" s="123">
        <v>0.21</v>
      </c>
      <c r="J33" s="122">
        <f>ROUND(((SUM(BE121:BE137))*I33),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45</v>
      </c>
      <c r="F34" s="122">
        <f>ROUND((SUM(BF121:BF137)),  2)</f>
        <v>0</v>
      </c>
      <c r="G34" s="33"/>
      <c r="H34" s="33"/>
      <c r="I34" s="123">
        <v>0.12</v>
      </c>
      <c r="J34" s="122">
        <f>ROUND(((SUM(BF121:BF137))*I34),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ROUND((SUM(BG121:BG137)),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ROUND((SUM(BH121:BH137)),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ROUND((SUM(BI121:BI137)),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91" t="str">
        <f>E7</f>
        <v>Karlovy Vary - umístění podzemních kontejnerů</v>
      </c>
      <c r="F85" s="292"/>
      <c r="G85" s="292"/>
      <c r="H85" s="292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2" t="str">
        <f>E9</f>
        <v>VRN - Vedlejší rozpočtové náklady</v>
      </c>
      <c r="F87" s="293"/>
      <c r="G87" s="293"/>
      <c r="H87" s="293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>
        <f>IF(J12="","",J12)</f>
        <v>46097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5"/>
      <c r="E91" s="35"/>
      <c r="F91" s="26" t="str">
        <f>E15</f>
        <v>Statutární město Karlovy Vary</v>
      </c>
      <c r="G91" s="35"/>
      <c r="H91" s="35"/>
      <c r="I91" s="28" t="s">
        <v>31</v>
      </c>
      <c r="J91" s="31" t="str">
        <f>E21</f>
        <v>GEOprojectKV,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29</v>
      </c>
      <c r="D92" s="35"/>
      <c r="E92" s="35"/>
      <c r="F92" s="26" t="str">
        <f>IF(E18="","",E18)</f>
        <v>Vyplň údaj</v>
      </c>
      <c r="G92" s="35"/>
      <c r="H92" s="35"/>
      <c r="I92" s="28" t="s">
        <v>36</v>
      </c>
      <c r="J92" s="31" t="str">
        <f>E24</f>
        <v>GEOprojectKV s.r.o.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J121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103</v>
      </c>
    </row>
    <row r="97" spans="1:31" s="9" customFormat="1" ht="24.95" customHeight="1">
      <c r="B97" s="146"/>
      <c r="C97" s="147"/>
      <c r="D97" s="148" t="s">
        <v>459</v>
      </c>
      <c r="E97" s="149"/>
      <c r="F97" s="149"/>
      <c r="G97" s="149"/>
      <c r="H97" s="149"/>
      <c r="I97" s="149"/>
      <c r="J97" s="150">
        <f>J122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460</v>
      </c>
      <c r="E98" s="155"/>
      <c r="F98" s="155"/>
      <c r="G98" s="155"/>
      <c r="H98" s="155"/>
      <c r="I98" s="155"/>
      <c r="J98" s="156">
        <f>J123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461</v>
      </c>
      <c r="E99" s="155"/>
      <c r="F99" s="155"/>
      <c r="G99" s="155"/>
      <c r="H99" s="155"/>
      <c r="I99" s="155"/>
      <c r="J99" s="156">
        <f>J129</f>
        <v>0</v>
      </c>
      <c r="K99" s="153"/>
      <c r="L99" s="157"/>
    </row>
    <row r="100" spans="1:31" s="10" customFormat="1" ht="19.899999999999999" customHeight="1">
      <c r="B100" s="152"/>
      <c r="C100" s="153"/>
      <c r="D100" s="154" t="s">
        <v>462</v>
      </c>
      <c r="E100" s="155"/>
      <c r="F100" s="155"/>
      <c r="G100" s="155"/>
      <c r="H100" s="155"/>
      <c r="I100" s="155"/>
      <c r="J100" s="156">
        <f>J132</f>
        <v>0</v>
      </c>
      <c r="K100" s="153"/>
      <c r="L100" s="157"/>
    </row>
    <row r="101" spans="1:31" s="10" customFormat="1" ht="19.899999999999999" customHeight="1">
      <c r="B101" s="152"/>
      <c r="C101" s="153"/>
      <c r="D101" s="154" t="s">
        <v>463</v>
      </c>
      <c r="E101" s="155"/>
      <c r="F101" s="155"/>
      <c r="G101" s="155"/>
      <c r="H101" s="155"/>
      <c r="I101" s="155"/>
      <c r="J101" s="156">
        <f>J136</f>
        <v>0</v>
      </c>
      <c r="K101" s="153"/>
      <c r="L101" s="157"/>
    </row>
    <row r="102" spans="1:31" s="2" customFormat="1" ht="21.75" customHeight="1">
      <c r="A102" s="33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50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6.95" customHeight="1">
      <c r="A103" s="33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50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6.95" customHeight="1">
      <c r="A107" s="33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4.95" customHeight="1">
      <c r="A108" s="33"/>
      <c r="B108" s="34"/>
      <c r="C108" s="22" t="s">
        <v>115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16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5"/>
      <c r="D111" s="35"/>
      <c r="E111" s="291" t="str">
        <f>E7</f>
        <v>Karlovy Vary - umístění podzemních kontejnerů</v>
      </c>
      <c r="F111" s="292"/>
      <c r="G111" s="292"/>
      <c r="H111" s="292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97</v>
      </c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5"/>
      <c r="D113" s="35"/>
      <c r="E113" s="262" t="str">
        <f>E9</f>
        <v>VRN - Vedlejší rozpočtové náklady</v>
      </c>
      <c r="F113" s="293"/>
      <c r="G113" s="293"/>
      <c r="H113" s="293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20</v>
      </c>
      <c r="D115" s="35"/>
      <c r="E115" s="35"/>
      <c r="F115" s="26" t="str">
        <f>F12</f>
        <v xml:space="preserve"> </v>
      </c>
      <c r="G115" s="35"/>
      <c r="H115" s="35"/>
      <c r="I115" s="28" t="s">
        <v>22</v>
      </c>
      <c r="J115" s="65">
        <f>IF(J12="","",J12)</f>
        <v>46097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23</v>
      </c>
      <c r="D117" s="35"/>
      <c r="E117" s="35"/>
      <c r="F117" s="26" t="str">
        <f>E15</f>
        <v>Statutární město Karlovy Vary</v>
      </c>
      <c r="G117" s="35"/>
      <c r="H117" s="35"/>
      <c r="I117" s="28" t="s">
        <v>31</v>
      </c>
      <c r="J117" s="31" t="str">
        <f>E21</f>
        <v>GEOprojectKV, s.r.o.</v>
      </c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29</v>
      </c>
      <c r="D118" s="35"/>
      <c r="E118" s="35"/>
      <c r="F118" s="26" t="str">
        <f>IF(E18="","",E18)</f>
        <v>Vyplň údaj</v>
      </c>
      <c r="G118" s="35"/>
      <c r="H118" s="35"/>
      <c r="I118" s="28" t="s">
        <v>36</v>
      </c>
      <c r="J118" s="31" t="str">
        <f>E24</f>
        <v>GEOprojectKV s.r.o.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58"/>
      <c r="B120" s="159"/>
      <c r="C120" s="160" t="s">
        <v>116</v>
      </c>
      <c r="D120" s="161" t="s">
        <v>64</v>
      </c>
      <c r="E120" s="161" t="s">
        <v>60</v>
      </c>
      <c r="F120" s="161" t="s">
        <v>61</v>
      </c>
      <c r="G120" s="161" t="s">
        <v>117</v>
      </c>
      <c r="H120" s="161" t="s">
        <v>118</v>
      </c>
      <c r="I120" s="161" t="s">
        <v>119</v>
      </c>
      <c r="J120" s="161" t="s">
        <v>101</v>
      </c>
      <c r="K120" s="162" t="s">
        <v>120</v>
      </c>
      <c r="L120" s="163"/>
      <c r="M120" s="74" t="s">
        <v>1</v>
      </c>
      <c r="N120" s="75" t="s">
        <v>43</v>
      </c>
      <c r="O120" s="75" t="s">
        <v>121</v>
      </c>
      <c r="P120" s="75" t="s">
        <v>122</v>
      </c>
      <c r="Q120" s="75" t="s">
        <v>123</v>
      </c>
      <c r="R120" s="75" t="s">
        <v>124</v>
      </c>
      <c r="S120" s="75" t="s">
        <v>125</v>
      </c>
      <c r="T120" s="76" t="s">
        <v>126</v>
      </c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</row>
    <row r="121" spans="1:65" s="2" customFormat="1" ht="22.9" customHeight="1">
      <c r="A121" s="33"/>
      <c r="B121" s="34"/>
      <c r="C121" s="81" t="s">
        <v>127</v>
      </c>
      <c r="D121" s="35"/>
      <c r="E121" s="35"/>
      <c r="F121" s="35"/>
      <c r="G121" s="35"/>
      <c r="H121" s="35"/>
      <c r="I121" s="35"/>
      <c r="J121" s="164">
        <f>BK121</f>
        <v>0</v>
      </c>
      <c r="K121" s="35"/>
      <c r="L121" s="38"/>
      <c r="M121" s="77"/>
      <c r="N121" s="165"/>
      <c r="O121" s="78"/>
      <c r="P121" s="166">
        <f>P122</f>
        <v>0</v>
      </c>
      <c r="Q121" s="78"/>
      <c r="R121" s="166">
        <f>R122</f>
        <v>0</v>
      </c>
      <c r="S121" s="78"/>
      <c r="T121" s="167">
        <f>T122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6" t="s">
        <v>78</v>
      </c>
      <c r="AU121" s="16" t="s">
        <v>103</v>
      </c>
      <c r="BK121" s="168">
        <f>BK122</f>
        <v>0</v>
      </c>
    </row>
    <row r="122" spans="1:65" s="12" customFormat="1" ht="25.9" customHeight="1">
      <c r="B122" s="169"/>
      <c r="C122" s="170"/>
      <c r="D122" s="171" t="s">
        <v>78</v>
      </c>
      <c r="E122" s="172" t="s">
        <v>93</v>
      </c>
      <c r="F122" s="172" t="s">
        <v>94</v>
      </c>
      <c r="G122" s="170"/>
      <c r="H122" s="170"/>
      <c r="I122" s="173"/>
      <c r="J122" s="174">
        <f>BK122</f>
        <v>0</v>
      </c>
      <c r="K122" s="170"/>
      <c r="L122" s="175"/>
      <c r="M122" s="176"/>
      <c r="N122" s="177"/>
      <c r="O122" s="177"/>
      <c r="P122" s="178">
        <f>P123+P129+P132+P136</f>
        <v>0</v>
      </c>
      <c r="Q122" s="177"/>
      <c r="R122" s="178">
        <f>R123+R129+R132+R136</f>
        <v>0</v>
      </c>
      <c r="S122" s="177"/>
      <c r="T122" s="179">
        <f>T123+T129+T132+T136</f>
        <v>0</v>
      </c>
      <c r="AR122" s="180" t="s">
        <v>152</v>
      </c>
      <c r="AT122" s="181" t="s">
        <v>78</v>
      </c>
      <c r="AU122" s="181" t="s">
        <v>79</v>
      </c>
      <c r="AY122" s="180" t="s">
        <v>130</v>
      </c>
      <c r="BK122" s="182">
        <f>BK123+BK129+BK132+BK136</f>
        <v>0</v>
      </c>
    </row>
    <row r="123" spans="1:65" s="12" customFormat="1" ht="22.9" customHeight="1">
      <c r="B123" s="169"/>
      <c r="C123" s="170"/>
      <c r="D123" s="171" t="s">
        <v>78</v>
      </c>
      <c r="E123" s="183" t="s">
        <v>464</v>
      </c>
      <c r="F123" s="183" t="s">
        <v>465</v>
      </c>
      <c r="G123" s="170"/>
      <c r="H123" s="170"/>
      <c r="I123" s="173"/>
      <c r="J123" s="184">
        <f>BK123</f>
        <v>0</v>
      </c>
      <c r="K123" s="170"/>
      <c r="L123" s="175"/>
      <c r="M123" s="176"/>
      <c r="N123" s="177"/>
      <c r="O123" s="177"/>
      <c r="P123" s="178">
        <f>SUM(P124:P128)</f>
        <v>0</v>
      </c>
      <c r="Q123" s="177"/>
      <c r="R123" s="178">
        <f>SUM(R124:R128)</f>
        <v>0</v>
      </c>
      <c r="S123" s="177"/>
      <c r="T123" s="179">
        <f>SUM(T124:T128)</f>
        <v>0</v>
      </c>
      <c r="AR123" s="180" t="s">
        <v>152</v>
      </c>
      <c r="AT123" s="181" t="s">
        <v>78</v>
      </c>
      <c r="AU123" s="181" t="s">
        <v>87</v>
      </c>
      <c r="AY123" s="180" t="s">
        <v>130</v>
      </c>
      <c r="BK123" s="182">
        <f>SUM(BK124:BK128)</f>
        <v>0</v>
      </c>
    </row>
    <row r="124" spans="1:65" s="2" customFormat="1" ht="16.5" customHeight="1">
      <c r="A124" s="33"/>
      <c r="B124" s="34"/>
      <c r="C124" s="185" t="s">
        <v>87</v>
      </c>
      <c r="D124" s="185" t="s">
        <v>132</v>
      </c>
      <c r="E124" s="186" t="s">
        <v>466</v>
      </c>
      <c r="F124" s="187" t="s">
        <v>467</v>
      </c>
      <c r="G124" s="188" t="s">
        <v>468</v>
      </c>
      <c r="H124" s="189">
        <v>1</v>
      </c>
      <c r="I124" s="190"/>
      <c r="J124" s="191">
        <f>ROUND(I124*H124,2)</f>
        <v>0</v>
      </c>
      <c r="K124" s="187" t="s">
        <v>136</v>
      </c>
      <c r="L124" s="38"/>
      <c r="M124" s="192" t="s">
        <v>1</v>
      </c>
      <c r="N124" s="193" t="s">
        <v>44</v>
      </c>
      <c r="O124" s="70"/>
      <c r="P124" s="194">
        <f>O124*H124</f>
        <v>0</v>
      </c>
      <c r="Q124" s="194">
        <v>0</v>
      </c>
      <c r="R124" s="194">
        <f>Q124*H124</f>
        <v>0</v>
      </c>
      <c r="S124" s="194">
        <v>0</v>
      </c>
      <c r="T124" s="195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96" t="s">
        <v>469</v>
      </c>
      <c r="AT124" s="196" t="s">
        <v>132</v>
      </c>
      <c r="AU124" s="196" t="s">
        <v>89</v>
      </c>
      <c r="AY124" s="16" t="s">
        <v>130</v>
      </c>
      <c r="BE124" s="197">
        <f>IF(N124="základní",J124,0)</f>
        <v>0</v>
      </c>
      <c r="BF124" s="197">
        <f>IF(N124="snížená",J124,0)</f>
        <v>0</v>
      </c>
      <c r="BG124" s="197">
        <f>IF(N124="zákl. přenesená",J124,0)</f>
        <v>0</v>
      </c>
      <c r="BH124" s="197">
        <f>IF(N124="sníž. přenesená",J124,0)</f>
        <v>0</v>
      </c>
      <c r="BI124" s="197">
        <f>IF(N124="nulová",J124,0)</f>
        <v>0</v>
      </c>
      <c r="BJ124" s="16" t="s">
        <v>87</v>
      </c>
      <c r="BK124" s="197">
        <f>ROUND(I124*H124,2)</f>
        <v>0</v>
      </c>
      <c r="BL124" s="16" t="s">
        <v>469</v>
      </c>
      <c r="BM124" s="196" t="s">
        <v>470</v>
      </c>
    </row>
    <row r="125" spans="1:65" s="13" customFormat="1" ht="11.25">
      <c r="B125" s="198"/>
      <c r="C125" s="199"/>
      <c r="D125" s="200" t="s">
        <v>150</v>
      </c>
      <c r="E125" s="201" t="s">
        <v>1</v>
      </c>
      <c r="F125" s="202" t="s">
        <v>471</v>
      </c>
      <c r="G125" s="199"/>
      <c r="H125" s="203">
        <v>1</v>
      </c>
      <c r="I125" s="204"/>
      <c r="J125" s="199"/>
      <c r="K125" s="199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150</v>
      </c>
      <c r="AU125" s="209" t="s">
        <v>89</v>
      </c>
      <c r="AV125" s="13" t="s">
        <v>89</v>
      </c>
      <c r="AW125" s="13" t="s">
        <v>35</v>
      </c>
      <c r="AX125" s="13" t="s">
        <v>87</v>
      </c>
      <c r="AY125" s="209" t="s">
        <v>130</v>
      </c>
    </row>
    <row r="126" spans="1:65" s="2" customFormat="1" ht="16.5" customHeight="1">
      <c r="A126" s="33"/>
      <c r="B126" s="34"/>
      <c r="C126" s="185" t="s">
        <v>89</v>
      </c>
      <c r="D126" s="185" t="s">
        <v>132</v>
      </c>
      <c r="E126" s="186" t="s">
        <v>472</v>
      </c>
      <c r="F126" s="187" t="s">
        <v>473</v>
      </c>
      <c r="G126" s="188" t="s">
        <v>468</v>
      </c>
      <c r="H126" s="189">
        <v>1</v>
      </c>
      <c r="I126" s="190"/>
      <c r="J126" s="191">
        <f>ROUND(I126*H126,2)</f>
        <v>0</v>
      </c>
      <c r="K126" s="187" t="s">
        <v>136</v>
      </c>
      <c r="L126" s="38"/>
      <c r="M126" s="192" t="s">
        <v>1</v>
      </c>
      <c r="N126" s="193" t="s">
        <v>44</v>
      </c>
      <c r="O126" s="70"/>
      <c r="P126" s="194">
        <f>O126*H126</f>
        <v>0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96" t="s">
        <v>469</v>
      </c>
      <c r="AT126" s="196" t="s">
        <v>132</v>
      </c>
      <c r="AU126" s="196" t="s">
        <v>89</v>
      </c>
      <c r="AY126" s="16" t="s">
        <v>130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6" t="s">
        <v>87</v>
      </c>
      <c r="BK126" s="197">
        <f>ROUND(I126*H126,2)</f>
        <v>0</v>
      </c>
      <c r="BL126" s="16" t="s">
        <v>469</v>
      </c>
      <c r="BM126" s="196" t="s">
        <v>474</v>
      </c>
    </row>
    <row r="127" spans="1:65" s="2" customFormat="1" ht="16.5" customHeight="1">
      <c r="A127" s="33"/>
      <c r="B127" s="34"/>
      <c r="C127" s="185" t="s">
        <v>142</v>
      </c>
      <c r="D127" s="185" t="s">
        <v>132</v>
      </c>
      <c r="E127" s="186" t="s">
        <v>475</v>
      </c>
      <c r="F127" s="187" t="s">
        <v>476</v>
      </c>
      <c r="G127" s="188" t="s">
        <v>468</v>
      </c>
      <c r="H127" s="189">
        <v>1</v>
      </c>
      <c r="I127" s="190"/>
      <c r="J127" s="191">
        <f>ROUND(I127*H127,2)</f>
        <v>0</v>
      </c>
      <c r="K127" s="187" t="s">
        <v>136</v>
      </c>
      <c r="L127" s="38"/>
      <c r="M127" s="192" t="s">
        <v>1</v>
      </c>
      <c r="N127" s="193" t="s">
        <v>44</v>
      </c>
      <c r="O127" s="70"/>
      <c r="P127" s="194">
        <f>O127*H127</f>
        <v>0</v>
      </c>
      <c r="Q127" s="194">
        <v>0</v>
      </c>
      <c r="R127" s="194">
        <f>Q127*H127</f>
        <v>0</v>
      </c>
      <c r="S127" s="194">
        <v>0</v>
      </c>
      <c r="T127" s="195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6" t="s">
        <v>469</v>
      </c>
      <c r="AT127" s="196" t="s">
        <v>132</v>
      </c>
      <c r="AU127" s="196" t="s">
        <v>89</v>
      </c>
      <c r="AY127" s="16" t="s">
        <v>130</v>
      </c>
      <c r="BE127" s="197">
        <f>IF(N127="základní",J127,0)</f>
        <v>0</v>
      </c>
      <c r="BF127" s="197">
        <f>IF(N127="snížená",J127,0)</f>
        <v>0</v>
      </c>
      <c r="BG127" s="197">
        <f>IF(N127="zákl. přenesená",J127,0)</f>
        <v>0</v>
      </c>
      <c r="BH127" s="197">
        <f>IF(N127="sníž. přenesená",J127,0)</f>
        <v>0</v>
      </c>
      <c r="BI127" s="197">
        <f>IF(N127="nulová",J127,0)</f>
        <v>0</v>
      </c>
      <c r="BJ127" s="16" t="s">
        <v>87</v>
      </c>
      <c r="BK127" s="197">
        <f>ROUND(I127*H127,2)</f>
        <v>0</v>
      </c>
      <c r="BL127" s="16" t="s">
        <v>469</v>
      </c>
      <c r="BM127" s="196" t="s">
        <v>477</v>
      </c>
    </row>
    <row r="128" spans="1:65" s="2" customFormat="1" ht="16.5" customHeight="1">
      <c r="A128" s="33"/>
      <c r="B128" s="34"/>
      <c r="C128" s="185" t="s">
        <v>137</v>
      </c>
      <c r="D128" s="185" t="s">
        <v>132</v>
      </c>
      <c r="E128" s="186" t="s">
        <v>478</v>
      </c>
      <c r="F128" s="187" t="s">
        <v>479</v>
      </c>
      <c r="G128" s="188" t="s">
        <v>468</v>
      </c>
      <c r="H128" s="189">
        <v>1</v>
      </c>
      <c r="I128" s="190"/>
      <c r="J128" s="191">
        <f>ROUND(I128*H128,2)</f>
        <v>0</v>
      </c>
      <c r="K128" s="187" t="s">
        <v>136</v>
      </c>
      <c r="L128" s="38"/>
      <c r="M128" s="192" t="s">
        <v>1</v>
      </c>
      <c r="N128" s="193" t="s">
        <v>44</v>
      </c>
      <c r="O128" s="70"/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469</v>
      </c>
      <c r="AT128" s="196" t="s">
        <v>132</v>
      </c>
      <c r="AU128" s="196" t="s">
        <v>89</v>
      </c>
      <c r="AY128" s="16" t="s">
        <v>130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6" t="s">
        <v>87</v>
      </c>
      <c r="BK128" s="197">
        <f>ROUND(I128*H128,2)</f>
        <v>0</v>
      </c>
      <c r="BL128" s="16" t="s">
        <v>469</v>
      </c>
      <c r="BM128" s="196" t="s">
        <v>480</v>
      </c>
    </row>
    <row r="129" spans="1:65" s="12" customFormat="1" ht="22.9" customHeight="1">
      <c r="B129" s="169"/>
      <c r="C129" s="170"/>
      <c r="D129" s="171" t="s">
        <v>78</v>
      </c>
      <c r="E129" s="183" t="s">
        <v>481</v>
      </c>
      <c r="F129" s="183" t="s">
        <v>482</v>
      </c>
      <c r="G129" s="170"/>
      <c r="H129" s="170"/>
      <c r="I129" s="173"/>
      <c r="J129" s="184">
        <f>BK129</f>
        <v>0</v>
      </c>
      <c r="K129" s="170"/>
      <c r="L129" s="175"/>
      <c r="M129" s="176"/>
      <c r="N129" s="177"/>
      <c r="O129" s="177"/>
      <c r="P129" s="178">
        <f>SUM(P130:P131)</f>
        <v>0</v>
      </c>
      <c r="Q129" s="177"/>
      <c r="R129" s="178">
        <f>SUM(R130:R131)</f>
        <v>0</v>
      </c>
      <c r="S129" s="177"/>
      <c r="T129" s="179">
        <f>SUM(T130:T131)</f>
        <v>0</v>
      </c>
      <c r="AR129" s="180" t="s">
        <v>152</v>
      </c>
      <c r="AT129" s="181" t="s">
        <v>78</v>
      </c>
      <c r="AU129" s="181" t="s">
        <v>87</v>
      </c>
      <c r="AY129" s="180" t="s">
        <v>130</v>
      </c>
      <c r="BK129" s="182">
        <f>SUM(BK130:BK131)</f>
        <v>0</v>
      </c>
    </row>
    <row r="130" spans="1:65" s="2" customFormat="1" ht="16.5" customHeight="1">
      <c r="A130" s="33"/>
      <c r="B130" s="34"/>
      <c r="C130" s="185" t="s">
        <v>152</v>
      </c>
      <c r="D130" s="185" t="s">
        <v>132</v>
      </c>
      <c r="E130" s="186" t="s">
        <v>483</v>
      </c>
      <c r="F130" s="187" t="s">
        <v>482</v>
      </c>
      <c r="G130" s="188" t="s">
        <v>468</v>
      </c>
      <c r="H130" s="189">
        <v>1</v>
      </c>
      <c r="I130" s="190"/>
      <c r="J130" s="191">
        <f>ROUND(I130*H130,2)</f>
        <v>0</v>
      </c>
      <c r="K130" s="187" t="s">
        <v>136</v>
      </c>
      <c r="L130" s="38"/>
      <c r="M130" s="192" t="s">
        <v>1</v>
      </c>
      <c r="N130" s="193" t="s">
        <v>44</v>
      </c>
      <c r="O130" s="70"/>
      <c r="P130" s="194">
        <f>O130*H130</f>
        <v>0</v>
      </c>
      <c r="Q130" s="194">
        <v>0</v>
      </c>
      <c r="R130" s="194">
        <f>Q130*H130</f>
        <v>0</v>
      </c>
      <c r="S130" s="194">
        <v>0</v>
      </c>
      <c r="T130" s="19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469</v>
      </c>
      <c r="AT130" s="196" t="s">
        <v>132</v>
      </c>
      <c r="AU130" s="196" t="s">
        <v>89</v>
      </c>
      <c r="AY130" s="16" t="s">
        <v>130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6" t="s">
        <v>87</v>
      </c>
      <c r="BK130" s="197">
        <f>ROUND(I130*H130,2)</f>
        <v>0</v>
      </c>
      <c r="BL130" s="16" t="s">
        <v>469</v>
      </c>
      <c r="BM130" s="196" t="s">
        <v>484</v>
      </c>
    </row>
    <row r="131" spans="1:65" s="2" customFormat="1" ht="19.5">
      <c r="A131" s="33"/>
      <c r="B131" s="34"/>
      <c r="C131" s="35"/>
      <c r="D131" s="200" t="s">
        <v>296</v>
      </c>
      <c r="E131" s="35"/>
      <c r="F131" s="231" t="s">
        <v>485</v>
      </c>
      <c r="G131" s="35"/>
      <c r="H131" s="35"/>
      <c r="I131" s="232"/>
      <c r="J131" s="35"/>
      <c r="K131" s="35"/>
      <c r="L131" s="38"/>
      <c r="M131" s="233"/>
      <c r="N131" s="234"/>
      <c r="O131" s="70"/>
      <c r="P131" s="70"/>
      <c r="Q131" s="70"/>
      <c r="R131" s="70"/>
      <c r="S131" s="70"/>
      <c r="T131" s="71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296</v>
      </c>
      <c r="AU131" s="16" t="s">
        <v>89</v>
      </c>
    </row>
    <row r="132" spans="1:65" s="12" customFormat="1" ht="22.9" customHeight="1">
      <c r="B132" s="169"/>
      <c r="C132" s="170"/>
      <c r="D132" s="171" t="s">
        <v>78</v>
      </c>
      <c r="E132" s="183" t="s">
        <v>486</v>
      </c>
      <c r="F132" s="183" t="s">
        <v>487</v>
      </c>
      <c r="G132" s="170"/>
      <c r="H132" s="170"/>
      <c r="I132" s="173"/>
      <c r="J132" s="184">
        <f>BK132</f>
        <v>0</v>
      </c>
      <c r="K132" s="170"/>
      <c r="L132" s="175"/>
      <c r="M132" s="176"/>
      <c r="N132" s="177"/>
      <c r="O132" s="177"/>
      <c r="P132" s="178">
        <f>SUM(P133:P135)</f>
        <v>0</v>
      </c>
      <c r="Q132" s="177"/>
      <c r="R132" s="178">
        <f>SUM(R133:R135)</f>
        <v>0</v>
      </c>
      <c r="S132" s="177"/>
      <c r="T132" s="179">
        <f>SUM(T133:T135)</f>
        <v>0</v>
      </c>
      <c r="AR132" s="180" t="s">
        <v>152</v>
      </c>
      <c r="AT132" s="181" t="s">
        <v>78</v>
      </c>
      <c r="AU132" s="181" t="s">
        <v>87</v>
      </c>
      <c r="AY132" s="180" t="s">
        <v>130</v>
      </c>
      <c r="BK132" s="182">
        <f>SUM(BK133:BK135)</f>
        <v>0</v>
      </c>
    </row>
    <row r="133" spans="1:65" s="2" customFormat="1" ht="16.5" customHeight="1">
      <c r="A133" s="33"/>
      <c r="B133" s="34"/>
      <c r="C133" s="185" t="s">
        <v>156</v>
      </c>
      <c r="D133" s="185" t="s">
        <v>132</v>
      </c>
      <c r="E133" s="186" t="s">
        <v>488</v>
      </c>
      <c r="F133" s="187" t="s">
        <v>489</v>
      </c>
      <c r="G133" s="188" t="s">
        <v>490</v>
      </c>
      <c r="H133" s="189">
        <v>2</v>
      </c>
      <c r="I133" s="190"/>
      <c r="J133" s="191">
        <f>ROUND(I133*H133,2)</f>
        <v>0</v>
      </c>
      <c r="K133" s="187" t="s">
        <v>136</v>
      </c>
      <c r="L133" s="38"/>
      <c r="M133" s="192" t="s">
        <v>1</v>
      </c>
      <c r="N133" s="193" t="s">
        <v>44</v>
      </c>
      <c r="O133" s="70"/>
      <c r="P133" s="194">
        <f>O133*H133</f>
        <v>0</v>
      </c>
      <c r="Q133" s="194">
        <v>0</v>
      </c>
      <c r="R133" s="194">
        <f>Q133*H133</f>
        <v>0</v>
      </c>
      <c r="S133" s="194">
        <v>0</v>
      </c>
      <c r="T133" s="195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469</v>
      </c>
      <c r="AT133" s="196" t="s">
        <v>132</v>
      </c>
      <c r="AU133" s="196" t="s">
        <v>89</v>
      </c>
      <c r="AY133" s="16" t="s">
        <v>130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6" t="s">
        <v>87</v>
      </c>
      <c r="BK133" s="197">
        <f>ROUND(I133*H133,2)</f>
        <v>0</v>
      </c>
      <c r="BL133" s="16" t="s">
        <v>469</v>
      </c>
      <c r="BM133" s="196" t="s">
        <v>491</v>
      </c>
    </row>
    <row r="134" spans="1:65" s="2" customFormat="1" ht="16.5" customHeight="1">
      <c r="A134" s="33"/>
      <c r="B134" s="34"/>
      <c r="C134" s="185" t="s">
        <v>160</v>
      </c>
      <c r="D134" s="185" t="s">
        <v>132</v>
      </c>
      <c r="E134" s="186" t="s">
        <v>492</v>
      </c>
      <c r="F134" s="187" t="s">
        <v>493</v>
      </c>
      <c r="G134" s="188" t="s">
        <v>468</v>
      </c>
      <c r="H134" s="189">
        <v>1</v>
      </c>
      <c r="I134" s="190"/>
      <c r="J134" s="191">
        <f>ROUND(I134*H134,2)</f>
        <v>0</v>
      </c>
      <c r="K134" s="187" t="s">
        <v>136</v>
      </c>
      <c r="L134" s="38"/>
      <c r="M134" s="192" t="s">
        <v>1</v>
      </c>
      <c r="N134" s="193" t="s">
        <v>44</v>
      </c>
      <c r="O134" s="70"/>
      <c r="P134" s="194">
        <f>O134*H134</f>
        <v>0</v>
      </c>
      <c r="Q134" s="194">
        <v>0</v>
      </c>
      <c r="R134" s="194">
        <f>Q134*H134</f>
        <v>0</v>
      </c>
      <c r="S134" s="194">
        <v>0</v>
      </c>
      <c r="T134" s="195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6" t="s">
        <v>469</v>
      </c>
      <c r="AT134" s="196" t="s">
        <v>132</v>
      </c>
      <c r="AU134" s="196" t="s">
        <v>89</v>
      </c>
      <c r="AY134" s="16" t="s">
        <v>130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6" t="s">
        <v>87</v>
      </c>
      <c r="BK134" s="197">
        <f>ROUND(I134*H134,2)</f>
        <v>0</v>
      </c>
      <c r="BL134" s="16" t="s">
        <v>469</v>
      </c>
      <c r="BM134" s="196" t="s">
        <v>494</v>
      </c>
    </row>
    <row r="135" spans="1:65" s="13" customFormat="1" ht="11.25">
      <c r="B135" s="198"/>
      <c r="C135" s="199"/>
      <c r="D135" s="200" t="s">
        <v>150</v>
      </c>
      <c r="E135" s="201" t="s">
        <v>1</v>
      </c>
      <c r="F135" s="202" t="s">
        <v>495</v>
      </c>
      <c r="G135" s="199"/>
      <c r="H135" s="203">
        <v>1</v>
      </c>
      <c r="I135" s="204"/>
      <c r="J135" s="199"/>
      <c r="K135" s="199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150</v>
      </c>
      <c r="AU135" s="209" t="s">
        <v>89</v>
      </c>
      <c r="AV135" s="13" t="s">
        <v>89</v>
      </c>
      <c r="AW135" s="13" t="s">
        <v>35</v>
      </c>
      <c r="AX135" s="13" t="s">
        <v>87</v>
      </c>
      <c r="AY135" s="209" t="s">
        <v>130</v>
      </c>
    </row>
    <row r="136" spans="1:65" s="12" customFormat="1" ht="22.9" customHeight="1">
      <c r="B136" s="169"/>
      <c r="C136" s="170"/>
      <c r="D136" s="171" t="s">
        <v>78</v>
      </c>
      <c r="E136" s="183" t="s">
        <v>496</v>
      </c>
      <c r="F136" s="183" t="s">
        <v>497</v>
      </c>
      <c r="G136" s="170"/>
      <c r="H136" s="170"/>
      <c r="I136" s="173"/>
      <c r="J136" s="184">
        <f>BK136</f>
        <v>0</v>
      </c>
      <c r="K136" s="170"/>
      <c r="L136" s="175"/>
      <c r="M136" s="176"/>
      <c r="N136" s="177"/>
      <c r="O136" s="177"/>
      <c r="P136" s="178">
        <f>P137</f>
        <v>0</v>
      </c>
      <c r="Q136" s="177"/>
      <c r="R136" s="178">
        <f>R137</f>
        <v>0</v>
      </c>
      <c r="S136" s="177"/>
      <c r="T136" s="179">
        <f>T137</f>
        <v>0</v>
      </c>
      <c r="AR136" s="180" t="s">
        <v>152</v>
      </c>
      <c r="AT136" s="181" t="s">
        <v>78</v>
      </c>
      <c r="AU136" s="181" t="s">
        <v>87</v>
      </c>
      <c r="AY136" s="180" t="s">
        <v>130</v>
      </c>
      <c r="BK136" s="182">
        <f>BK137</f>
        <v>0</v>
      </c>
    </row>
    <row r="137" spans="1:65" s="2" customFormat="1" ht="16.5" customHeight="1">
      <c r="A137" s="33"/>
      <c r="B137" s="34"/>
      <c r="C137" s="185" t="s">
        <v>168</v>
      </c>
      <c r="D137" s="185" t="s">
        <v>132</v>
      </c>
      <c r="E137" s="186" t="s">
        <v>498</v>
      </c>
      <c r="F137" s="187" t="s">
        <v>499</v>
      </c>
      <c r="G137" s="188" t="s">
        <v>468</v>
      </c>
      <c r="H137" s="189">
        <v>1</v>
      </c>
      <c r="I137" s="190"/>
      <c r="J137" s="191">
        <f>ROUND(I137*H137,2)</f>
        <v>0</v>
      </c>
      <c r="K137" s="187" t="s">
        <v>136</v>
      </c>
      <c r="L137" s="38"/>
      <c r="M137" s="238" t="s">
        <v>1</v>
      </c>
      <c r="N137" s="239" t="s">
        <v>44</v>
      </c>
      <c r="O137" s="240"/>
      <c r="P137" s="241">
        <f>O137*H137</f>
        <v>0</v>
      </c>
      <c r="Q137" s="241">
        <v>0</v>
      </c>
      <c r="R137" s="241">
        <f>Q137*H137</f>
        <v>0</v>
      </c>
      <c r="S137" s="241">
        <v>0</v>
      </c>
      <c r="T137" s="24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6" t="s">
        <v>469</v>
      </c>
      <c r="AT137" s="196" t="s">
        <v>132</v>
      </c>
      <c r="AU137" s="196" t="s">
        <v>89</v>
      </c>
      <c r="AY137" s="16" t="s">
        <v>130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6" t="s">
        <v>87</v>
      </c>
      <c r="BK137" s="197">
        <f>ROUND(I137*H137,2)</f>
        <v>0</v>
      </c>
      <c r="BL137" s="16" t="s">
        <v>469</v>
      </c>
      <c r="BM137" s="196" t="s">
        <v>500</v>
      </c>
    </row>
    <row r="138" spans="1:65" s="2" customFormat="1" ht="6.95" customHeight="1">
      <c r="A138" s="33"/>
      <c r="B138" s="53"/>
      <c r="C138" s="54"/>
      <c r="D138" s="54"/>
      <c r="E138" s="54"/>
      <c r="F138" s="54"/>
      <c r="G138" s="54"/>
      <c r="H138" s="54"/>
      <c r="I138" s="54"/>
      <c r="J138" s="54"/>
      <c r="K138" s="54"/>
      <c r="L138" s="38"/>
      <c r="M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</sheetData>
  <sheetProtection algorithmName="SHA-512" hashValue="xAPfLqm2VDw0JJBxjsUqduBiC6bfrMxw24S3EWH2c6i7RV4wpcKXbu7h/jl25lCFnTQOcVH6BdyCxmTHqWMkbA==" saltValue="n7Kp9Ugx+x6mPfXVEdLWQjdHc23dXXdhq22mCW0dJ03lEayHKqmsPsfX7RGopJHk4GyjSBmJyvwatu26+y9BKA==" spinCount="100000" sheet="1" objects="1" scenarios="1" formatColumns="0" formatRows="0" autoFilter="0"/>
  <autoFilter ref="C120:K137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602 - Kontejnery a zpe...</vt:lpstr>
      <vt:lpstr>SO 604 - Kontejnery a zpe...</vt:lpstr>
      <vt:lpstr>VRN - Vedlejší rozpočtové...</vt:lpstr>
      <vt:lpstr>'Rekapitulace stavby'!Názvy_tisku</vt:lpstr>
      <vt:lpstr>'SO 602 - Kontejnery a zpe...'!Názvy_tisku</vt:lpstr>
      <vt:lpstr>'SO 604 - Kontejnery a zpe...'!Názvy_tisku</vt:lpstr>
      <vt:lpstr>'VRN - Vedlejší rozpočtové...'!Názvy_tisku</vt:lpstr>
      <vt:lpstr>'Rekapitulace stavby'!Oblast_tisku</vt:lpstr>
      <vt:lpstr>'SO 602 - Kontejnery a zpe...'!Oblast_tisku</vt:lpstr>
      <vt:lpstr>'SO 604 - Kontejnery a zpe...'!Oblast_tisku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Švorba</dc:creator>
  <cp:lastModifiedBy>Pavlasová Eva</cp:lastModifiedBy>
  <cp:lastPrinted>2026-03-10T07:26:34Z</cp:lastPrinted>
  <dcterms:created xsi:type="dcterms:W3CDTF">2026-03-09T15:14:29Z</dcterms:created>
  <dcterms:modified xsi:type="dcterms:W3CDTF">2026-03-10T07:26:55Z</dcterms:modified>
</cp:coreProperties>
</file>