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ivvcz-my.sharepoint.com/personal/v_vlcek_sivv_cz/Documents/Dokumenty/PRÁCE/SIVV/1. TDI/1. SOD/24-65 PD Zábradlí KV/PD/"/>
    </mc:Choice>
  </mc:AlternateContent>
  <xr:revisionPtr revIDLastSave="3" documentId="11_B48B919225D29748928330EFFD60B0434CAAEAC6" xr6:coauthVersionLast="47" xr6:coauthVersionMax="47" xr10:uidLastSave="{F73FF611-C6D8-494A-8319-C9BD839BB1FA}"/>
  <bookViews>
    <workbookView xWindow="28680" yWindow="-120" windowWidth="29040" windowHeight="15720" xr2:uid="{00000000-000D-0000-FFFF-FFFF00000000}"/>
  </bookViews>
  <sheets>
    <sheet name="Rekapitulace" sheetId="4" r:id="rId1"/>
    <sheet name="E1" sheetId="2" r:id="rId2"/>
    <sheet name="E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" l="1"/>
  <c r="I27" i="3" s="1"/>
  <c r="I32" i="3"/>
  <c r="O32" i="3" s="1"/>
  <c r="O28" i="3"/>
  <c r="I28" i="3"/>
  <c r="I23" i="3"/>
  <c r="I22" i="3" s="1"/>
  <c r="I17" i="3"/>
  <c r="O18" i="3"/>
  <c r="I18" i="3"/>
  <c r="I8" i="3"/>
  <c r="O13" i="3"/>
  <c r="I13" i="3"/>
  <c r="O9" i="3"/>
  <c r="I9" i="3"/>
  <c r="I36" i="2"/>
  <c r="O36" i="2" s="1"/>
  <c r="I32" i="2"/>
  <c r="O32" i="2" s="1"/>
  <c r="I28" i="2"/>
  <c r="I27" i="2" s="1"/>
  <c r="I22" i="2"/>
  <c r="I23" i="2"/>
  <c r="O23" i="2" s="1"/>
  <c r="I18" i="2"/>
  <c r="O18" i="2" s="1"/>
  <c r="I13" i="2"/>
  <c r="O13" i="2" s="1"/>
  <c r="O9" i="2"/>
  <c r="I9" i="2"/>
  <c r="I8" i="2" l="1"/>
  <c r="D11" i="4"/>
  <c r="I3" i="3"/>
  <c r="C11" i="4" s="1"/>
  <c r="E11" i="4" s="1"/>
  <c r="O36" i="3"/>
  <c r="O28" i="2"/>
  <c r="D10" i="4" s="1"/>
  <c r="O23" i="3"/>
  <c r="I17" i="2"/>
  <c r="I3" i="2" s="1"/>
  <c r="C10" i="4" s="1"/>
  <c r="C6" i="4" l="1"/>
  <c r="E10" i="4"/>
  <c r="C7" i="4" s="1"/>
</calcChain>
</file>

<file path=xl/sharedStrings.xml><?xml version="1.0" encoding="utf-8"?>
<sst xmlns="http://schemas.openxmlformats.org/spreadsheetml/2006/main" count="249" uniqueCount="90">
  <si>
    <t>EstiCon</t>
  </si>
  <si>
    <t xml:space="preserve">Firma: </t>
  </si>
  <si>
    <t>Rekapitulace ceny</t>
  </si>
  <si>
    <t>Stavba: 015 - KARLOVY VARY, OPRAVA PKO ZÁBRADLÍ MLÝNSKÉ NÁBŘEŽÍ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</si>
  <si>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</si>
  <si>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</si>
  <si>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</si>
  <si>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</si>
  <si>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</si>
  <si>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</si>
  <si>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</si>
  <si>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E1</t>
  </si>
  <si>
    <t>ZÁBRADLÍ MLÝNSKÉ NÁBŘEŽÍ - ETAPA 1</t>
  </si>
  <si>
    <t>E2</t>
  </si>
  <si>
    <t>ZÁBRADLÍ MLÝNSKÉ NÁBŘEŽÍ - ETAPA 2</t>
  </si>
  <si>
    <t>Soupis prací objektu</t>
  </si>
  <si>
    <t>S</t>
  </si>
  <si>
    <t>Stavba:</t>
  </si>
  <si>
    <t>015</t>
  </si>
  <si>
    <t>KARLOVY VARY, OPRAVA PKO ZÁBRADLÍ MLÝNSKÉ NÁBŘEŽÍ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</si>
  <si>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</si>
  <si>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</si>
  <si>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</si>
  <si>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</si>
  <si>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</si>
  <si>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</si>
  <si>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</si>
  <si>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</si>
  <si>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</si>
  <si>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</si>
  <si>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</si>
  <si>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</si>
  <si>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</si>
  <si>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</si>
  <si>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</si>
  <si>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</si>
  <si>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</si>
  <si>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03100</t>
  </si>
  <si>
    <t/>
  </si>
  <si>
    <t>ZARÍZENÍ STAVENIŠTE - ZRÍZENÍ, PROVOZ, DEMONTÁŽ</t>
  </si>
  <si>
    <t>KPL</t>
  </si>
  <si>
    <t>OTSKP ~ 2024</t>
  </si>
  <si>
    <t>PP</t>
  </si>
  <si>
    <t>Standardní zabezpační staveniště :_x000D_
- oplocení_x000D_
- BOZP_x000D_
- WC_x000D_
- označení stavby_x000D_
- odpady_x000D_
- ostraha_x000D_
- zdroj energie</t>
  </si>
  <si>
    <t>VV</t>
  </si>
  <si>
    <t>1 = 1,000 [A]</t>
  </si>
  <si>
    <t>TS</t>
  </si>
  <si>
    <t>zahrnuje objednatelem povolené náklady na porízení (event. pronájem), provozování, udržování a likvidaci zhotovitelova zarízení</t>
  </si>
  <si>
    <t>03710</t>
  </si>
  <si>
    <t>POMOC PRÁCE ZAJIŠT NEBO ZRÍZ OBJÍŽDKY A PRÍSTUP CESTY</t>
  </si>
  <si>
    <t>Nadstandartdní zabezepečení staveniště v průběhu provádění prací :_x000D_
- zabezpečení proti spadu odpadu do řeky_x000D_
- ochrana dotčených konstrukcí - např. terasy, předzahrádky, pergoly, dlažby apod_x000D_
- zabezpečení průchodu chodců v době provádění prací na lávce_x000D_
- ochrana okolí v případě strojní aplikace nátěrového systému</t>
  </si>
  <si>
    <t>zahrnuje objednatelem povolené náklady na požadovaná zarízení zhotovitele</t>
  </si>
  <si>
    <t>5</t>
  </si>
  <si>
    <t>Komunikace</t>
  </si>
  <si>
    <t>587202</t>
  </si>
  <si>
    <t>1</t>
  </si>
  <si>
    <t>PŘEDLÁŽDĚNÍ KRYTU Z DROBNÝCH KOSTEK</t>
  </si>
  <si>
    <t>M2</t>
  </si>
  <si>
    <t>Rozebrání stávající dlažby kolem sloupků zábradlí a zpětné zadláždění z původního materiálu.</t>
  </si>
  <si>
    <t>Nábřeží 58*((0,5*0,3)-(0,2*0,14)) = 7,076 [A]</t>
  </si>
  <si>
    <t>Položka zahrnuje:
- pod pojmem *předláždění* se rozumí rozebrání stávající dlažby a pokládka dlažby ze stávajícího dlažebního materiálu (bez dodávky nového)
- nezbytnou manipulaci s tímto materiálem (nakládání, doprava, složení, očištění)
- dodání a rozprostření materiálu pro lože a jeho tloušťku předepsanou dokumentací a pro předepsanou výplň spar
Položka nezahrnuje:
- doplnění plochy s použitím nového materiálu (vykazuje se v položce č.582)</t>
  </si>
  <si>
    <t>7</t>
  </si>
  <si>
    <t>Přidružená stavební výroba</t>
  </si>
  <si>
    <t>783121</t>
  </si>
  <si>
    <t>PROTIKOROZ OCHR OK NÁTĚREM VÍCEVRST SE ZÁKL S VYS OBSAHEM ZN</t>
  </si>
  <si>
    <t>Celoplošná obnova PKO dle TKP (Technické kvalitativní podmínky Ministerstva dopravy) kap.19C, _x000D_
Nátěrový systém dle Přílohy 19.C.P3 - Tabulka II - PS OS + I speciál nebo I OSB :_x000D_
- Vysokosušinové nízkomolekulární dvoukomponentní epoxidy s velmi kvalitní bariérovou ochranou - typ Mastic - 100 µm_x000D_
- Epoxid dvoukomponenntí  - 160 - 200 µm_x000D_
- Alifatický polyuretan RAL 7016 - 60 µm_x000D_
Nátěrový systém předloží Zhotoviotel včetně TePř k odsouhlasení Zadavateli</t>
  </si>
  <si>
    <t>Nábřeží sloupky 58*0,7162 = 41,540 [A]_x000D_
Nábřeží výplň 231,98*1,000976 = 232,206 [B]_x000D_
Lávky sloupek 28*0,28 = 7,840 [C]_x000D_
Lávky výplň 63,68*0,966733 = 61,562 [D]_x000D_
Mezisoučet = 343,148 [E]</t>
  </si>
  <si>
    <t>Položka zahrnuje:
- kompletní povlaky (i různobarevné)
- úpravy podkladu (odmaštění, odrezivění, odstranění starých nátěrů a nečistot) a jeho vyspravení
- provedení nátěru předepsaným postupem a splnění všech požadavků daných technologickým předpisem
Položka nezahrnuje:
- x</t>
  </si>
  <si>
    <t>9</t>
  </si>
  <si>
    <t>Ostatní konstrukce a práce</t>
  </si>
  <si>
    <t>938542R</t>
  </si>
  <si>
    <t>OCIŠTENÍ OCELOVÝCH KONSTR OTRYSKÁNÍM TLAK VODOU DO 500 BARU</t>
  </si>
  <si>
    <t>Celoplošné otryskání záradlí a odstranění původních nepřídržných nátěrových vrstev</t>
  </si>
  <si>
    <t>343.148 = 343,148 [A]</t>
  </si>
  <si>
    <t>položka zahrnuje ocištení predepsaným zpusobem vcetne odklizení vzniklého odpadu</t>
  </si>
  <si>
    <t>93867</t>
  </si>
  <si>
    <t>OČIŠTĚNÍ OCEL KONSTR BROUŠENÍM</t>
  </si>
  <si>
    <t>Lokální přebroušení zkorodovaných míst a očištění dle TKP kap. 19C na stupeň Sa 2 1/2 dle ČSN EN ISO 8501-1</t>
  </si>
  <si>
    <t>10% plochy 343.148*0,1 = 34,315 [A]</t>
  </si>
  <si>
    <t>Položka zahrnuje:
- očištění předepsaným způsobem
- odklizení vzniklého odpadu
Položka nezahrnuje:
- x</t>
  </si>
  <si>
    <t>93867R</t>
  </si>
  <si>
    <t>OCIŠTENÍ OCEL KONSTR BROUŠENÍM - ZDRSNĚNÍ A ZABROUŠENÍ PŘECHODŮ</t>
  </si>
  <si>
    <t>Celoplošné přebroušení zábradlí po otyskání a přebroušení zkorodovaných míst - zabroušení přechodů a zdrsnění povrchu před aplikací nového nátěrového systému</t>
  </si>
  <si>
    <t>Standardní zabezpační staveniště :
- oplocení
- BOZP
- WC
- označení stavby
- odpady
- ostraha_x000D_
- zdroj energie</t>
  </si>
  <si>
    <t>Nadstandartdní zabezepečení staveniště v průběhu provádění prací :
- zabezpečení proti spadu odpadu do řeky
- ochrana dotčených konstrukcí - např. terasy, předzahrádky, pergoly, dlažby apod
- zabezpečení průchodu chodců v době provádění prací na lávce
- ochrana okolí v případě strojní aplikace nátěrového systému</t>
  </si>
  <si>
    <t>Nábřeží 53*((0,5*0,3)-(0,2*0,14)) = 6,466 [A]</t>
  </si>
  <si>
    <t>Celoplošná obnova PKO dle TKP (Technické kvalitativní podmínky Ministerstva dopravy) kap.19C, 
Nátěrový systém dle Přílohy 19.C.P3 - Tabulka II - PS OS + I speciál nebo I OSB :
- Vysokosušinové nízkomolekulární dvoukomponentní epoxidy s velmi kvalitní bariérovou ochranou - typ Mastic - 100 µm
- Epoxid dvoukomponenntí  - 160 - 200 µm
- Alifatický polyuretan RAL 7016 - 60 µm
Nátěrový systém předloží Zhotoviotel včetně TePř k odsouhlasení Zadavateli</t>
  </si>
  <si>
    <t>Nábřeží sloupky 53*0,7162 = 37,959 [A]_x000D_
Nábřeží výplň 201,398*1,000976 = 201,595 [B]_x000D_
Mezisoučet = 239,554 [E]</t>
  </si>
  <si>
    <t>239.554 = 239,554 [A]</t>
  </si>
  <si>
    <t>10% 239.554*0,1 = 23,955 [A]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</si>
</sst>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"/>
    <numFmt numFmtId="165" formatCode="#\ ###\ ###\ ###\ ##0.000"/>
  </numFmts>
  <fonts count="10" x14ac:knownFonts="1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  <fill>
      <patternFill patternType="solid">
        <fgColor rgb="FFADD8E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53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3" fillId="2" borderId="0" xfId="2" applyFill="1">
      <alignment horizontal="left" vertical="center" wrapText="1"/>
    </xf>
    <xf numFmtId="0" fontId="4" fillId="2" borderId="0" xfId="3" applyFill="1">
      <alignment horizontal="right" vertical="center" wrapText="1"/>
    </xf>
    <xf numFmtId="164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49" fontId="4" fillId="0" borderId="1" xfId="5" applyNumberFormat="1" applyBorder="1">
      <alignment horizontal="left" vertical="center" wrapText="1"/>
    </xf>
    <xf numFmtId="0" fontId="4" fillId="0" borderId="1" xfId="5" applyBorder="1">
      <alignment horizontal="left" vertical="center" wrapText="1"/>
    </xf>
    <xf numFmtId="164" fontId="4" fillId="0" borderId="1" xfId="5" applyNumberFormat="1" applyBorder="1">
      <alignment horizontal="lef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6" fillId="2" borderId="5" xfId="6" applyFill="1" applyBorder="1">
      <alignment horizontal="left" vertical="center" wrapText="1"/>
    </xf>
    <xf numFmtId="0" fontId="6" fillId="2" borderId="0" xfId="6" applyFill="1">
      <alignment horizontal="left" vertical="center" wrapText="1"/>
    </xf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7" fillId="2" borderId="7" xfId="0" applyFont="1" applyFill="1" applyBorder="1"/>
    <xf numFmtId="0" fontId="7" fillId="2" borderId="13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14" xfId="0" applyFont="1" applyFill="1" applyBorder="1"/>
    <xf numFmtId="164" fontId="7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0" fillId="4" borderId="7" xfId="0" applyNumberFormat="1" applyFill="1" applyBorder="1" applyAlignment="1" applyProtection="1">
      <alignment horizontal="center"/>
      <protection locked="0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8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2" borderId="0" xfId="2" applyFill="1">
      <alignment horizontal="left" vertical="center" wrapText="1"/>
    </xf>
    <xf numFmtId="0" fontId="0" fillId="2" borderId="0" xfId="0" applyFill="1"/>
    <xf numFmtId="0" fontId="6" fillId="2" borderId="0" xfId="6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</cellXfs>
  <cellStyles count="14">
    <cellStyle name="NadpisRekapitulaceSoupisPraciStyle" xfId="2" xr:uid="{00000000-0005-0000-0000-000002000000}"/>
    <cellStyle name="NadpisStrukturyStyle" xfId="7" xr:uid="{00000000-0005-0000-0000-000007000000}"/>
    <cellStyle name="NadpisySloupcuStyle" xfId="4" xr:uid="{00000000-0005-0000-0000-000004000000}"/>
    <cellStyle name="NormalBoldLeftStyle" xfId="9" xr:uid="{00000000-0005-0000-0000-000009000000}"/>
    <cellStyle name="NormalBoldRightStyle" xfId="10" xr:uid="{00000000-0005-0000-0000-00000A000000}"/>
    <cellStyle name="NormalBoldStyle" xfId="5" xr:uid="{00000000-0005-0000-0000-000005000000}"/>
    <cellStyle name="NormalLeftStyle" xfId="11" xr:uid="{00000000-0005-0000-0000-00000B000000}"/>
    <cellStyle name="Normální" xfId="0" builtinId="0"/>
    <cellStyle name="NormalRightStyle" xfId="12" xr:uid="{00000000-0005-0000-0000-00000C000000}"/>
    <cellStyle name="NormalStyle" xfId="1" xr:uid="{00000000-0005-0000-0000-000001000000}"/>
    <cellStyle name="PolDoplnInfoStyle" xfId="13" xr:uid="{00000000-0005-0000-0000-00000D000000}"/>
    <cellStyle name="RekapitulaceCenyStyle" xfId="3" xr:uid="{00000000-0005-0000-0000-000003000000}"/>
    <cellStyle name="StavbaRozpocetHeaderStyle" xfId="6" xr:uid="{00000000-0005-0000-0000-000006000000}"/>
    <cellStyle name="StavebniDilStyle" xfId="8" xr:uid="{00000000-0005-0000-0000-000008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tabSelected="1" workbookViewId="0">
      <selection activeCell="B20" sqref="B20"/>
    </sheetView>
  </sheetViews>
  <sheetFormatPr defaultRowHeight="15" x14ac:dyDescent="0.25"/>
  <cols>
    <col min="1" max="1" width="32.42578125" customWidth="1"/>
    <col min="2" max="2" width="39" customWidth="1"/>
    <col min="3" max="5" width="19.42578125" customWidth="1"/>
  </cols>
  <sheetData>
    <row r="1" spans="1:5" x14ac:dyDescent="0.25">
      <c r="A1" s="1" t="s">
        <v>0</v>
      </c>
      <c r="B1" s="2" t="s">
        <v>1</v>
      </c>
      <c r="C1" s="3"/>
      <c r="D1" s="3"/>
      <c r="E1" s="3"/>
    </row>
    <row r="2" spans="1:5" x14ac:dyDescent="0.25">
      <c r="A2" s="1"/>
      <c r="B2" s="45" t="s">
        <v>2</v>
      </c>
      <c r="C2" s="3"/>
      <c r="D2" s="3"/>
      <c r="E2" s="3"/>
    </row>
    <row r="3" spans="1:5" x14ac:dyDescent="0.25">
      <c r="A3" s="3"/>
      <c r="B3" s="46"/>
      <c r="C3" s="3"/>
      <c r="D3" s="3"/>
      <c r="E3" s="3"/>
    </row>
    <row r="4" spans="1:5" x14ac:dyDescent="0.25">
      <c r="A4" s="3"/>
      <c r="B4" s="45" t="s">
        <v>3</v>
      </c>
      <c r="C4" s="46"/>
      <c r="D4" s="46"/>
      <c r="E4" s="46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5" t="s">
        <v>4</v>
      </c>
      <c r="C6" s="6">
        <f>SUM(C10:C11)</f>
        <v>0</v>
      </c>
      <c r="D6" s="3"/>
      <c r="E6" s="3"/>
    </row>
    <row r="7" spans="1:5" x14ac:dyDescent="0.25">
      <c r="A7" s="3"/>
      <c r="B7" s="5" t="s">
        <v>5</v>
      </c>
      <c r="C7" s="6">
        <f>SUM(E10:E11)</f>
        <v>0</v>
      </c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</row>
    <row r="10" spans="1:5" ht="25.5" x14ac:dyDescent="0.25">
      <c r="A10" s="8" t="s">
        <v>11</v>
      </c>
      <c r="B10" s="9" t="s">
        <v>12</v>
      </c>
      <c r="C10" s="10">
        <f>'E1'!I3</f>
        <v>0</v>
      </c>
      <c r="D10" s="10">
        <f>SUMIFS('E1'!O:O,'E1'!A:A,"P")</f>
        <v>0</v>
      </c>
      <c r="E10" s="10">
        <f>C10+D10</f>
        <v>0</v>
      </c>
    </row>
    <row r="11" spans="1:5" ht="25.5" x14ac:dyDescent="0.25">
      <c r="A11" s="8" t="s">
        <v>13</v>
      </c>
      <c r="B11" s="9" t="s">
        <v>14</v>
      </c>
      <c r="C11" s="10">
        <f>'E2'!I3</f>
        <v>0</v>
      </c>
      <c r="D11" s="10">
        <f>SUMIFS('E2'!O:O,'E2'!A:A,"P")</f>
        <v>0</v>
      </c>
      <c r="E11" s="10">
        <f>C11+D11</f>
        <v>0</v>
      </c>
    </row>
  </sheetData>
  <mergeCells count="2">
    <mergeCell ref="B2:B3"/>
    <mergeCell ref="B4:E4"/>
  </mergeCells>
  <pageMargins left="0.7" right="0.7" top="0.78740157499999996" bottom="0.78740157499999996" header="0.3" footer="0.3"/>
  <pageSetup fitToHeight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topLeftCell="B1" workbookViewId="0">
      <selection activeCell="H14" sqref="H14"/>
    </sheetView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11"/>
      <c r="C1" s="12"/>
      <c r="D1" s="12"/>
      <c r="E1" s="13" t="s">
        <v>1</v>
      </c>
      <c r="F1" s="12"/>
      <c r="G1" s="12"/>
      <c r="H1" s="12"/>
      <c r="I1" s="12"/>
      <c r="J1" s="14"/>
      <c r="P1">
        <v>3</v>
      </c>
    </row>
    <row r="2" spans="1:16" ht="20.25" x14ac:dyDescent="0.25">
      <c r="A2" s="1"/>
      <c r="B2" s="15"/>
      <c r="C2" s="3"/>
      <c r="D2" s="3"/>
      <c r="E2" s="4" t="s">
        <v>15</v>
      </c>
      <c r="F2" s="3"/>
      <c r="G2" s="3"/>
      <c r="H2" s="3"/>
      <c r="I2" s="3"/>
      <c r="J2" s="16"/>
    </row>
    <row r="3" spans="1:16" ht="30" x14ac:dyDescent="0.25">
      <c r="A3" s="3" t="s">
        <v>16</v>
      </c>
      <c r="B3" s="17" t="s">
        <v>17</v>
      </c>
      <c r="C3" s="47" t="s">
        <v>18</v>
      </c>
      <c r="D3" s="48"/>
      <c r="E3" s="18" t="s">
        <v>19</v>
      </c>
      <c r="F3" s="3"/>
      <c r="G3" s="3"/>
      <c r="H3" s="19" t="s">
        <v>11</v>
      </c>
      <c r="I3" s="20">
        <f>SUMIFS(I8:I39,A8:A39,"SD")</f>
        <v>0</v>
      </c>
      <c r="J3" s="16"/>
      <c r="O3">
        <v>0</v>
      </c>
      <c r="P3">
        <v>2</v>
      </c>
    </row>
    <row r="4" spans="1:16" x14ac:dyDescent="0.25">
      <c r="A4" s="3" t="s">
        <v>20</v>
      </c>
      <c r="B4" s="17" t="s">
        <v>21</v>
      </c>
      <c r="C4" s="47" t="s">
        <v>11</v>
      </c>
      <c r="D4" s="48"/>
      <c r="E4" s="18" t="s">
        <v>12</v>
      </c>
      <c r="F4" s="3"/>
      <c r="G4" s="3"/>
      <c r="H4" s="3"/>
      <c r="I4" s="3"/>
      <c r="J4" s="16"/>
      <c r="O4">
        <v>0.12</v>
      </c>
      <c r="P4">
        <v>2</v>
      </c>
    </row>
    <row r="5" spans="1:16" x14ac:dyDescent="0.25">
      <c r="A5" s="49" t="s">
        <v>22</v>
      </c>
      <c r="B5" s="50" t="s">
        <v>23</v>
      </c>
      <c r="C5" s="51" t="s">
        <v>24</v>
      </c>
      <c r="D5" s="51" t="s">
        <v>25</v>
      </c>
      <c r="E5" s="51" t="s">
        <v>26</v>
      </c>
      <c r="F5" s="51" t="s">
        <v>27</v>
      </c>
      <c r="G5" s="51" t="s">
        <v>28</v>
      </c>
      <c r="H5" s="51" t="s">
        <v>29</v>
      </c>
      <c r="I5" s="51"/>
      <c r="J5" s="52" t="s">
        <v>30</v>
      </c>
      <c r="O5">
        <v>0.21</v>
      </c>
    </row>
    <row r="6" spans="1:16" x14ac:dyDescent="0.25">
      <c r="A6" s="49"/>
      <c r="B6" s="50"/>
      <c r="C6" s="51"/>
      <c r="D6" s="51"/>
      <c r="E6" s="51"/>
      <c r="F6" s="51"/>
      <c r="G6" s="51"/>
      <c r="H6" s="7" t="s">
        <v>31</v>
      </c>
      <c r="I6" s="7" t="s">
        <v>32</v>
      </c>
      <c r="J6" s="52"/>
    </row>
    <row r="7" spans="1:16" x14ac:dyDescent="0.25">
      <c r="A7" s="23">
        <v>0</v>
      </c>
      <c r="B7" s="21">
        <v>1</v>
      </c>
      <c r="C7" s="24">
        <v>2</v>
      </c>
      <c r="D7" s="7">
        <v>3</v>
      </c>
      <c r="E7" s="24">
        <v>4</v>
      </c>
      <c r="F7" s="7">
        <v>5</v>
      </c>
      <c r="G7" s="7">
        <v>6</v>
      </c>
      <c r="H7" s="7">
        <v>7</v>
      </c>
      <c r="I7" s="24">
        <v>8</v>
      </c>
      <c r="J7" s="22">
        <v>9</v>
      </c>
    </row>
    <row r="8" spans="1:16" x14ac:dyDescent="0.25">
      <c r="A8" s="25" t="s">
        <v>33</v>
      </c>
      <c r="B8" s="26"/>
      <c r="C8" s="27" t="s">
        <v>34</v>
      </c>
      <c r="D8" s="28"/>
      <c r="E8" s="25" t="s">
        <v>35</v>
      </c>
      <c r="F8" s="28"/>
      <c r="G8" s="28"/>
      <c r="H8" s="28"/>
      <c r="I8" s="29">
        <f>SUMIFS(I9:I16,A9:A16,"P")</f>
        <v>0</v>
      </c>
      <c r="J8" s="30"/>
    </row>
    <row r="9" spans="1:16" x14ac:dyDescent="0.25">
      <c r="A9" s="31" t="s">
        <v>36</v>
      </c>
      <c r="B9" s="31">
        <v>1</v>
      </c>
      <c r="C9" s="32" t="s">
        <v>37</v>
      </c>
      <c r="D9" s="31" t="s">
        <v>38</v>
      </c>
      <c r="E9" s="33" t="s">
        <v>39</v>
      </c>
      <c r="F9" s="34" t="s">
        <v>40</v>
      </c>
      <c r="G9" s="35">
        <v>1</v>
      </c>
      <c r="H9" s="36">
        <v>0</v>
      </c>
      <c r="I9" s="37">
        <f>ROUND(G9*H9,P4)</f>
        <v>0</v>
      </c>
      <c r="J9" s="34" t="s">
        <v>41</v>
      </c>
      <c r="O9" s="38">
        <f>I9*0.21</f>
        <v>0</v>
      </c>
      <c r="P9">
        <v>3</v>
      </c>
    </row>
    <row r="10" spans="1:16" ht="120" x14ac:dyDescent="0.25">
      <c r="A10" s="31" t="s">
        <v>42</v>
      </c>
      <c r="B10" s="39"/>
      <c r="E10" s="33" t="s">
        <v>43</v>
      </c>
      <c r="J10" s="40"/>
    </row>
    <row r="11" spans="1:16" x14ac:dyDescent="0.25">
      <c r="A11" s="31" t="s">
        <v>44</v>
      </c>
      <c r="B11" s="39"/>
      <c r="E11" s="41" t="s">
        <v>45</v>
      </c>
      <c r="J11" s="40"/>
    </row>
    <row r="12" spans="1:16" ht="30" x14ac:dyDescent="0.25">
      <c r="A12" s="31" t="s">
        <v>46</v>
      </c>
      <c r="B12" s="39"/>
      <c r="E12" s="33" t="s">
        <v>47</v>
      </c>
      <c r="J12" s="40"/>
    </row>
    <row r="13" spans="1:16" x14ac:dyDescent="0.25">
      <c r="A13" s="31" t="s">
        <v>36</v>
      </c>
      <c r="B13" s="31">
        <v>2</v>
      </c>
      <c r="C13" s="32" t="s">
        <v>48</v>
      </c>
      <c r="D13" s="31" t="s">
        <v>38</v>
      </c>
      <c r="E13" s="33" t="s">
        <v>49</v>
      </c>
      <c r="F13" s="34" t="s">
        <v>40</v>
      </c>
      <c r="G13" s="35">
        <v>1</v>
      </c>
      <c r="H13" s="36"/>
      <c r="I13" s="37">
        <f>ROUND(G13*H13,P4)</f>
        <v>0</v>
      </c>
      <c r="J13" s="34" t="s">
        <v>41</v>
      </c>
      <c r="O13" s="38">
        <f>I13*0.21</f>
        <v>0</v>
      </c>
      <c r="P13">
        <v>3</v>
      </c>
    </row>
    <row r="14" spans="1:16" ht="90" x14ac:dyDescent="0.25">
      <c r="A14" s="31" t="s">
        <v>42</v>
      </c>
      <c r="B14" s="39"/>
      <c r="E14" s="33" t="s">
        <v>50</v>
      </c>
      <c r="J14" s="40"/>
    </row>
    <row r="15" spans="1:16" x14ac:dyDescent="0.25">
      <c r="A15" s="31" t="s">
        <v>44</v>
      </c>
      <c r="B15" s="39"/>
      <c r="E15" s="41" t="s">
        <v>45</v>
      </c>
      <c r="J15" s="40"/>
    </row>
    <row r="16" spans="1:16" ht="30" x14ac:dyDescent="0.25">
      <c r="A16" s="31" t="s">
        <v>46</v>
      </c>
      <c r="B16" s="39"/>
      <c r="E16" s="33" t="s">
        <v>51</v>
      </c>
      <c r="J16" s="40"/>
    </row>
    <row r="17" spans="1:16" x14ac:dyDescent="0.25">
      <c r="A17" s="25" t="s">
        <v>33</v>
      </c>
      <c r="B17" s="26"/>
      <c r="C17" s="27" t="s">
        <v>52</v>
      </c>
      <c r="D17" s="28"/>
      <c r="E17" s="25" t="s">
        <v>53</v>
      </c>
      <c r="F17" s="28"/>
      <c r="G17" s="28"/>
      <c r="H17" s="28"/>
      <c r="I17" s="29">
        <f>SUMIFS(I18:I21,A18:A21,"P")</f>
        <v>0</v>
      </c>
      <c r="J17" s="30"/>
    </row>
    <row r="18" spans="1:16" x14ac:dyDescent="0.25">
      <c r="A18" s="31" t="s">
        <v>36</v>
      </c>
      <c r="B18" s="31">
        <v>3</v>
      </c>
      <c r="C18" s="32" t="s">
        <v>54</v>
      </c>
      <c r="D18" s="31" t="s">
        <v>55</v>
      </c>
      <c r="E18" s="33" t="s">
        <v>56</v>
      </c>
      <c r="F18" s="34" t="s">
        <v>57</v>
      </c>
      <c r="G18" s="35">
        <v>7.0759999999999996</v>
      </c>
      <c r="H18" s="36">
        <v>0</v>
      </c>
      <c r="I18" s="37">
        <f>ROUND(G18*H18,P4)</f>
        <v>0</v>
      </c>
      <c r="J18" s="34" t="s">
        <v>41</v>
      </c>
      <c r="O18" s="38">
        <f>I18*0.21</f>
        <v>0</v>
      </c>
      <c r="P18">
        <v>3</v>
      </c>
    </row>
    <row r="19" spans="1:16" ht="30" x14ac:dyDescent="0.25">
      <c r="A19" s="31" t="s">
        <v>42</v>
      </c>
      <c r="B19" s="39"/>
      <c r="E19" s="33" t="s">
        <v>58</v>
      </c>
      <c r="J19" s="40"/>
    </row>
    <row r="20" spans="1:16" x14ac:dyDescent="0.25">
      <c r="A20" s="31" t="s">
        <v>44</v>
      </c>
      <c r="B20" s="39"/>
      <c r="E20" s="41" t="s">
        <v>59</v>
      </c>
      <c r="J20" s="40"/>
    </row>
    <row r="21" spans="1:16" ht="165" x14ac:dyDescent="0.25">
      <c r="A21" s="31" t="s">
        <v>46</v>
      </c>
      <c r="B21" s="39"/>
      <c r="E21" s="33" t="s">
        <v>60</v>
      </c>
      <c r="J21" s="40"/>
    </row>
    <row r="22" spans="1:16" x14ac:dyDescent="0.25">
      <c r="A22" s="25" t="s">
        <v>33</v>
      </c>
      <c r="B22" s="26"/>
      <c r="C22" s="27" t="s">
        <v>61</v>
      </c>
      <c r="D22" s="28"/>
      <c r="E22" s="25" t="s">
        <v>62</v>
      </c>
      <c r="F22" s="28"/>
      <c r="G22" s="28"/>
      <c r="H22" s="28"/>
      <c r="I22" s="29">
        <f>SUMIFS(I23:I26,A23:A26,"P")</f>
        <v>0</v>
      </c>
      <c r="J22" s="30"/>
    </row>
    <row r="23" spans="1:16" ht="30" x14ac:dyDescent="0.25">
      <c r="A23" s="31" t="s">
        <v>36</v>
      </c>
      <c r="B23" s="31">
        <v>4</v>
      </c>
      <c r="C23" s="32" t="s">
        <v>63</v>
      </c>
      <c r="D23" s="31" t="s">
        <v>55</v>
      </c>
      <c r="E23" s="33" t="s">
        <v>64</v>
      </c>
      <c r="F23" s="34" t="s">
        <v>57</v>
      </c>
      <c r="G23" s="35">
        <v>343.14800000000002</v>
      </c>
      <c r="H23" s="36">
        <v>0</v>
      </c>
      <c r="I23" s="37">
        <f>ROUND(G23*H23,P4)</f>
        <v>0</v>
      </c>
      <c r="J23" s="34" t="s">
        <v>41</v>
      </c>
      <c r="O23" s="38">
        <f>I23*0.21</f>
        <v>0</v>
      </c>
      <c r="P23">
        <v>3</v>
      </c>
    </row>
    <row r="24" spans="1:16" ht="150" x14ac:dyDescent="0.25">
      <c r="A24" s="31" t="s">
        <v>42</v>
      </c>
      <c r="B24" s="39"/>
      <c r="E24" s="33" t="s">
        <v>65</v>
      </c>
      <c r="J24" s="40"/>
    </row>
    <row r="25" spans="1:16" ht="75" x14ac:dyDescent="0.25">
      <c r="A25" s="31" t="s">
        <v>44</v>
      </c>
      <c r="B25" s="39"/>
      <c r="E25" s="41" t="s">
        <v>66</v>
      </c>
      <c r="J25" s="40"/>
    </row>
    <row r="26" spans="1:16" ht="120" x14ac:dyDescent="0.25">
      <c r="A26" s="31" t="s">
        <v>46</v>
      </c>
      <c r="B26" s="39"/>
      <c r="E26" s="33" t="s">
        <v>67</v>
      </c>
      <c r="J26" s="40"/>
    </row>
    <row r="27" spans="1:16" x14ac:dyDescent="0.25">
      <c r="A27" s="25" t="s">
        <v>33</v>
      </c>
      <c r="B27" s="26"/>
      <c r="C27" s="27" t="s">
        <v>68</v>
      </c>
      <c r="D27" s="28"/>
      <c r="E27" s="25" t="s">
        <v>69</v>
      </c>
      <c r="F27" s="28"/>
      <c r="G27" s="28"/>
      <c r="H27" s="28"/>
      <c r="I27" s="29">
        <f>SUMIFS(I28:I39,A28:A39,"P")</f>
        <v>0</v>
      </c>
      <c r="J27" s="30"/>
    </row>
    <row r="28" spans="1:16" ht="30" x14ac:dyDescent="0.25">
      <c r="A28" s="31" t="s">
        <v>36</v>
      </c>
      <c r="B28" s="31">
        <v>5</v>
      </c>
      <c r="C28" s="32" t="s">
        <v>70</v>
      </c>
      <c r="D28" s="31" t="s">
        <v>38</v>
      </c>
      <c r="E28" s="33" t="s">
        <v>71</v>
      </c>
      <c r="F28" s="34" t="s">
        <v>57</v>
      </c>
      <c r="G28" s="35">
        <v>343.14800000000002</v>
      </c>
      <c r="H28" s="36">
        <v>0</v>
      </c>
      <c r="I28" s="37">
        <f>ROUND(G28*H28,P4)</f>
        <v>0</v>
      </c>
      <c r="J28" s="31"/>
      <c r="O28" s="38">
        <f>I28*0.21</f>
        <v>0</v>
      </c>
      <c r="P28">
        <v>3</v>
      </c>
    </row>
    <row r="29" spans="1:16" ht="30" x14ac:dyDescent="0.25">
      <c r="A29" s="31" t="s">
        <v>42</v>
      </c>
      <c r="B29" s="39"/>
      <c r="E29" s="33" t="s">
        <v>72</v>
      </c>
      <c r="J29" s="40"/>
    </row>
    <row r="30" spans="1:16" x14ac:dyDescent="0.25">
      <c r="A30" s="31" t="s">
        <v>44</v>
      </c>
      <c r="B30" s="39"/>
      <c r="E30" s="41" t="s">
        <v>73</v>
      </c>
      <c r="J30" s="40"/>
    </row>
    <row r="31" spans="1:16" ht="30" x14ac:dyDescent="0.25">
      <c r="A31" s="31" t="s">
        <v>46</v>
      </c>
      <c r="B31" s="39"/>
      <c r="E31" s="33" t="s">
        <v>74</v>
      </c>
      <c r="J31" s="40"/>
    </row>
    <row r="32" spans="1:16" x14ac:dyDescent="0.25">
      <c r="A32" s="31" t="s">
        <v>36</v>
      </c>
      <c r="B32" s="31">
        <v>6</v>
      </c>
      <c r="C32" s="32" t="s">
        <v>75</v>
      </c>
      <c r="D32" s="31" t="s">
        <v>55</v>
      </c>
      <c r="E32" s="33" t="s">
        <v>76</v>
      </c>
      <c r="F32" s="34" t="s">
        <v>57</v>
      </c>
      <c r="G32" s="35">
        <v>34.314999999999998</v>
      </c>
      <c r="H32" s="36">
        <v>0</v>
      </c>
      <c r="I32" s="37">
        <f>ROUND(G32*H32,P4)</f>
        <v>0</v>
      </c>
      <c r="J32" s="34" t="s">
        <v>41</v>
      </c>
      <c r="O32" s="38">
        <f>I32*0.21</f>
        <v>0</v>
      </c>
      <c r="P32">
        <v>3</v>
      </c>
    </row>
    <row r="33" spans="1:16" ht="30" x14ac:dyDescent="0.25">
      <c r="A33" s="31" t="s">
        <v>42</v>
      </c>
      <c r="B33" s="39"/>
      <c r="E33" s="33" t="s">
        <v>77</v>
      </c>
      <c r="J33" s="40"/>
    </row>
    <row r="34" spans="1:16" x14ac:dyDescent="0.25">
      <c r="A34" s="31" t="s">
        <v>44</v>
      </c>
      <c r="B34" s="39"/>
      <c r="E34" s="41" t="s">
        <v>78</v>
      </c>
      <c r="J34" s="40"/>
    </row>
    <row r="35" spans="1:16" ht="75" x14ac:dyDescent="0.25">
      <c r="A35" s="31" t="s">
        <v>46</v>
      </c>
      <c r="B35" s="39"/>
      <c r="E35" s="33" t="s">
        <v>79</v>
      </c>
      <c r="J35" s="40"/>
    </row>
    <row r="36" spans="1:16" ht="30" x14ac:dyDescent="0.25">
      <c r="A36" s="31" t="s">
        <v>36</v>
      </c>
      <c r="B36" s="31">
        <v>7</v>
      </c>
      <c r="C36" s="32" t="s">
        <v>80</v>
      </c>
      <c r="D36" s="31" t="s">
        <v>38</v>
      </c>
      <c r="E36" s="33" t="s">
        <v>81</v>
      </c>
      <c r="F36" s="34" t="s">
        <v>57</v>
      </c>
      <c r="G36" s="35">
        <v>343.14800000000002</v>
      </c>
      <c r="H36" s="36">
        <v>0</v>
      </c>
      <c r="I36" s="37">
        <f>ROUND(G36*H36,P4)</f>
        <v>0</v>
      </c>
      <c r="J36" s="31"/>
      <c r="O36" s="38">
        <f>I36*0.21</f>
        <v>0</v>
      </c>
      <c r="P36">
        <v>3</v>
      </c>
    </row>
    <row r="37" spans="1:16" ht="45" x14ac:dyDescent="0.25">
      <c r="A37" s="31" t="s">
        <v>42</v>
      </c>
      <c r="B37" s="39"/>
      <c r="E37" s="33" t="s">
        <v>82</v>
      </c>
      <c r="J37" s="40"/>
    </row>
    <row r="38" spans="1:16" x14ac:dyDescent="0.25">
      <c r="A38" s="31" t="s">
        <v>44</v>
      </c>
      <c r="B38" s="39"/>
      <c r="E38" s="41" t="s">
        <v>73</v>
      </c>
      <c r="J38" s="40"/>
    </row>
    <row r="39" spans="1:16" ht="30" x14ac:dyDescent="0.25">
      <c r="A39" s="31" t="s">
        <v>46</v>
      </c>
      <c r="B39" s="42"/>
      <c r="C39" s="43"/>
      <c r="D39" s="43"/>
      <c r="E39" s="33" t="s">
        <v>74</v>
      </c>
      <c r="F39" s="43"/>
      <c r="G39" s="43"/>
      <c r="H39" s="43"/>
      <c r="I39" s="43"/>
      <c r="J39" s="44"/>
    </row>
  </sheetData>
  <sheetProtection algorithmName="SHA-512" hashValue="8KnOT1CchX+ZXA2yc70g6tRAHRokH9hiyT/WGJj4SO5QhWVbi1evgo0jdk1PQ8mV4rUoUunocaFCX66YnOlpuQ==" saltValue="fOqGlpfs8cpB6HPydDxJsmDLEOkn94JgU7ybqAjmraxFttc6UXM3RamQIKS1O2Sg4o8U8mgQzX9/yiV/ZwVE1Q==" spinCount="100000" sheet="1" objects="1" scenarios="1"/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9"/>
  <sheetViews>
    <sheetView topLeftCell="B1" workbookViewId="0"/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11"/>
      <c r="C1" s="12"/>
      <c r="D1" s="12"/>
      <c r="E1" s="13" t="s">
        <v>1</v>
      </c>
      <c r="F1" s="12"/>
      <c r="G1" s="12"/>
      <c r="H1" s="12"/>
      <c r="I1" s="12"/>
      <c r="J1" s="14"/>
      <c r="P1">
        <v>3</v>
      </c>
    </row>
    <row r="2" spans="1:16" ht="20.25" x14ac:dyDescent="0.25">
      <c r="A2" s="1"/>
      <c r="B2" s="15"/>
      <c r="C2" s="3"/>
      <c r="D2" s="3"/>
      <c r="E2" s="4" t="s">
        <v>15</v>
      </c>
      <c r="F2" s="3"/>
      <c r="G2" s="3"/>
      <c r="H2" s="3"/>
      <c r="I2" s="3"/>
      <c r="J2" s="16"/>
    </row>
    <row r="3" spans="1:16" ht="30" x14ac:dyDescent="0.25">
      <c r="A3" s="3" t="s">
        <v>16</v>
      </c>
      <c r="B3" s="17" t="s">
        <v>17</v>
      </c>
      <c r="C3" s="47" t="s">
        <v>18</v>
      </c>
      <c r="D3" s="48"/>
      <c r="E3" s="18" t="s">
        <v>19</v>
      </c>
      <c r="F3" s="3"/>
      <c r="G3" s="3"/>
      <c r="H3" s="19" t="s">
        <v>13</v>
      </c>
      <c r="I3" s="20">
        <f>SUMIFS(I8:I39,A8:A39,"SD")</f>
        <v>0</v>
      </c>
      <c r="J3" s="16"/>
      <c r="O3">
        <v>0</v>
      </c>
      <c r="P3">
        <v>2</v>
      </c>
    </row>
    <row r="4" spans="1:16" x14ac:dyDescent="0.25">
      <c r="A4" s="3" t="s">
        <v>20</v>
      </c>
      <c r="B4" s="17" t="s">
        <v>21</v>
      </c>
      <c r="C4" s="47" t="s">
        <v>13</v>
      </c>
      <c r="D4" s="48"/>
      <c r="E4" s="18" t="s">
        <v>14</v>
      </c>
      <c r="F4" s="3"/>
      <c r="G4" s="3"/>
      <c r="H4" s="3"/>
      <c r="I4" s="3"/>
      <c r="J4" s="16"/>
      <c r="O4">
        <v>0.12</v>
      </c>
      <c r="P4">
        <v>2</v>
      </c>
    </row>
    <row r="5" spans="1:16" x14ac:dyDescent="0.25">
      <c r="A5" s="49" t="s">
        <v>22</v>
      </c>
      <c r="B5" s="50" t="s">
        <v>23</v>
      </c>
      <c r="C5" s="51" t="s">
        <v>24</v>
      </c>
      <c r="D5" s="51" t="s">
        <v>25</v>
      </c>
      <c r="E5" s="51" t="s">
        <v>26</v>
      </c>
      <c r="F5" s="51" t="s">
        <v>27</v>
      </c>
      <c r="G5" s="51" t="s">
        <v>28</v>
      </c>
      <c r="H5" s="51" t="s">
        <v>29</v>
      </c>
      <c r="I5" s="51"/>
      <c r="J5" s="52" t="s">
        <v>30</v>
      </c>
      <c r="O5">
        <v>0.21</v>
      </c>
    </row>
    <row r="6" spans="1:16" x14ac:dyDescent="0.25">
      <c r="A6" s="49"/>
      <c r="B6" s="50"/>
      <c r="C6" s="51"/>
      <c r="D6" s="51"/>
      <c r="E6" s="51"/>
      <c r="F6" s="51"/>
      <c r="G6" s="51"/>
      <c r="H6" s="7" t="s">
        <v>31</v>
      </c>
      <c r="I6" s="7" t="s">
        <v>32</v>
      </c>
      <c r="J6" s="52"/>
    </row>
    <row r="7" spans="1:16" x14ac:dyDescent="0.25">
      <c r="A7" s="23">
        <v>0</v>
      </c>
      <c r="B7" s="21">
        <v>1</v>
      </c>
      <c r="C7" s="24">
        <v>2</v>
      </c>
      <c r="D7" s="7">
        <v>3</v>
      </c>
      <c r="E7" s="24">
        <v>4</v>
      </c>
      <c r="F7" s="7">
        <v>5</v>
      </c>
      <c r="G7" s="7">
        <v>6</v>
      </c>
      <c r="H7" s="7">
        <v>7</v>
      </c>
      <c r="I7" s="24">
        <v>8</v>
      </c>
      <c r="J7" s="22">
        <v>9</v>
      </c>
    </row>
    <row r="8" spans="1:16" x14ac:dyDescent="0.25">
      <c r="A8" s="25" t="s">
        <v>33</v>
      </c>
      <c r="B8" s="26"/>
      <c r="C8" s="27" t="s">
        <v>34</v>
      </c>
      <c r="D8" s="28"/>
      <c r="E8" s="25" t="s">
        <v>35</v>
      </c>
      <c r="F8" s="28"/>
      <c r="G8" s="28"/>
      <c r="H8" s="28"/>
      <c r="I8" s="29">
        <f>SUMIFS(I9:I16,A9:A16,"P")</f>
        <v>0</v>
      </c>
      <c r="J8" s="30"/>
    </row>
    <row r="9" spans="1:16" x14ac:dyDescent="0.25">
      <c r="A9" s="31" t="s">
        <v>36</v>
      </c>
      <c r="B9" s="31">
        <v>1</v>
      </c>
      <c r="C9" s="32" t="s">
        <v>37</v>
      </c>
      <c r="D9" s="31" t="s">
        <v>38</v>
      </c>
      <c r="E9" s="33" t="s">
        <v>39</v>
      </c>
      <c r="F9" s="34" t="s">
        <v>40</v>
      </c>
      <c r="G9" s="35">
        <v>1</v>
      </c>
      <c r="H9" s="36">
        <v>0</v>
      </c>
      <c r="I9" s="37">
        <f>ROUND(G9*H9,P4)</f>
        <v>0</v>
      </c>
      <c r="J9" s="34" t="s">
        <v>41</v>
      </c>
      <c r="O9" s="38">
        <f>I9*0.21</f>
        <v>0</v>
      </c>
      <c r="P9">
        <v>3</v>
      </c>
    </row>
    <row r="10" spans="1:16" ht="120" x14ac:dyDescent="0.25">
      <c r="A10" s="31" t="s">
        <v>42</v>
      </c>
      <c r="B10" s="39"/>
      <c r="E10" s="33" t="s">
        <v>83</v>
      </c>
      <c r="J10" s="40"/>
    </row>
    <row r="11" spans="1:16" x14ac:dyDescent="0.25">
      <c r="A11" s="31" t="s">
        <v>44</v>
      </c>
      <c r="B11" s="39"/>
      <c r="E11" s="41" t="s">
        <v>45</v>
      </c>
      <c r="J11" s="40"/>
    </row>
    <row r="12" spans="1:16" ht="30" x14ac:dyDescent="0.25">
      <c r="A12" s="31" t="s">
        <v>46</v>
      </c>
      <c r="B12" s="39"/>
      <c r="E12" s="33" t="s">
        <v>47</v>
      </c>
      <c r="J12" s="40"/>
    </row>
    <row r="13" spans="1:16" x14ac:dyDescent="0.25">
      <c r="A13" s="31" t="s">
        <v>36</v>
      </c>
      <c r="B13" s="31">
        <v>2</v>
      </c>
      <c r="C13" s="32" t="s">
        <v>48</v>
      </c>
      <c r="D13" s="31" t="s">
        <v>38</v>
      </c>
      <c r="E13" s="33" t="s">
        <v>49</v>
      </c>
      <c r="F13" s="34" t="s">
        <v>40</v>
      </c>
      <c r="G13" s="35">
        <v>1</v>
      </c>
      <c r="H13" s="36">
        <v>0</v>
      </c>
      <c r="I13" s="37">
        <f>ROUND(G13*H13,P4)</f>
        <v>0</v>
      </c>
      <c r="J13" s="34" t="s">
        <v>41</v>
      </c>
      <c r="O13" s="38">
        <f>I13*0.21</f>
        <v>0</v>
      </c>
      <c r="P13">
        <v>3</v>
      </c>
    </row>
    <row r="14" spans="1:16" ht="90" x14ac:dyDescent="0.25">
      <c r="A14" s="31" t="s">
        <v>42</v>
      </c>
      <c r="B14" s="39"/>
      <c r="E14" s="33" t="s">
        <v>84</v>
      </c>
      <c r="J14" s="40"/>
    </row>
    <row r="15" spans="1:16" x14ac:dyDescent="0.25">
      <c r="A15" s="31" t="s">
        <v>44</v>
      </c>
      <c r="B15" s="39"/>
      <c r="E15" s="41" t="s">
        <v>45</v>
      </c>
      <c r="J15" s="40"/>
    </row>
    <row r="16" spans="1:16" ht="30" x14ac:dyDescent="0.25">
      <c r="A16" s="31" t="s">
        <v>46</v>
      </c>
      <c r="B16" s="39"/>
      <c r="E16" s="33" t="s">
        <v>51</v>
      </c>
      <c r="J16" s="40"/>
    </row>
    <row r="17" spans="1:16" x14ac:dyDescent="0.25">
      <c r="A17" s="25" t="s">
        <v>33</v>
      </c>
      <c r="B17" s="26"/>
      <c r="C17" s="27" t="s">
        <v>52</v>
      </c>
      <c r="D17" s="28"/>
      <c r="E17" s="25" t="s">
        <v>53</v>
      </c>
      <c r="F17" s="28"/>
      <c r="G17" s="28"/>
      <c r="H17" s="28"/>
      <c r="I17" s="29">
        <f>SUMIFS(I18:I21,A18:A21,"P")</f>
        <v>0</v>
      </c>
      <c r="J17" s="30"/>
    </row>
    <row r="18" spans="1:16" x14ac:dyDescent="0.25">
      <c r="A18" s="31" t="s">
        <v>36</v>
      </c>
      <c r="B18" s="31">
        <v>3</v>
      </c>
      <c r="C18" s="32" t="s">
        <v>54</v>
      </c>
      <c r="D18" s="31" t="s">
        <v>55</v>
      </c>
      <c r="E18" s="33" t="s">
        <v>56</v>
      </c>
      <c r="F18" s="34" t="s">
        <v>57</v>
      </c>
      <c r="G18" s="35">
        <v>6.4660000000000002</v>
      </c>
      <c r="H18" s="36">
        <v>0</v>
      </c>
      <c r="I18" s="37">
        <f>ROUND(G18*H18,P4)</f>
        <v>0</v>
      </c>
      <c r="J18" s="34" t="s">
        <v>41</v>
      </c>
      <c r="O18" s="38">
        <f>I18*0.21</f>
        <v>0</v>
      </c>
      <c r="P18">
        <v>3</v>
      </c>
    </row>
    <row r="19" spans="1:16" ht="30" x14ac:dyDescent="0.25">
      <c r="A19" s="31" t="s">
        <v>42</v>
      </c>
      <c r="B19" s="39"/>
      <c r="E19" s="33" t="s">
        <v>58</v>
      </c>
      <c r="J19" s="40"/>
    </row>
    <row r="20" spans="1:16" x14ac:dyDescent="0.25">
      <c r="A20" s="31" t="s">
        <v>44</v>
      </c>
      <c r="B20" s="39"/>
      <c r="E20" s="41" t="s">
        <v>85</v>
      </c>
      <c r="J20" s="40"/>
    </row>
    <row r="21" spans="1:16" ht="165" x14ac:dyDescent="0.25">
      <c r="A21" s="31" t="s">
        <v>46</v>
      </c>
      <c r="B21" s="39"/>
      <c r="E21" s="33" t="s">
        <v>60</v>
      </c>
      <c r="J21" s="40"/>
    </row>
    <row r="22" spans="1:16" x14ac:dyDescent="0.25">
      <c r="A22" s="25" t="s">
        <v>33</v>
      </c>
      <c r="B22" s="26"/>
      <c r="C22" s="27" t="s">
        <v>61</v>
      </c>
      <c r="D22" s="28"/>
      <c r="E22" s="25" t="s">
        <v>62</v>
      </c>
      <c r="F22" s="28"/>
      <c r="G22" s="28"/>
      <c r="H22" s="28"/>
      <c r="I22" s="29">
        <f>SUMIFS(I23:I26,A23:A26,"P")</f>
        <v>0</v>
      </c>
      <c r="J22" s="30"/>
    </row>
    <row r="23" spans="1:16" ht="30" x14ac:dyDescent="0.25">
      <c r="A23" s="31" t="s">
        <v>36</v>
      </c>
      <c r="B23" s="31">
        <v>4</v>
      </c>
      <c r="C23" s="32" t="s">
        <v>63</v>
      </c>
      <c r="D23" s="31" t="s">
        <v>55</v>
      </c>
      <c r="E23" s="33" t="s">
        <v>64</v>
      </c>
      <c r="F23" s="34" t="s">
        <v>57</v>
      </c>
      <c r="G23" s="35">
        <v>239.554</v>
      </c>
      <c r="H23" s="36">
        <v>0</v>
      </c>
      <c r="I23" s="37">
        <f>ROUND(G23*H23,P4)</f>
        <v>0</v>
      </c>
      <c r="J23" s="34" t="s">
        <v>41</v>
      </c>
      <c r="O23" s="38">
        <f>I23*0.21</f>
        <v>0</v>
      </c>
      <c r="P23">
        <v>3</v>
      </c>
    </row>
    <row r="24" spans="1:16" ht="150" x14ac:dyDescent="0.25">
      <c r="A24" s="31" t="s">
        <v>42</v>
      </c>
      <c r="B24" s="39"/>
      <c r="E24" s="33" t="s">
        <v>86</v>
      </c>
      <c r="J24" s="40"/>
    </row>
    <row r="25" spans="1:16" ht="45" x14ac:dyDescent="0.25">
      <c r="A25" s="31" t="s">
        <v>44</v>
      </c>
      <c r="B25" s="39"/>
      <c r="E25" s="41" t="s">
        <v>87</v>
      </c>
      <c r="J25" s="40"/>
    </row>
    <row r="26" spans="1:16" ht="120" x14ac:dyDescent="0.25">
      <c r="A26" s="31" t="s">
        <v>46</v>
      </c>
      <c r="B26" s="39"/>
      <c r="E26" s="33" t="s">
        <v>67</v>
      </c>
      <c r="J26" s="40"/>
    </row>
    <row r="27" spans="1:16" x14ac:dyDescent="0.25">
      <c r="A27" s="25" t="s">
        <v>33</v>
      </c>
      <c r="B27" s="26"/>
      <c r="C27" s="27" t="s">
        <v>68</v>
      </c>
      <c r="D27" s="28"/>
      <c r="E27" s="25" t="s">
        <v>69</v>
      </c>
      <c r="F27" s="28"/>
      <c r="G27" s="28"/>
      <c r="H27" s="28"/>
      <c r="I27" s="29">
        <f>SUMIFS(I28:I39,A28:A39,"P")</f>
        <v>0</v>
      </c>
      <c r="J27" s="30"/>
    </row>
    <row r="28" spans="1:16" ht="30" x14ac:dyDescent="0.25">
      <c r="A28" s="31" t="s">
        <v>36</v>
      </c>
      <c r="B28" s="31">
        <v>5</v>
      </c>
      <c r="C28" s="32" t="s">
        <v>70</v>
      </c>
      <c r="D28" s="31" t="s">
        <v>38</v>
      </c>
      <c r="E28" s="33" t="s">
        <v>71</v>
      </c>
      <c r="F28" s="34" t="s">
        <v>57</v>
      </c>
      <c r="G28" s="35">
        <v>239.554</v>
      </c>
      <c r="H28" s="36">
        <v>0</v>
      </c>
      <c r="I28" s="37">
        <f>ROUND(G28*H28,P4)</f>
        <v>0</v>
      </c>
      <c r="J28" s="31"/>
      <c r="O28" s="38">
        <f>I28*0.21</f>
        <v>0</v>
      </c>
      <c r="P28">
        <v>3</v>
      </c>
    </row>
    <row r="29" spans="1:16" ht="30" x14ac:dyDescent="0.25">
      <c r="A29" s="31" t="s">
        <v>42</v>
      </c>
      <c r="B29" s="39"/>
      <c r="E29" s="33" t="s">
        <v>72</v>
      </c>
      <c r="J29" s="40"/>
    </row>
    <row r="30" spans="1:16" x14ac:dyDescent="0.25">
      <c r="A30" s="31" t="s">
        <v>44</v>
      </c>
      <c r="B30" s="39"/>
      <c r="E30" s="41" t="s">
        <v>88</v>
      </c>
      <c r="J30" s="40"/>
    </row>
    <row r="31" spans="1:16" ht="30" x14ac:dyDescent="0.25">
      <c r="A31" s="31" t="s">
        <v>46</v>
      </c>
      <c r="B31" s="39"/>
      <c r="E31" s="33" t="s">
        <v>74</v>
      </c>
      <c r="J31" s="40"/>
    </row>
    <row r="32" spans="1:16" x14ac:dyDescent="0.25">
      <c r="A32" s="31" t="s">
        <v>36</v>
      </c>
      <c r="B32" s="31">
        <v>6</v>
      </c>
      <c r="C32" s="32" t="s">
        <v>75</v>
      </c>
      <c r="D32" s="31" t="s">
        <v>55</v>
      </c>
      <c r="E32" s="33" t="s">
        <v>76</v>
      </c>
      <c r="F32" s="34" t="s">
        <v>57</v>
      </c>
      <c r="G32" s="35">
        <v>23.954999999999998</v>
      </c>
      <c r="H32" s="36">
        <v>0</v>
      </c>
      <c r="I32" s="37">
        <f>ROUND(G32*H32,P4)</f>
        <v>0</v>
      </c>
      <c r="J32" s="34" t="s">
        <v>41</v>
      </c>
      <c r="O32" s="38">
        <f>I32*0.21</f>
        <v>0</v>
      </c>
      <c r="P32">
        <v>3</v>
      </c>
    </row>
    <row r="33" spans="1:16" ht="30" x14ac:dyDescent="0.25">
      <c r="A33" s="31" t="s">
        <v>42</v>
      </c>
      <c r="B33" s="39"/>
      <c r="E33" s="33" t="s">
        <v>77</v>
      </c>
      <c r="J33" s="40"/>
    </row>
    <row r="34" spans="1:16" x14ac:dyDescent="0.25">
      <c r="A34" s="31" t="s">
        <v>44</v>
      </c>
      <c r="B34" s="39"/>
      <c r="E34" s="41" t="s">
        <v>89</v>
      </c>
      <c r="J34" s="40"/>
    </row>
    <row r="35" spans="1:16" ht="75" x14ac:dyDescent="0.25">
      <c r="A35" s="31" t="s">
        <v>46</v>
      </c>
      <c r="B35" s="39"/>
      <c r="E35" s="33" t="s">
        <v>79</v>
      </c>
      <c r="J35" s="40"/>
    </row>
    <row r="36" spans="1:16" ht="30" x14ac:dyDescent="0.25">
      <c r="A36" s="31" t="s">
        <v>36</v>
      </c>
      <c r="B36" s="31">
        <v>7</v>
      </c>
      <c r="C36" s="32" t="s">
        <v>80</v>
      </c>
      <c r="D36" s="31" t="s">
        <v>38</v>
      </c>
      <c r="E36" s="33" t="s">
        <v>81</v>
      </c>
      <c r="F36" s="34" t="s">
        <v>57</v>
      </c>
      <c r="G36" s="35">
        <v>239.554</v>
      </c>
      <c r="H36" s="36">
        <v>0</v>
      </c>
      <c r="I36" s="37">
        <f>ROUND(G36*H36,P4)</f>
        <v>0</v>
      </c>
      <c r="J36" s="31"/>
      <c r="O36" s="38">
        <f>I36*0.21</f>
        <v>0</v>
      </c>
      <c r="P36">
        <v>3</v>
      </c>
    </row>
    <row r="37" spans="1:16" ht="45" x14ac:dyDescent="0.25">
      <c r="A37" s="31" t="s">
        <v>42</v>
      </c>
      <c r="B37" s="39"/>
      <c r="E37" s="33" t="s">
        <v>82</v>
      </c>
      <c r="J37" s="40"/>
    </row>
    <row r="38" spans="1:16" x14ac:dyDescent="0.25">
      <c r="A38" s="31" t="s">
        <v>44</v>
      </c>
      <c r="B38" s="39"/>
      <c r="E38" s="41" t="s">
        <v>88</v>
      </c>
      <c r="J38" s="40"/>
    </row>
    <row r="39" spans="1:16" ht="30" x14ac:dyDescent="0.25">
      <c r="A39" s="31" t="s">
        <v>46</v>
      </c>
      <c r="B39" s="42"/>
      <c r="C39" s="43"/>
      <c r="D39" s="43"/>
      <c r="E39" s="33" t="s">
        <v>74</v>
      </c>
      <c r="F39" s="43"/>
      <c r="G39" s="43"/>
      <c r="H39" s="43"/>
      <c r="I39" s="43"/>
      <c r="J39" s="44"/>
    </row>
  </sheetData>
  <sheetProtection algorithmName="SHA-512" hashValue="1DXweTwnhwgzIRhiiNLC3AKeHr0wx3HdDV1iG9su1jSTAAt+gWdoOF8YCFEvOeh3adg6AKuJOb44wyKeWix+YQ==" saltValue="R25ivwzJnz1j7QNfvwHW9ttSMBow0K07LamdQK4zWFCCDU7CdZx2Y9IGWp5j/tTfhPVLu5pvnQHYZ7rDnmZI2Q==" spinCount="100000" sheet="1" objects="1" scenarios="1"/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E1</vt:lpstr>
      <vt:lpstr>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SIVV\PC</dc:creator>
  <cp:lastModifiedBy>Václav Vlček</cp:lastModifiedBy>
  <dcterms:created xsi:type="dcterms:W3CDTF">2025-01-16T08:07:25Z</dcterms:created>
  <dcterms:modified xsi:type="dcterms:W3CDTF">2025-01-16T08:08:00Z</dcterms:modified>
</cp:coreProperties>
</file>