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etrs\firma\Akce\2023\P06_K.Vary, podzemní kontejnery\4_Prováděcí PD\ROZPOČET a VÝKAZ\"/>
    </mc:Choice>
  </mc:AlternateContent>
  <bookViews>
    <workbookView xWindow="0" yWindow="0" windowWidth="0" windowHeight="0"/>
  </bookViews>
  <sheets>
    <sheet name="Rekapitulace stavby" sheetId="1" r:id="rId1"/>
    <sheet name="SO 603 - Kontejnery a zpe..." sheetId="2" r:id="rId2"/>
    <sheet name="SO 605 - Kontejnery a zpe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'SO 603 - Kontejnery a zpe...'!$C$127:$K$235</definedName>
    <definedName name="_xlnm.Print_Area" localSheetId="1">'SO 603 - Kontejnery a zpe...'!$C$4:$J$76,'SO 603 - Kontejnery a zpe...'!$C$82:$J$109,'SO 603 - Kontejnery a zpe...'!$C$115:$K$235</definedName>
    <definedName name="_xlnm.Print_Titles" localSheetId="1">'SO 603 - Kontejnery a zpe...'!$127:$127</definedName>
    <definedName name="_xlnm._FilterDatabase" localSheetId="2" hidden="1">'SO 605 - Kontejnery a zpe...'!$C$123:$K$210</definedName>
    <definedName name="_xlnm.Print_Area" localSheetId="2">'SO 605 - Kontejnery a zpe...'!$C$4:$J$76,'SO 605 - Kontejnery a zpe...'!$C$82:$J$105,'SO 605 - Kontejnery a zpe...'!$C$111:$K$210</definedName>
    <definedName name="_xlnm.Print_Titles" localSheetId="2">'SO 605 - Kontejnery a zpe...'!$123:$123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208"/>
  <c r="BH208"/>
  <c r="BG208"/>
  <c r="BF208"/>
  <c r="T208"/>
  <c r="T207"/>
  <c r="R208"/>
  <c r="R207"/>
  <c r="P208"/>
  <c r="P207"/>
  <c r="BI205"/>
  <c r="BH205"/>
  <c r="BG205"/>
  <c r="BF205"/>
  <c r="T205"/>
  <c r="R205"/>
  <c r="P205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2"/>
  <c r="BH182"/>
  <c r="BG182"/>
  <c r="BF182"/>
  <c r="T182"/>
  <c r="R182"/>
  <c r="P182"/>
  <c r="BI179"/>
  <c r="BH179"/>
  <c r="BG179"/>
  <c r="BF179"/>
  <c r="T179"/>
  <c r="R179"/>
  <c r="P179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121"/>
  <c r="J17"/>
  <c r="J12"/>
  <c r="J89"/>
  <c r="E7"/>
  <c r="E85"/>
  <c i="2" r="J37"/>
  <c r="J36"/>
  <c i="1" r="AY95"/>
  <c i="2" r="J35"/>
  <c i="1" r="AX95"/>
  <c i="2" r="BI234"/>
  <c r="BH234"/>
  <c r="BG234"/>
  <c r="BF234"/>
  <c r="T234"/>
  <c r="T233"/>
  <c r="R234"/>
  <c r="R233"/>
  <c r="P234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09"/>
  <c r="BH209"/>
  <c r="BG209"/>
  <c r="BF209"/>
  <c r="T209"/>
  <c r="T208"/>
  <c r="R209"/>
  <c r="R208"/>
  <c r="P209"/>
  <c r="P208"/>
  <c r="BI206"/>
  <c r="BH206"/>
  <c r="BG206"/>
  <c r="BF206"/>
  <c r="T206"/>
  <c r="R206"/>
  <c r="P206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7"/>
  <c r="BH187"/>
  <c r="BG187"/>
  <c r="BF187"/>
  <c r="T187"/>
  <c r="R187"/>
  <c r="P187"/>
  <c r="BI183"/>
  <c r="BH183"/>
  <c r="BG183"/>
  <c r="BF183"/>
  <c r="T183"/>
  <c r="R183"/>
  <c r="P183"/>
  <c r="BI181"/>
  <c r="BH181"/>
  <c r="BG181"/>
  <c r="BF181"/>
  <c r="T181"/>
  <c r="R181"/>
  <c r="P181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69"/>
  <c r="BH169"/>
  <c r="BG169"/>
  <c r="BF169"/>
  <c r="T169"/>
  <c r="R169"/>
  <c r="P169"/>
  <c r="BI164"/>
  <c r="BH164"/>
  <c r="BG164"/>
  <c r="BF164"/>
  <c r="T164"/>
  <c r="R164"/>
  <c r="P164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J125"/>
  <c r="J124"/>
  <c r="F124"/>
  <c r="F122"/>
  <c r="E120"/>
  <c r="J92"/>
  <c r="J91"/>
  <c r="F91"/>
  <c r="F89"/>
  <c r="E87"/>
  <c r="J18"/>
  <c r="E18"/>
  <c r="F125"/>
  <c r="J17"/>
  <c r="J12"/>
  <c r="J89"/>
  <c r="E7"/>
  <c r="E118"/>
  <c i="1" r="L90"/>
  <c r="AM90"/>
  <c r="AM89"/>
  <c r="L89"/>
  <c r="AM87"/>
  <c r="L87"/>
  <c r="L85"/>
  <c r="L84"/>
  <c i="2" r="J201"/>
  <c r="J181"/>
  <c r="BK172"/>
  <c r="BK151"/>
  <c r="J234"/>
  <c r="BK153"/>
  <c r="BK141"/>
  <c r="J229"/>
  <c r="BK197"/>
  <c r="J231"/>
  <c r="J225"/>
  <c r="BK216"/>
  <c r="BK209"/>
  <c r="BK203"/>
  <c r="BK194"/>
  <c r="BK164"/>
  <c r="J192"/>
  <c r="J190"/>
  <c r="J178"/>
  <c r="J141"/>
  <c i="3" r="J185"/>
  <c r="BK153"/>
  <c r="J205"/>
  <c r="J169"/>
  <c r="BK138"/>
  <c r="J195"/>
  <c r="J143"/>
  <c r="BK187"/>
  <c r="J153"/>
  <c r="BK130"/>
  <c i="2" r="BK199"/>
  <c r="J176"/>
  <c r="J169"/>
  <c r="BK149"/>
  <c r="BK234"/>
  <c r="BK156"/>
  <c r="J149"/>
  <c r="J138"/>
  <c r="BK220"/>
  <c r="J162"/>
  <c r="BK229"/>
  <c r="BK225"/>
  <c r="J223"/>
  <c r="BK214"/>
  <c r="J209"/>
  <c r="J203"/>
  <c r="J197"/>
  <c r="J174"/>
  <c r="BK135"/>
  <c r="BK187"/>
  <c r="BK181"/>
  <c r="BK169"/>
  <c i="3" r="BK205"/>
  <c r="BK169"/>
  <c r="BK158"/>
  <c r="BK127"/>
  <c r="BK192"/>
  <c r="BK179"/>
  <c r="J156"/>
  <c r="J135"/>
  <c r="J150"/>
  <c r="J200"/>
  <c r="BK182"/>
  <c r="J158"/>
  <c i="2" r="BK183"/>
  <c r="BK174"/>
  <c r="J164"/>
  <c r="J133"/>
  <c r="BK221"/>
  <c r="J151"/>
  <c r="BK147"/>
  <c r="BK133"/>
  <c r="J221"/>
  <c r="BK231"/>
  <c r="J227"/>
  <c r="BK223"/>
  <c r="J216"/>
  <c r="BK206"/>
  <c r="BK201"/>
  <c r="J194"/>
  <c r="J159"/>
  <c r="J147"/>
  <c r="BK190"/>
  <c r="J183"/>
  <c r="J172"/>
  <c r="BK131"/>
  <c i="3" r="J187"/>
  <c r="BK163"/>
  <c r="J147"/>
  <c r="J130"/>
  <c r="BK189"/>
  <c r="BK175"/>
  <c r="J145"/>
  <c r="J202"/>
  <c r="BK147"/>
  <c r="BK195"/>
  <c r="J175"/>
  <c r="J138"/>
  <c r="BK135"/>
  <c i="2" r="J220"/>
  <c r="BK178"/>
  <c r="BK159"/>
  <c i="1" r="AS94"/>
  <c i="2" r="BK144"/>
  <c r="J131"/>
  <c r="BK218"/>
  <c r="J144"/>
  <c r="BK227"/>
  <c r="J218"/>
  <c r="J214"/>
  <c r="J206"/>
  <c r="J199"/>
  <c r="BK192"/>
  <c r="J156"/>
  <c r="BK138"/>
  <c r="J187"/>
  <c r="BK162"/>
  <c i="3" r="J198"/>
  <c r="J166"/>
  <c r="BK150"/>
  <c r="BK202"/>
  <c r="BK185"/>
  <c r="BK166"/>
  <c r="BK143"/>
  <c r="BK198"/>
  <c r="BK145"/>
  <c r="J189"/>
  <c r="J172"/>
  <c r="BK132"/>
  <c r="J127"/>
  <c i="2" r="J153"/>
  <c r="BK176"/>
  <c r="J135"/>
  <c i="3" r="BK172"/>
  <c r="BK156"/>
  <c r="J208"/>
  <c r="BK200"/>
  <c r="J182"/>
  <c r="J163"/>
  <c r="BK208"/>
  <c r="J192"/>
  <c r="J132"/>
  <c r="J179"/>
  <c r="J141"/>
  <c r="BK141"/>
  <c i="2" l="1" r="R130"/>
  <c r="T155"/>
  <c r="P180"/>
  <c r="T180"/>
  <c r="P200"/>
  <c i="3" r="P126"/>
  <c i="2" r="T130"/>
  <c r="BK168"/>
  <c r="J168"/>
  <c r="J101"/>
  <c r="BK186"/>
  <c r="J186"/>
  <c r="J103"/>
  <c r="T200"/>
  <c i="3" r="BK126"/>
  <c r="J126"/>
  <c r="J98"/>
  <c r="BK162"/>
  <c r="J162"/>
  <c r="J101"/>
  <c i="2" r="BK130"/>
  <c r="BK155"/>
  <c r="J155"/>
  <c r="J99"/>
  <c r="R168"/>
  <c r="R180"/>
  <c r="BK200"/>
  <c r="J200"/>
  <c r="J104"/>
  <c r="T213"/>
  <c r="T212"/>
  <c i="3" r="R126"/>
  <c r="P162"/>
  <c r="P161"/>
  <c i="2" r="P168"/>
  <c r="P167"/>
  <c r="P186"/>
  <c r="R200"/>
  <c r="R213"/>
  <c r="R212"/>
  <c i="3" r="BK149"/>
  <c r="J149"/>
  <c r="J99"/>
  <c r="R162"/>
  <c r="R161"/>
  <c i="2" r="P130"/>
  <c r="R155"/>
  <c r="BK180"/>
  <c r="J180"/>
  <c r="J102"/>
  <c r="R186"/>
  <c r="BK213"/>
  <c r="J213"/>
  <c r="J107"/>
  <c i="3" r="P149"/>
  <c r="T149"/>
  <c r="BK178"/>
  <c r="J178"/>
  <c r="J102"/>
  <c r="R178"/>
  <c r="R199"/>
  <c i="2" r="P155"/>
  <c r="T168"/>
  <c r="T167"/>
  <c r="T186"/>
  <c r="P213"/>
  <c r="P212"/>
  <c i="3" r="T126"/>
  <c r="R149"/>
  <c r="T162"/>
  <c r="T161"/>
  <c r="P178"/>
  <c r="T178"/>
  <c r="BK199"/>
  <c r="J199"/>
  <c r="J103"/>
  <c r="P199"/>
  <c r="T199"/>
  <c i="2" r="BK208"/>
  <c r="J208"/>
  <c r="J105"/>
  <c r="BK233"/>
  <c r="J233"/>
  <c r="J108"/>
  <c i="3" r="BK207"/>
  <c r="J207"/>
  <c r="J104"/>
  <c r="F92"/>
  <c r="E114"/>
  <c r="BE147"/>
  <c r="BE163"/>
  <c r="BE205"/>
  <c r="BE208"/>
  <c i="2" r="BK212"/>
  <c r="J212"/>
  <c r="J106"/>
  <c i="3" r="BE127"/>
  <c r="BE141"/>
  <c r="BE145"/>
  <c r="BE156"/>
  <c r="BE158"/>
  <c r="BE166"/>
  <c r="BE169"/>
  <c r="BE172"/>
  <c r="BE175"/>
  <c r="BE187"/>
  <c i="2" r="J130"/>
  <c r="J98"/>
  <c i="3" r="J118"/>
  <c r="BE130"/>
  <c r="BE132"/>
  <c r="BE150"/>
  <c r="BE153"/>
  <c r="BE195"/>
  <c r="BE135"/>
  <c r="BE138"/>
  <c r="BE143"/>
  <c r="BE179"/>
  <c r="BE182"/>
  <c r="BE185"/>
  <c r="BE189"/>
  <c r="BE192"/>
  <c r="BE198"/>
  <c r="BE200"/>
  <c r="BE202"/>
  <c i="2" r="F92"/>
  <c r="J122"/>
  <c r="BE135"/>
  <c r="BE138"/>
  <c r="BE147"/>
  <c r="BE153"/>
  <c r="BE164"/>
  <c r="BE172"/>
  <c r="BE174"/>
  <c r="BE176"/>
  <c r="BE178"/>
  <c r="BE183"/>
  <c r="BE187"/>
  <c r="BE131"/>
  <c r="BE133"/>
  <c r="BE141"/>
  <c r="BE149"/>
  <c r="BE159"/>
  <c r="BE162"/>
  <c r="BE197"/>
  <c r="BE199"/>
  <c r="BE201"/>
  <c r="BE203"/>
  <c r="BE206"/>
  <c r="BE209"/>
  <c r="BE214"/>
  <c r="BE216"/>
  <c r="BE223"/>
  <c r="BE225"/>
  <c r="BE227"/>
  <c r="BE229"/>
  <c r="BE231"/>
  <c r="BE234"/>
  <c r="BE151"/>
  <c r="BE156"/>
  <c r="BE194"/>
  <c r="BE218"/>
  <c r="E85"/>
  <c r="BE190"/>
  <c r="BE192"/>
  <c r="BE221"/>
  <c r="BE144"/>
  <c r="BE169"/>
  <c r="BE181"/>
  <c r="BE220"/>
  <c r="J34"/>
  <c i="1" r="AW95"/>
  <c i="3" r="F37"/>
  <c i="1" r="BD96"/>
  <c i="2" r="F34"/>
  <c i="1" r="BA95"/>
  <c i="3" r="J34"/>
  <c i="1" r="AW96"/>
  <c i="2" r="F36"/>
  <c i="1" r="BC95"/>
  <c i="3" r="F34"/>
  <c i="1" r="BA96"/>
  <c i="3" r="F35"/>
  <c i="1" r="BB96"/>
  <c i="2" r="F37"/>
  <c i="1" r="BD95"/>
  <c i="3" r="F36"/>
  <c i="1" r="BC96"/>
  <c i="2" r="F35"/>
  <c i="1" r="BB95"/>
  <c i="2" l="1" r="P129"/>
  <c r="P128"/>
  <c i="1" r="AU95"/>
  <c i="2" r="R167"/>
  <c r="R129"/>
  <c r="R128"/>
  <c r="T129"/>
  <c r="T128"/>
  <c i="3" r="T125"/>
  <c r="T124"/>
  <c r="R125"/>
  <c r="R124"/>
  <c r="P125"/>
  <c r="P124"/>
  <c i="1" r="AU96"/>
  <c i="2" r="BK167"/>
  <c r="J167"/>
  <c r="J100"/>
  <c i="3" r="BK161"/>
  <c r="J161"/>
  <c r="J100"/>
  <c i="2" r="J33"/>
  <c i="1" r="AV95"/>
  <c r="AT95"/>
  <c r="BB94"/>
  <c r="W31"/>
  <c r="BC94"/>
  <c r="AY94"/>
  <c i="3" r="J33"/>
  <c i="1" r="AV96"/>
  <c r="AT96"/>
  <c r="BD94"/>
  <c r="W33"/>
  <c r="BA94"/>
  <c r="W30"/>
  <c i="3" r="F33"/>
  <c i="1" r="AZ96"/>
  <c i="2" r="F33"/>
  <c i="1" r="AZ95"/>
  <c i="3" l="1" r="BK125"/>
  <c r="BK124"/>
  <c r="J124"/>
  <c r="J96"/>
  <c i="2" r="BK129"/>
  <c r="J129"/>
  <c r="J97"/>
  <c i="1" r="AU94"/>
  <c r="AZ94"/>
  <c r="AV94"/>
  <c r="AK29"/>
  <c r="AX94"/>
  <c r="AW94"/>
  <c r="AK30"/>
  <c r="W32"/>
  <c i="2" l="1" r="BK128"/>
  <c r="J128"/>
  <c r="J96"/>
  <c i="3" r="J125"/>
  <c r="J97"/>
  <c r="J30"/>
  <c i="1" r="AG96"/>
  <c r="AT94"/>
  <c r="W29"/>
  <c i="3" l="1" r="J39"/>
  <c i="1" r="AN96"/>
  <c i="2" r="J30"/>
  <c i="1" r="AG95"/>
  <c r="AG94"/>
  <c r="AK26"/>
  <c r="AK35"/>
  <c l="1" r="AN94"/>
  <c r="AN95"/>
  <c i="2" r="J39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<sst xmlns="http://schemas.openxmlformats.org/spreadsheetml/2006/main">
  <si>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</si>
  <si>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</si>
  <si>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</si>
  <si>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</si>
  <si>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</si>
  <si>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{4732d81b-9ba3-488e-8c07-2d8d5ea683fe}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</si>
  <si>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</si>
  <si>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</si>
  <si>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</si>
  <si>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</si>
  <si>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</si>
  <si>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</si>
  <si>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</si>
  <si>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</si>
  <si>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P062023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</si>
  <si>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</si>
  <si>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</si>
  <si>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Karlovy Vary - umístění podzemních kontejnerů</t>
  </si>
  <si>
    <t>KSO:</t>
  </si>
  <si>
    <t>CC-CZ:</t>
  </si>
  <si>
    <t>Místo:</t>
  </si>
  <si>
    <t xml:space="preserve"> </t>
  </si>
  <si>
    <t>Datum:</t>
  </si>
  <si>
    <t>8. 1. 2025</t>
  </si>
  <si>
    <t>Zadavatel:</t>
  </si>
  <si>
    <t>IČ:</t>
  </si>
  <si>
    <t>00254657</t>
  </si>
  <si>
    <t>Statutární město Karlovy Vary</t>
  </si>
  <si>
    <t>DIČ:</t>
  </si>
  <si>
    <t>CZ00254657</t>
  </si>
  <si>
    <t>Uchazeč:</t>
  </si>
  <si>
    <t>Vyplň údaj</t>
  </si>
  <si>
    <t>Projektant:</t>
  </si>
  <si>
    <t>06032354</t>
  </si>
  <si>
    <t>GEOprojectKV, s.r.o.</t>
  </si>
  <si>
    <t>CZ06032354</t>
  </si>
  <si>
    <t>True</t>
  </si>
  <si>
    <t>Zpracovatel:</t>
  </si>
  <si>
    <t>GEOprojectKV s.r.o.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</si>
  <si>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</si>
  <si>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</si>
  <si>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</si>
  <si>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</si>
  <si>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</si>
  <si>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</si>
  <si>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</si>
  <si>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</si>
  <si>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</si>
  <si>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</si>
  <si>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</si>
  <si>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</si>
  <si>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</si>
  <si>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</si>
  <si>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</si>
  <si>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</si>
  <si>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</si>
  <si>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</si>
  <si>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</si>
  <si>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</si>
  <si>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</si>
  <si>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</si>
  <si>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</si>
  <si>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</si>
  <si>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</si>
  <si>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</si>
  <si>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</si>
  <si>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</si>
  <si>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</si>
  <si>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</si>
  <si>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</si>
  <si>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</si>
  <si>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</si>
  <si>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</si>
  <si>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</si>
  <si>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</si>
  <si>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</si>
  <si>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</si>
  <si>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</si>
  <si>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</si>
  <si>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</si>
  <si>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</si>
  <si>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</si>
  <si>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</si>
  <si>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</si>
  <si>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</si>
  <si>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603</t>
  </si>
  <si>
    <t>Kontejnery a zpevněné plochy - Zeyerova</t>
  </si>
  <si>
    <t>STA</t>
  </si>
  <si>
    <t>1</t>
  </si>
  <si>
    <t>{e21c4ff1-998e-4ebc-8e1d-0fcc2ebb0683}</t>
  </si>
  <si>
    <t>2</t>
  </si>
  <si>
    <t>SO 605</t>
  </si>
  <si>
    <t>Kontejnery a zpevněné plochy - nábř. Osvobození</t>
  </si>
  <si>
    <t>{1c5864c3-b47a-48c4-9de5-ab90ba2c5309}</t>
  </si>
  <si>
    <t>KRYCÍ LIST SOUPISU PRACÍ</t>
  </si>
  <si>
    <t>Objekt:</t>
  </si>
  <si>
    <t>SO 603 - Kontejnery a zpevněné plochy - Zeyerova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</si>
  <si>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</si>
  <si>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</si>
  <si>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</si>
  <si>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</si>
  <si>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</si>
  <si>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</si>
  <si>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</si>
  <si>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</si>
  <si>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</si>
  <si>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  D1 - Skladba A</t>
  </si>
  <si>
    <t xml:space="preserve">      D2 - Skladba B</t>
  </si>
  <si>
    <t xml:space="preserve">    9 - Ostatní konstrukce a práce, bourání</t>
  </si>
  <si>
    <t xml:space="preserve">    997 - Přesun sutě</t>
  </si>
  <si>
    <t xml:space="preserve">    998 - Přesun hmot</t>
  </si>
  <si>
    <t>M - Práce a dodávky M</t>
  </si>
  <si>
    <t xml:space="preserve">    21-M - Elektromontáže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</si>
  <si>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</si>
  <si>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</si>
  <si>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</si>
  <si>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</si>
  <si>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</si>
  <si>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</si>
  <si>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</si>
  <si>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</si>
  <si>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</si>
  <si>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</si>
  <si>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</si>
  <si>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</si>
  <si>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</si>
  <si>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</si>
  <si>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</si>
  <si>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</si>
  <si>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</si>
  <si>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</si>
  <si>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</si>
  <si>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113106151</t>
  </si>
  <si>
    <t>Rozebrání dlažeb vozovek a ploch s přemístěním hmot na skládku na vzdálenost do 3 m nebo s naložením na dopravní prostředek, s jakoukoliv výplní spár ručně z velkých kostek s ložem z kameniva</t>
  </si>
  <si>
    <t>m2</t>
  </si>
  <si>
    <t>CS ÚRS 2024 02</t>
  </si>
  <si>
    <t>4</t>
  </si>
  <si>
    <t>2059321867</t>
  </si>
  <si>
    <t>Online PSC</t>
  </si>
  <si>
    <t>https://podminky.urs.cz/item/CS_URS_2024_02/113106151</t>
  </si>
  <si>
    <t>113107143</t>
  </si>
  <si>
    <t>Odstranění podkladů nebo krytů ručně s přemístěním hmot na skládku na vzdálenost do 3 m nebo s naložením na dopravní prostředek živičných, o tl. vrstvy přes 100 do 150 mm</t>
  </si>
  <si>
    <t>-16343268</t>
  </si>
  <si>
    <t>https://podminky.urs.cz/item/CS_URS_2024_02/113107143</t>
  </si>
  <si>
    <t>3</t>
  </si>
  <si>
    <t>113204111</t>
  </si>
  <si>
    <t>Vytrhání obrub s vybouráním lože, s přemístěním hmot na skládku na vzdálenost do 3 m nebo s naložením na dopravní prostředek záhonových</t>
  </si>
  <si>
    <t>m</t>
  </si>
  <si>
    <t>-692855944</t>
  </si>
  <si>
    <t>https://podminky.urs.cz/item/CS_URS_2024_02/113204111</t>
  </si>
  <si>
    <t>PSC</t>
  </si>
  <si>
    <t xml:space="preserve">Poznámka k souboru cen:_x000d_
1. Ceny jsou určeny: a) pro vytrhání obrub, obrubníků nebo krajníků jakéhokoliv druhu a velikosti uložených v jakémkoliv loži popř. i s opěrami a vyspárovaných jakýmkoliv materiálem, b) pro obruby z dlažebních kostek uložených v jedné řadě. 2. V cenách nejsou započteny náklady na popř. nutné očištění: a) vytrhaných obrubníků nebo krajníků, které se oceňuje cenami souboru cen 979 0 . - . . Očištění vybouraných obrubníků, krajníků, desek nebo dílců části C 01 tohoto ceníku, b) vytrhaných dlažebních kostek, které se oceňují cenami souboru cen 979 07-11 Očištění vybouraných dlažebních kostek části C 01 tohoto ceníku. 3. Vytrhání obrub ze dvou řad kostek se oceňuje jako dvojnásobné množství vytrhání obrub z jedné řady kostek. 4. Přemístění vybouraných obrub, krajníků nebo dlažebních kostek včetně materiálu z lože a spár na vzdálenost přes 3 m se oceňuje cenami souborů cen 997 22-1 Vodorovná doprava suti a vybouraných hmot. </t>
  </si>
  <si>
    <t>131151203</t>
  </si>
  <si>
    <t>Hloubení zapažených jam a zářezů strojně s urovnáním dna do předepsaného profilu a spádu v hornině třídy těžitelnosti I skupiny 1 a 2 přes 50 do 100 m3</t>
  </si>
  <si>
    <t>m3</t>
  </si>
  <si>
    <t>-1249751882</t>
  </si>
  <si>
    <t>https://podminky.urs.cz/item/CS_URS_2024_02/131151203</t>
  </si>
  <si>
    <t>VV</t>
  </si>
  <si>
    <t>8*3,9*3,2</t>
  </si>
  <si>
    <t>5</t>
  </si>
  <si>
    <t>151811133</t>
  </si>
  <si>
    <t>Zřízení pažicích boxů pro pažení a rozepření stěn rýh podzemního vedení hloubka výkopu do 4 m, šířka přes 2,5 do 5 m</t>
  </si>
  <si>
    <t>1088576896</t>
  </si>
  <si>
    <t>https://podminky.urs.cz/item/CS_URS_2024_02/151811133</t>
  </si>
  <si>
    <t>(8*3,2*2)+(3,9*3,2*2)</t>
  </si>
  <si>
    <t>6</t>
  </si>
  <si>
    <t>151811233</t>
  </si>
  <si>
    <t>Odstranění pažicích boxů pro pažení a rozepření stěn rýh podzemního vedení hloubka výkopu do 4 m, šířka přes 2,5 do 5 m</t>
  </si>
  <si>
    <t>1673803761</t>
  </si>
  <si>
    <t>https://podminky.urs.cz/item/CS_URS_2024_02/151811233</t>
  </si>
  <si>
    <t>7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</si>
  <si>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</si>
  <si>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</si>
  <si>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-1337708907</t>
  </si>
  <si>
    <t>https://podminky.urs.cz/item/CS_URS_2024_02/162751117</t>
  </si>
  <si>
    <t>8</t>
  </si>
  <si>
    <t>171201231</t>
  </si>
  <si>
    <t>Poplatek za uložení stavebního odpadu na recyklační skládce (skládkovné) zeminy a kamení zatříděného do Katalogu odpadů pod kódem 17 05 04</t>
  </si>
  <si>
    <t>t</t>
  </si>
  <si>
    <t>33820499</t>
  </si>
  <si>
    <t>99,84*2 'Přepočtené koeficientem množství</t>
  </si>
  <si>
    <t>9</t>
  </si>
  <si>
    <t>174151101</t>
  </si>
  <si>
    <t>Zásyp sypaninou z jakékoliv horniny strojně s uložením výkopku ve vrstvách se zhutněním jam, šachet, rýh nebo kolem objektů v těchto vykopávkách</t>
  </si>
  <si>
    <t>-761751509</t>
  </si>
  <si>
    <t>https://podminky.urs.cz/item/CS_URS_2024_02/174151101</t>
  </si>
  <si>
    <t>10</t>
  </si>
  <si>
    <t>M</t>
  </si>
  <si>
    <t>58343872</t>
  </si>
  <si>
    <t>kamenivo drcené hrubé frakce 8/16</t>
  </si>
  <si>
    <t>757131618</t>
  </si>
  <si>
    <t>28*2 'Přepočtené koeficientem množství</t>
  </si>
  <si>
    <t>Zakládání</t>
  </si>
  <si>
    <t>11</t>
  </si>
  <si>
    <t>271542211</t>
  </si>
  <si>
    <t>Podsyp pod základové konstrukce se zhutněním a urovnáním povrchu ze štěrkodrtě netříděné</t>
  </si>
  <si>
    <t>-1516824007</t>
  </si>
  <si>
    <t>https://podminky.urs.cz/item/CS_URS_2024_02/271542211</t>
  </si>
  <si>
    <t>6,6*2,8*0,1</t>
  </si>
  <si>
    <t>273321411</t>
  </si>
  <si>
    <t>Základy z betonu železového (bez výztuže) desky z betonu bez zvláštních nároků na prostředí tř. C 20/25</t>
  </si>
  <si>
    <t>-208919648</t>
  </si>
  <si>
    <t>https://podminky.urs.cz/item/CS_URS_2024_02/273321411</t>
  </si>
  <si>
    <t>6,6*2,8*0,15</t>
  </si>
  <si>
    <t>13</t>
  </si>
  <si>
    <t>273362021</t>
  </si>
  <si>
    <t>Výztuž základů desek ze svařovaných sítí z drátů typu KARI</t>
  </si>
  <si>
    <t>1531663985</t>
  </si>
  <si>
    <t>https://podminky.urs.cz/item/CS_URS_2024_02/273362021</t>
  </si>
  <si>
    <t>14</t>
  </si>
  <si>
    <t>279311911</t>
  </si>
  <si>
    <t>Základové zdi z betonu prostého bez zvláštních nároků na vliv prostředí tř. C 16/20</t>
  </si>
  <si>
    <t>2075883148</t>
  </si>
  <si>
    <t>https://podminky.urs.cz/item/CS_URS_2024_02/279311911</t>
  </si>
  <si>
    <t>(2,95*1,8*0,1)*2</t>
  </si>
  <si>
    <t>Komunikace pozemní</t>
  </si>
  <si>
    <t>D1</t>
  </si>
  <si>
    <t>Skladba A</t>
  </si>
  <si>
    <t>15</t>
  </si>
  <si>
    <t>564851011</t>
  </si>
  <si>
    <t>Podklad ze štěrkodrti ŠD s rozprostřením a zhutněním plochy jednotlivě do 100 m2, po zhutnění tl. 150 mm</t>
  </si>
  <si>
    <t>-613125261</t>
  </si>
  <si>
    <t>https://podminky.urs.cz/item/CS_URS_2024_02/564851011</t>
  </si>
  <si>
    <t>12+12</t>
  </si>
  <si>
    <t>16</t>
  </si>
  <si>
    <t>573111111</t>
  </si>
  <si>
    <t>Postřik infiltrační PI z asfaltu silničního s posypem kamenivem, v množství 0,60 kg/m2</t>
  </si>
  <si>
    <t>2053068098</t>
  </si>
  <si>
    <t>https://podminky.urs.cz/item/CS_URS_2024_02/573111111</t>
  </si>
  <si>
    <t>17</t>
  </si>
  <si>
    <t>565135101</t>
  </si>
  <si>
    <t>Asfaltový beton vrstva podkladní ACP 16 (obalované kamenivo střednězrnné - OKS) s rozprostřením a zhutněním v pruhu šířky do 1,5 m, po zhutnění tl. 50 mm</t>
  </si>
  <si>
    <t>1253890707</t>
  </si>
  <si>
    <t>https://podminky.urs.cz/item/CS_URS_2024_02/565135101</t>
  </si>
  <si>
    <t>18</t>
  </si>
  <si>
    <t>573211111</t>
  </si>
  <si>
    <t>Postřik spojovací PS bez posypu kamenivem z asfaltu silničního, v množství 0,60 kg/m2</t>
  </si>
  <si>
    <t>1184296203</t>
  </si>
  <si>
    <t>https://podminky.urs.cz/item/CS_URS_2024_02/573211111</t>
  </si>
  <si>
    <t>19</t>
  </si>
  <si>
    <t>577134111</t>
  </si>
  <si>
    <t>Asfaltový beton vrstva obrusná ACO 11 (ABS) s rozprostřením a se zhutněním z nemodifikovaného asfaltu v pruhu šířky do 3 m tř. I (ACO 11+), po zhutnění tl. 40 mm</t>
  </si>
  <si>
    <t>-1031480939</t>
  </si>
  <si>
    <t>https://podminky.urs.cz/item/CS_URS_2024_02/577134111</t>
  </si>
  <si>
    <t>D2</t>
  </si>
  <si>
    <t>Skladba B</t>
  </si>
  <si>
    <t>20</t>
  </si>
  <si>
    <t>1219372669</t>
  </si>
  <si>
    <t>596811311</t>
  </si>
  <si>
    <t>Kladení velkoformátové dlažby pozemních komunikací a komunikací pro pěší s ložem z kameniva tl. 40 mm, s vyplněním spár, s hutněním, vibrováním a se smetením přebytečného materiálu tl. do 100 mm, velikosti dlaždic do 0,5 m2, pro plochy do 300 m2</t>
  </si>
  <si>
    <t>1149228165</t>
  </si>
  <si>
    <t>https://podminky.urs.cz/item/CS_URS_2024_02/596811311</t>
  </si>
  <si>
    <t>"použita stávající rozebraná dlažba" 12</t>
  </si>
  <si>
    <t>Ostatní konstrukce a práce, bourání</t>
  </si>
  <si>
    <t>22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</si>
  <si>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</si>
  <si>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</si>
  <si>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349593559</t>
  </si>
  <si>
    <t>https://podminky.urs.cz/item/CS_URS_2024_02/916231213</t>
  </si>
  <si>
    <t xml:space="preserve">Poznámka k souboru cen:_x000d_
1. V cenách chodníkových obrubníků ležatých i stojatých jsou započteny pro osazení a) do lože z kameniva těženého i náklady na dodání hmot pro lože tl. 80 až 100 mm, b) do lože z betonu prostého i náklady na dodání hmot pro lože tl. 80 až 100 mm; v cenách -1113 a -1213 též náklady na zřízení bočních opěr. 2. Část lože z betonu prostého přesahující tl. 100 mm se oceňuje cenou 916 99-1121 Lože pod obrubníky, krajníky nebo obruby z dlažebních kostek. 3. V cenách nejsou započteny náklady na dodání obrubníků, tyto se oceňují ve specifikaci. 4. Měrná jednotka u příplatků je m délky obrubníku. </t>
  </si>
  <si>
    <t>23</t>
  </si>
  <si>
    <t>59217016</t>
  </si>
  <si>
    <t>obrubník betonový chodníkový 1000x80x250mm</t>
  </si>
  <si>
    <t>1726957422</t>
  </si>
  <si>
    <t>3*1,02 'Přepočtené koeficientem množství</t>
  </si>
  <si>
    <t>24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</si>
  <si>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</si>
  <si>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</si>
  <si>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-561097093</t>
  </si>
  <si>
    <t>https://podminky.urs.cz/item/CS_URS_2024_02/919732211</t>
  </si>
  <si>
    <t>25</t>
  </si>
  <si>
    <t>919735113</t>
  </si>
  <si>
    <t>Řezání stávajícího živičného krytu nebo podkladu hloubky přes 100 do 150 mm</t>
  </si>
  <si>
    <t>-629626054</t>
  </si>
  <si>
    <t>https://podminky.urs.cz/item/CS_URS_2024_02/919735113</t>
  </si>
  <si>
    <t xml:space="preserve">Poznámka k souboru cen:_x000d_
1. V cenách jsou započteny i náklady na spotřebu vody. </t>
  </si>
  <si>
    <t>26</t>
  </si>
  <si>
    <t>979054441</t>
  </si>
  <si>
    <t>Očištění vybouraných prvků komunikací od spojovacího materiálu s odklizením a uložením očištěných hmot a spojovacího materiálu na skládku na vzdálenost do 10 m dlaždic, desek nebo tvarovek s původním vyplněním spár kamenivem těženým</t>
  </si>
  <si>
    <t>-343630522</t>
  </si>
  <si>
    <t>https://podminky.urs.cz/item/CS_URS_2024_02/979054441</t>
  </si>
  <si>
    <t>27</t>
  </si>
  <si>
    <t>9361042R1</t>
  </si>
  <si>
    <t>Dodávka systému podzemních kontejnerů, vč. osazení a dopravy - objem 5 m3</t>
  </si>
  <si>
    <t>kus</t>
  </si>
  <si>
    <t>374588975</t>
  </si>
  <si>
    <t>997</t>
  </si>
  <si>
    <t>Přesun sutě</t>
  </si>
  <si>
    <t>28</t>
  </si>
  <si>
    <t>997221561</t>
  </si>
  <si>
    <t>Vodorovná doprava suti bez naložení, ale se složením a s hrubým urovnáním z kusových materiálů, na vzdálenost do 1 km</t>
  </si>
  <si>
    <t>-1505379341</t>
  </si>
  <si>
    <t>https://podminky.urs.cz/item/CS_URS_2024_02/997221561</t>
  </si>
  <si>
    <t>29</t>
  </si>
  <si>
    <t>997221569</t>
  </si>
  <si>
    <t>Vodorovná doprava suti bez naložení, ale se složením a s hrubým urovnáním Příplatek k ceně za každý další započatý 1 km přes 1 km</t>
  </si>
  <si>
    <t>-482756383</t>
  </si>
  <si>
    <t>https://podminky.urs.cz/item/CS_URS_2024_02/997221569</t>
  </si>
  <si>
    <t>11,888*9 'Přepočtené koeficientem množství</t>
  </si>
  <si>
    <t>30</t>
  </si>
  <si>
    <t>997221875</t>
  </si>
  <si>
    <t>Poplatek za uložení stavebního odpadu na recyklační skládce (skládkovné) asfaltového bez obsahu dehtu zatříděného do Katalogu odpadů pod kódem 17 03 02</t>
  </si>
  <si>
    <t>-1148579950</t>
  </si>
  <si>
    <t>https://podminky.urs.cz/item/CS_URS_2024_02/997221875</t>
  </si>
  <si>
    <t>998</t>
  </si>
  <si>
    <t>Přesun hmot</t>
  </si>
  <si>
    <t>31</t>
  </si>
  <si>
    <t>998225111</t>
  </si>
  <si>
    <t>Přesun hmot pro komunikace s krytem z kameniva, monolitickým betonovým nebo živičným dopravní vzdálenost do 200 m jakékoliv délky objektu</t>
  </si>
  <si>
    <t>1041933325</t>
  </si>
  <si>
    <t>https://podminky.urs.cz/item/CS_URS_2024_02/998225111</t>
  </si>
  <si>
    <t xml:space="preserve">Poznámka k souboru cen:_x000d_
1. Ceny lze použít i pro plochy letišť s krytem monolitickým betonovým nebo živičným. </t>
  </si>
  <si>
    <t>Práce a dodávky M</t>
  </si>
  <si>
    <t>21-M</t>
  </si>
  <si>
    <t>Elektromontáže</t>
  </si>
  <si>
    <t>32</t>
  </si>
  <si>
    <t>210100096</t>
  </si>
  <si>
    <t>Ukončení vodičů izolovaných s označením a zapojením na svorkovnici s otevřením a uzavřením krytu průřezu žíly do 2,5 mm2</t>
  </si>
  <si>
    <t>64</t>
  </si>
  <si>
    <t>772225403</t>
  </si>
  <si>
    <t>https://podminky.urs.cz/item/CS_URS_2024_02/210100096</t>
  </si>
  <si>
    <t>33</t>
  </si>
  <si>
    <t>210100099</t>
  </si>
  <si>
    <t>Ukončení vodičů izolovaných s označením a zapojením na svorkovnici s otevřením a uzavřením krytu průřezu žíly do 10 mm2</t>
  </si>
  <si>
    <t>-893364412</t>
  </si>
  <si>
    <t>https://podminky.urs.cz/item/CS_URS_2024_02/210100099</t>
  </si>
  <si>
    <t>34</t>
  </si>
  <si>
    <t>210204002</t>
  </si>
  <si>
    <t>Montáž stožárů osvětlení parkových ocelových</t>
  </si>
  <si>
    <t>1213883204</t>
  </si>
  <si>
    <t>https://podminky.urs.cz/item/CS_URS_2024_02/210204002</t>
  </si>
  <si>
    <t>35</t>
  </si>
  <si>
    <t>1290542</t>
  </si>
  <si>
    <t>STOZAROVE POUZDRO SP 315/1000</t>
  </si>
  <si>
    <t>128</t>
  </si>
  <si>
    <t>-1222345966</t>
  </si>
  <si>
    <t>36</t>
  </si>
  <si>
    <t>23531469</t>
  </si>
  <si>
    <t>písek křemičitý frakce 0,1/0,5mm</t>
  </si>
  <si>
    <t>kg</t>
  </si>
  <si>
    <t>-1954792656</t>
  </si>
  <si>
    <t>0,05*2000 'Přepočtené koeficientem množství</t>
  </si>
  <si>
    <t>37</t>
  </si>
  <si>
    <t>210204125</t>
  </si>
  <si>
    <t>Montáž patic stožárů osvětlení litinových</t>
  </si>
  <si>
    <t>-688353857</t>
  </si>
  <si>
    <t>https://podminky.urs.cz/item/CS_URS_2024_02/210204125</t>
  </si>
  <si>
    <t>38</t>
  </si>
  <si>
    <t>210204201</t>
  </si>
  <si>
    <t>Montáž elektrovýzbroje stožárů osvětlení 1 okruh</t>
  </si>
  <si>
    <t>1034781180</t>
  </si>
  <si>
    <t>https://podminky.urs.cz/item/CS_URS_2024_02/210204201</t>
  </si>
  <si>
    <t>39</t>
  </si>
  <si>
    <t>218204011</t>
  </si>
  <si>
    <t>Demontáž stožárů osvětlení ocelových samostatně stojících, délky do 12 m</t>
  </si>
  <si>
    <t>518796874</t>
  </si>
  <si>
    <t>https://podminky.urs.cz/item/CS_URS_2024_02/218204011</t>
  </si>
  <si>
    <t>40</t>
  </si>
  <si>
    <t>218204125</t>
  </si>
  <si>
    <t>Demontáž patic stožárů osvětlení litinových</t>
  </si>
  <si>
    <t>1326319873</t>
  </si>
  <si>
    <t>https://podminky.urs.cz/item/CS_URS_2024_02/218204125</t>
  </si>
  <si>
    <t>41</t>
  </si>
  <si>
    <t>218204201</t>
  </si>
  <si>
    <t>Demontáž elektrovýzbroje stožárů osvětlení 1 okruh</t>
  </si>
  <si>
    <t>889180595</t>
  </si>
  <si>
    <t>https://podminky.urs.cz/item/CS_URS_2024_02/218204201</t>
  </si>
  <si>
    <t>46-M</t>
  </si>
  <si>
    <t>Zemní práce při extr.mont.pracích</t>
  </si>
  <si>
    <t>42</t>
  </si>
  <si>
    <t>460641113</t>
  </si>
  <si>
    <t>Základové konstrukce základ bez bednění do rostlé zeminy z monolitického betonu tř. C 16/20</t>
  </si>
  <si>
    <t>2134910482</t>
  </si>
  <si>
    <t>https://podminky.urs.cz/item/CS_URS_2024_02/460641113</t>
  </si>
  <si>
    <t>SO 605 - Kontejnery a zpevněné plochy - nábř. Osvobození</t>
  </si>
  <si>
    <t>113107142</t>
  </si>
  <si>
    <t>Odstranění podkladů nebo krytů ručně s přemístěním hmot na skládku na vzdálenost do 3 m nebo s naložením na dopravní prostředek živičných, o tl. vrstvy přes 50 do 100 mm</t>
  </si>
  <si>
    <t>2123551678</t>
  </si>
  <si>
    <t>https://podminky.urs.cz/item/CS_URS_2024_02/113107142</t>
  </si>
  <si>
    <t>21+13</t>
  </si>
  <si>
    <t>113203111</t>
  </si>
  <si>
    <t>Vytrhání obrub s vybouráním lože, s přemístěním hmot na skládku na vzdálenost do 3 m nebo s naložením na dopravní prostředek z dlažebních kostek</t>
  </si>
  <si>
    <t>-157122785</t>
  </si>
  <si>
    <t>https://podminky.urs.cz/item/CS_URS_2024_02/113203111</t>
  </si>
  <si>
    <t>(21+13)*2</t>
  </si>
  <si>
    <t>914211111</t>
  </si>
  <si>
    <t>Montáž svislé dopravní značky velkoplošné velikosti do 6 m2</t>
  </si>
  <si>
    <t>-1620090150</t>
  </si>
  <si>
    <t>https://podminky.urs.cz/item/CS_URS_2024_02/914211111</t>
  </si>
  <si>
    <t>"stávající info tabule" 4</t>
  </si>
  <si>
    <t>914511111</t>
  </si>
  <si>
    <t>Montáž sloupku dopravních značek délky do 3,5 m do betonového základu</t>
  </si>
  <si>
    <t>-1706707350</t>
  </si>
  <si>
    <t>https://podminky.urs.cz/item/CS_URS_2024_02/914511111</t>
  </si>
  <si>
    <t>"stávající info tabule" 7</t>
  </si>
  <si>
    <t>916111123</t>
  </si>
  <si>
    <t>Osazení silniční obruby z dlažebních kostek v jedné řadě s ložem tl. přes 50 do 100 mm, s vyplněním a zatřením spár cementovou maltou z drobných kostek s boční opěrou z betonu prostého, do lože z betonu prostého téže značky</t>
  </si>
  <si>
    <t>-1157427145</t>
  </si>
  <si>
    <t>https://podminky.urs.cz/item/CS_URS_2024_02/916111123</t>
  </si>
  <si>
    <t>966006132</t>
  </si>
  <si>
    <t>Odstranění dopravních nebo orientačních značek se sloupkem s uložením hmot na vzdálenost do 20 m nebo s naložením na dopravní prostředek, se zásypem jam a jeho zhutněním s betonovou patkou</t>
  </si>
  <si>
    <t>247614858</t>
  </si>
  <si>
    <t>https://podminky.urs.cz/item/CS_URS_2024_02/966006132</t>
  </si>
  <si>
    <t>966006211</t>
  </si>
  <si>
    <t>Odstranění (demontáž) svislých dopravních značek s odklizením materiálu na skládku na vzdálenost do 20 m nebo s naložením na dopravní prostředek ze sloupů, sloupků nebo konzol</t>
  </si>
  <si>
    <t>-2026072690</t>
  </si>
  <si>
    <t>https://podminky.urs.cz/item/CS_URS_2024_02/966006211</t>
  </si>
  <si>
    <t>9,22*9 'Přepočtené koeficientem množství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</si>
</sst>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6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png" /><Relationship Id="rId2" Type="http://schemas.openxmlformats.org/officeDocument/2006/relationships/image" Target="../media/image5.png" /><Relationship Id="rId3" Type="http://schemas.openxmlformats.org/officeDocument/2006/relationships/image" Target="../media/image6.pn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8.png" /><Relationship Id="rId2" Type="http://schemas.openxmlformats.org/officeDocument/2006/relationships/image" Target="../media/image9.png" /><Relationship Id="rId3" Type="http://schemas.openxmlformats.org/officeDocument/2006/relationships/image" Target="../media/image10.pn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3</xdr:row>
      <xdr:rowOff>233045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38</xdr:col>
      <xdr:colOff>129540</xdr:colOff>
      <xdr:row>81</xdr:row>
      <xdr:rowOff>0</xdr:rowOff>
    </xdr:from>
    <xdr:to>
      <xdr:col>41</xdr:col>
      <xdr:colOff>177165</xdr:colOff>
      <xdr:row>81</xdr:row>
      <xdr:rowOff>241300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81</xdr:row>
      <xdr:rowOff>215900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114</xdr:row>
      <xdr:rowOff>0</xdr:rowOff>
    </xdr:from>
    <xdr:to>
      <xdr:col>9</xdr:col>
      <xdr:colOff>1215390</xdr:colOff>
      <xdr:row>114</xdr:row>
      <xdr:rowOff>215900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81</xdr:row>
      <xdr:rowOff>215900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110</xdr:row>
      <xdr:rowOff>0</xdr:rowOff>
    </xdr:from>
    <xdr:to>
      <xdr:col>9</xdr:col>
      <xdr:colOff>1215390</xdr:colOff>
      <xdr:row>110</xdr:row>
      <xdr:rowOff>215900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6151" TargetMode="External" /><Relationship Id="rId2" Type="http://schemas.openxmlformats.org/officeDocument/2006/relationships/hyperlink" Target="https://podminky.urs.cz/item/CS_URS_2024_02/113107143" TargetMode="External" /><Relationship Id="rId3" Type="http://schemas.openxmlformats.org/officeDocument/2006/relationships/hyperlink" Target="https://podminky.urs.cz/item/CS_URS_2024_02/113204111" TargetMode="External" /><Relationship Id="rId4" Type="http://schemas.openxmlformats.org/officeDocument/2006/relationships/hyperlink" Target="https://podminky.urs.cz/item/CS_URS_2024_02/131151203" TargetMode="External" /><Relationship Id="rId5" Type="http://schemas.openxmlformats.org/officeDocument/2006/relationships/hyperlink" Target="https://podminky.urs.cz/item/CS_URS_2024_02/151811133" TargetMode="External" /><Relationship Id="rId6" Type="http://schemas.openxmlformats.org/officeDocument/2006/relationships/hyperlink" Target="https://podminky.urs.cz/item/CS_URS_2024_02/151811233" TargetMode="External" /><Relationship Id="rId7" Type="http://schemas.openxmlformats.org/officeDocument/2006/relationships/hyperlink" Target="https://podminky.urs.cz/item/CS_URS_2024_02/162751117" TargetMode="External" /><Relationship Id="rId8" Type="http://schemas.openxmlformats.org/officeDocument/2006/relationships/hyperlink" Target="https://podminky.urs.cz/item/CS_URS_2024_02/174151101" TargetMode="External" /><Relationship Id="rId9" Type="http://schemas.openxmlformats.org/officeDocument/2006/relationships/hyperlink" Target="https://podminky.urs.cz/item/CS_URS_2024_02/271542211" TargetMode="External" /><Relationship Id="rId10" Type="http://schemas.openxmlformats.org/officeDocument/2006/relationships/hyperlink" Target="https://podminky.urs.cz/item/CS_URS_2024_02/273321411" TargetMode="External" /><Relationship Id="rId11" Type="http://schemas.openxmlformats.org/officeDocument/2006/relationships/hyperlink" Target="https://podminky.urs.cz/item/CS_URS_2024_02/273362021" TargetMode="External" /><Relationship Id="rId12" Type="http://schemas.openxmlformats.org/officeDocument/2006/relationships/hyperlink" Target="https://podminky.urs.cz/item/CS_URS_2024_02/279311911" TargetMode="External" /><Relationship Id="rId13" Type="http://schemas.openxmlformats.org/officeDocument/2006/relationships/hyperlink" Target="https://podminky.urs.cz/item/CS_URS_2024_02/564851011" TargetMode="External" /><Relationship Id="rId14" Type="http://schemas.openxmlformats.org/officeDocument/2006/relationships/hyperlink" Target="https://podminky.urs.cz/item/CS_URS_2024_02/573111111" TargetMode="External" /><Relationship Id="rId15" Type="http://schemas.openxmlformats.org/officeDocument/2006/relationships/hyperlink" Target="https://podminky.urs.cz/item/CS_URS_2024_02/565135101" TargetMode="External" /><Relationship Id="rId16" Type="http://schemas.openxmlformats.org/officeDocument/2006/relationships/hyperlink" Target="https://podminky.urs.cz/item/CS_URS_2024_02/573211111" TargetMode="External" /><Relationship Id="rId17" Type="http://schemas.openxmlformats.org/officeDocument/2006/relationships/hyperlink" Target="https://podminky.urs.cz/item/CS_URS_2024_02/577134111" TargetMode="External" /><Relationship Id="rId18" Type="http://schemas.openxmlformats.org/officeDocument/2006/relationships/hyperlink" Target="https://podminky.urs.cz/item/CS_URS_2024_02/564851011" TargetMode="External" /><Relationship Id="rId19" Type="http://schemas.openxmlformats.org/officeDocument/2006/relationships/hyperlink" Target="https://podminky.urs.cz/item/CS_URS_2024_02/596811311" TargetMode="External" /><Relationship Id="rId20" Type="http://schemas.openxmlformats.org/officeDocument/2006/relationships/hyperlink" Target="https://podminky.urs.cz/item/CS_URS_2024_02/916231213" TargetMode="External" /><Relationship Id="rId21" Type="http://schemas.openxmlformats.org/officeDocument/2006/relationships/hyperlink" Target="https://podminky.urs.cz/item/CS_URS_2024_02/919732211" TargetMode="External" /><Relationship Id="rId22" Type="http://schemas.openxmlformats.org/officeDocument/2006/relationships/hyperlink" Target="https://podminky.urs.cz/item/CS_URS_2024_02/919735113" TargetMode="External" /><Relationship Id="rId23" Type="http://schemas.openxmlformats.org/officeDocument/2006/relationships/hyperlink" Target="https://podminky.urs.cz/item/CS_URS_2024_02/979054441" TargetMode="External" /><Relationship Id="rId24" Type="http://schemas.openxmlformats.org/officeDocument/2006/relationships/hyperlink" Target="https://podminky.urs.cz/item/CS_URS_2024_02/997221561" TargetMode="External" /><Relationship Id="rId25" Type="http://schemas.openxmlformats.org/officeDocument/2006/relationships/hyperlink" Target="https://podminky.urs.cz/item/CS_URS_2024_02/997221569" TargetMode="External" /><Relationship Id="rId26" Type="http://schemas.openxmlformats.org/officeDocument/2006/relationships/hyperlink" Target="https://podminky.urs.cz/item/CS_URS_2024_02/997221875" TargetMode="External" /><Relationship Id="rId27" Type="http://schemas.openxmlformats.org/officeDocument/2006/relationships/hyperlink" Target="https://podminky.urs.cz/item/CS_URS_2024_02/998225111" TargetMode="External" /><Relationship Id="rId28" Type="http://schemas.openxmlformats.org/officeDocument/2006/relationships/hyperlink" Target="https://podminky.urs.cz/item/CS_URS_2024_02/210100096" TargetMode="External" /><Relationship Id="rId29" Type="http://schemas.openxmlformats.org/officeDocument/2006/relationships/hyperlink" Target="https://podminky.urs.cz/item/CS_URS_2024_02/210100099" TargetMode="External" /><Relationship Id="rId30" Type="http://schemas.openxmlformats.org/officeDocument/2006/relationships/hyperlink" Target="https://podminky.urs.cz/item/CS_URS_2024_02/210204002" TargetMode="External" /><Relationship Id="rId31" Type="http://schemas.openxmlformats.org/officeDocument/2006/relationships/hyperlink" Target="https://podminky.urs.cz/item/CS_URS_2024_02/210204125" TargetMode="External" /><Relationship Id="rId32" Type="http://schemas.openxmlformats.org/officeDocument/2006/relationships/hyperlink" Target="https://podminky.urs.cz/item/CS_URS_2024_02/210204201" TargetMode="External" /><Relationship Id="rId33" Type="http://schemas.openxmlformats.org/officeDocument/2006/relationships/hyperlink" Target="https://podminky.urs.cz/item/CS_URS_2024_02/218204011" TargetMode="External" /><Relationship Id="rId34" Type="http://schemas.openxmlformats.org/officeDocument/2006/relationships/hyperlink" Target="https://podminky.urs.cz/item/CS_URS_2024_02/218204125" TargetMode="External" /><Relationship Id="rId35" Type="http://schemas.openxmlformats.org/officeDocument/2006/relationships/hyperlink" Target="https://podminky.urs.cz/item/CS_URS_2024_02/218204201" TargetMode="External" /><Relationship Id="rId36" Type="http://schemas.openxmlformats.org/officeDocument/2006/relationships/hyperlink" Target="https://podminky.urs.cz/item/CS_URS_2024_02/460641113" TargetMode="External" /><Relationship Id="rId3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7142" TargetMode="External" /><Relationship Id="rId2" Type="http://schemas.openxmlformats.org/officeDocument/2006/relationships/hyperlink" Target="https://podminky.urs.cz/item/CS_URS_2024_02/113203111" TargetMode="External" /><Relationship Id="rId3" Type="http://schemas.openxmlformats.org/officeDocument/2006/relationships/hyperlink" Target="https://podminky.urs.cz/item/CS_URS_2024_02/131151203" TargetMode="External" /><Relationship Id="rId4" Type="http://schemas.openxmlformats.org/officeDocument/2006/relationships/hyperlink" Target="https://podminky.urs.cz/item/CS_URS_2024_02/151811133" TargetMode="External" /><Relationship Id="rId5" Type="http://schemas.openxmlformats.org/officeDocument/2006/relationships/hyperlink" Target="https://podminky.urs.cz/item/CS_URS_2024_02/151811233" TargetMode="External" /><Relationship Id="rId6" Type="http://schemas.openxmlformats.org/officeDocument/2006/relationships/hyperlink" Target="https://podminky.urs.cz/item/CS_URS_2024_02/162751117" TargetMode="External" /><Relationship Id="rId7" Type="http://schemas.openxmlformats.org/officeDocument/2006/relationships/hyperlink" Target="https://podminky.urs.cz/item/CS_URS_2024_02/174151101" TargetMode="External" /><Relationship Id="rId8" Type="http://schemas.openxmlformats.org/officeDocument/2006/relationships/hyperlink" Target="https://podminky.urs.cz/item/CS_URS_2024_02/271542211" TargetMode="External" /><Relationship Id="rId9" Type="http://schemas.openxmlformats.org/officeDocument/2006/relationships/hyperlink" Target="https://podminky.urs.cz/item/CS_URS_2024_02/273321411" TargetMode="External" /><Relationship Id="rId10" Type="http://schemas.openxmlformats.org/officeDocument/2006/relationships/hyperlink" Target="https://podminky.urs.cz/item/CS_URS_2024_02/273362021" TargetMode="External" /><Relationship Id="rId11" Type="http://schemas.openxmlformats.org/officeDocument/2006/relationships/hyperlink" Target="https://podminky.urs.cz/item/CS_URS_2024_02/279311911" TargetMode="External" /><Relationship Id="rId12" Type="http://schemas.openxmlformats.org/officeDocument/2006/relationships/hyperlink" Target="https://podminky.urs.cz/item/CS_URS_2024_02/564851011" TargetMode="External" /><Relationship Id="rId13" Type="http://schemas.openxmlformats.org/officeDocument/2006/relationships/hyperlink" Target="https://podminky.urs.cz/item/CS_URS_2024_02/573111111" TargetMode="External" /><Relationship Id="rId14" Type="http://schemas.openxmlformats.org/officeDocument/2006/relationships/hyperlink" Target="https://podminky.urs.cz/item/CS_URS_2024_02/565135101" TargetMode="External" /><Relationship Id="rId15" Type="http://schemas.openxmlformats.org/officeDocument/2006/relationships/hyperlink" Target="https://podminky.urs.cz/item/CS_URS_2024_02/573211111" TargetMode="External" /><Relationship Id="rId16" Type="http://schemas.openxmlformats.org/officeDocument/2006/relationships/hyperlink" Target="https://podminky.urs.cz/item/CS_URS_2024_02/577134111" TargetMode="External" /><Relationship Id="rId17" Type="http://schemas.openxmlformats.org/officeDocument/2006/relationships/hyperlink" Target="https://podminky.urs.cz/item/CS_URS_2024_02/914211111" TargetMode="External" /><Relationship Id="rId18" Type="http://schemas.openxmlformats.org/officeDocument/2006/relationships/hyperlink" Target="https://podminky.urs.cz/item/CS_URS_2024_02/914511111" TargetMode="External" /><Relationship Id="rId19" Type="http://schemas.openxmlformats.org/officeDocument/2006/relationships/hyperlink" Target="https://podminky.urs.cz/item/CS_URS_2024_02/916111123" TargetMode="External" /><Relationship Id="rId20" Type="http://schemas.openxmlformats.org/officeDocument/2006/relationships/hyperlink" Target="https://podminky.urs.cz/item/CS_URS_2024_02/919732211" TargetMode="External" /><Relationship Id="rId21" Type="http://schemas.openxmlformats.org/officeDocument/2006/relationships/hyperlink" Target="https://podminky.urs.cz/item/CS_URS_2024_02/919735113" TargetMode="External" /><Relationship Id="rId22" Type="http://schemas.openxmlformats.org/officeDocument/2006/relationships/hyperlink" Target="https://podminky.urs.cz/item/CS_URS_2024_02/966006132" TargetMode="External" /><Relationship Id="rId23" Type="http://schemas.openxmlformats.org/officeDocument/2006/relationships/hyperlink" Target="https://podminky.urs.cz/item/CS_URS_2024_02/966006211" TargetMode="External" /><Relationship Id="rId24" Type="http://schemas.openxmlformats.org/officeDocument/2006/relationships/hyperlink" Target="https://podminky.urs.cz/item/CS_URS_2024_02/997221561" TargetMode="External" /><Relationship Id="rId25" Type="http://schemas.openxmlformats.org/officeDocument/2006/relationships/hyperlink" Target="https://podminky.urs.cz/item/CS_URS_2024_02/997221569" TargetMode="External" /><Relationship Id="rId26" Type="http://schemas.openxmlformats.org/officeDocument/2006/relationships/hyperlink" Target="https://podminky.urs.cz/item/CS_URS_2024_02/997221875" TargetMode="External" /><Relationship Id="rId27" Type="http://schemas.openxmlformats.org/officeDocument/2006/relationships/hyperlink" Target="https://podminky.urs.cz/item/CS_URS_2024_02/998225111" TargetMode="External" /><Relationship Id="rId28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s="1" customFormat="1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19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22</v>
      </c>
      <c r="AL8" s="20"/>
      <c r="AM8" s="20"/>
      <c r="AN8" s="31" t="s">
        <v>23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25</v>
      </c>
      <c r="AL10" s="20"/>
      <c r="AM10" s="20"/>
      <c r="AN10" s="25" t="s">
        <v>26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27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28</v>
      </c>
      <c r="AL11" s="20"/>
      <c r="AM11" s="20"/>
      <c r="AN11" s="25" t="s">
        <v>29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30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25</v>
      </c>
      <c r="AL13" s="20"/>
      <c r="AM13" s="20"/>
      <c r="AN13" s="32" t="s">
        <v>31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31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28</v>
      </c>
      <c r="AL14" s="20"/>
      <c r="AM14" s="20"/>
      <c r="AN14" s="32" t="s">
        <v>31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32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25</v>
      </c>
      <c r="AL16" s="20"/>
      <c r="AM16" s="20"/>
      <c r="AN16" s="25" t="s">
        <v>33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34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28</v>
      </c>
      <c r="AL17" s="20"/>
      <c r="AM17" s="20"/>
      <c r="AN17" s="25" t="s">
        <v>35</v>
      </c>
      <c r="AO17" s="20"/>
      <c r="AP17" s="20"/>
      <c r="AQ17" s="20"/>
      <c r="AR17" s="18"/>
      <c r="BE17" s="29"/>
      <c r="BS17" s="15" t="s">
        <v>36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37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25</v>
      </c>
      <c r="AL19" s="20"/>
      <c r="AM19" s="20"/>
      <c r="AN19" s="25" t="s">
        <v>33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38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28</v>
      </c>
      <c r="AL20" s="20"/>
      <c r="AM20" s="20"/>
      <c r="AN20" s="25" t="s">
        <v>35</v>
      </c>
      <c r="AO20" s="20"/>
      <c r="AP20" s="20"/>
      <c r="AQ20" s="20"/>
      <c r="AR20" s="18"/>
      <c r="BE20" s="29"/>
      <c r="BS20" s="15" t="s">
        <v>4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40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41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42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43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44</v>
      </c>
      <c r="E29" s="45"/>
      <c r="F29" s="30" t="s">
        <v>45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ROUND(AV94,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3" customFormat="1" ht="14.4" customHeight="1">
      <c r="A30" s="3"/>
      <c r="B30" s="44"/>
      <c r="C30" s="45"/>
      <c r="D30" s="45"/>
      <c r="E30" s="45"/>
      <c r="F30" s="30" t="s">
        <v>46</v>
      </c>
      <c r="G30" s="45"/>
      <c r="H30" s="45"/>
      <c r="I30" s="45"/>
      <c r="J30" s="45"/>
      <c r="K30" s="45"/>
      <c r="L30" s="46">
        <v>0.12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ROUND(AW94,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3" customFormat="1" ht="14.4" customHeight="1">
      <c r="A31" s="3"/>
      <c r="B31" s="44"/>
      <c r="C31" s="45"/>
      <c r="D31" s="45"/>
      <c r="E31" s="45"/>
      <c r="F31" s="30" t="s">
        <v>47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3" customFormat="1" ht="14.4" customHeight="1">
      <c r="A32" s="3"/>
      <c r="B32" s="44"/>
      <c r="C32" s="45"/>
      <c r="D32" s="45"/>
      <c r="E32" s="45"/>
      <c r="F32" s="30" t="s">
        <v>48</v>
      </c>
      <c r="G32" s="45"/>
      <c r="H32" s="45"/>
      <c r="I32" s="45"/>
      <c r="J32" s="45"/>
      <c r="K32" s="45"/>
      <c r="L32" s="46">
        <v>0.12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3" customFormat="1" ht="14.4" customHeight="1">
      <c r="A33" s="3"/>
      <c r="B33" s="44"/>
      <c r="C33" s="45"/>
      <c r="D33" s="45"/>
      <c r="E33" s="45"/>
      <c r="F33" s="30" t="s">
        <v>49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49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9"/>
    </row>
    <row r="35" s="2" customFormat="1" ht="25.92" customHeight="1">
      <c r="A35" s="36"/>
      <c r="B35" s="37"/>
      <c r="C35" s="50"/>
      <c r="D35" s="51" t="s">
        <v>50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51</v>
      </c>
      <c r="U35" s="52"/>
      <c r="V35" s="52"/>
      <c r="W35" s="52"/>
      <c r="X35" s="54" t="s">
        <v>52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7"/>
      <c r="C49" s="58"/>
      <c r="D49" s="59" t="s">
        <v>53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54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2" t="s">
        <v>55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56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55</v>
      </c>
      <c r="AI60" s="40"/>
      <c r="AJ60" s="40"/>
      <c r="AK60" s="40"/>
      <c r="AL60" s="40"/>
      <c r="AM60" s="62" t="s">
        <v>56</v>
      </c>
      <c r="AN60" s="40"/>
      <c r="AO60" s="40"/>
      <c r="AP60" s="38"/>
      <c r="AQ60" s="38"/>
      <c r="AR60" s="42"/>
      <c r="BE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59" t="s">
        <v>57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58</v>
      </c>
      <c r="AI64" s="63"/>
      <c r="AJ64" s="63"/>
      <c r="AK64" s="63"/>
      <c r="AL64" s="63"/>
      <c r="AM64" s="63"/>
      <c r="AN64" s="63"/>
      <c r="AO64" s="63"/>
      <c r="AP64" s="38"/>
      <c r="AQ64" s="38"/>
      <c r="AR64" s="42"/>
      <c r="BE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2" t="s">
        <v>55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56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55</v>
      </c>
      <c r="AI75" s="40"/>
      <c r="AJ75" s="40"/>
      <c r="AK75" s="40"/>
      <c r="AL75" s="40"/>
      <c r="AM75" s="62" t="s">
        <v>56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2"/>
      <c r="BE77" s="36"/>
    </row>
    <row r="81" s="2" customFormat="1" ht="6.96" customHeight="1">
      <c r="A81" s="36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2"/>
      <c r="BE81" s="36"/>
    </row>
    <row r="82" s="2" customFormat="1" ht="24.96" customHeight="1">
      <c r="A82" s="36"/>
      <c r="B82" s="37"/>
      <c r="C82" s="21" t="s">
        <v>59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68"/>
      <c r="C84" s="30" t="s">
        <v>13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P062023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16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Karlovy Vary - umístění podzemních kontejnerů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30" t="s">
        <v>20</v>
      </c>
      <c r="D87" s="38"/>
      <c r="E87" s="38"/>
      <c r="F87" s="38"/>
      <c r="G87" s="38"/>
      <c r="H87" s="38"/>
      <c r="I87" s="38"/>
      <c r="J87" s="38"/>
      <c r="K87" s="38"/>
      <c r="L87" s="76" t="str">
        <f>IF(K8="","",K8)</f>
        <v xml:space="preserve"> 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22</v>
      </c>
      <c r="AJ87" s="38"/>
      <c r="AK87" s="38"/>
      <c r="AL87" s="38"/>
      <c r="AM87" s="77" t="str">
        <f>IF(AN8= "","",AN8)</f>
        <v>8. 1. 2025</v>
      </c>
      <c r="AN87" s="77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15.15" customHeight="1">
      <c r="A89" s="36"/>
      <c r="B89" s="37"/>
      <c r="C89" s="30" t="s">
        <v>24</v>
      </c>
      <c r="D89" s="38"/>
      <c r="E89" s="38"/>
      <c r="F89" s="38"/>
      <c r="G89" s="38"/>
      <c r="H89" s="38"/>
      <c r="I89" s="38"/>
      <c r="J89" s="38"/>
      <c r="K89" s="38"/>
      <c r="L89" s="69" t="str">
        <f>IF(E11= "","",E11)</f>
        <v>Statutární město Karlovy Vary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32</v>
      </c>
      <c r="AJ89" s="38"/>
      <c r="AK89" s="38"/>
      <c r="AL89" s="38"/>
      <c r="AM89" s="78" t="str">
        <f>IF(E17="","",E17)</f>
        <v>GEOprojectKV, s.r.o.</v>
      </c>
      <c r="AN89" s="69"/>
      <c r="AO89" s="69"/>
      <c r="AP89" s="69"/>
      <c r="AQ89" s="38"/>
      <c r="AR89" s="42"/>
      <c r="AS89" s="79" t="s">
        <v>60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6"/>
    </row>
    <row r="90" s="2" customFormat="1" ht="15.15" customHeight="1">
      <c r="A90" s="36"/>
      <c r="B90" s="37"/>
      <c r="C90" s="30" t="s">
        <v>30</v>
      </c>
      <c r="D90" s="38"/>
      <c r="E90" s="38"/>
      <c r="F90" s="38"/>
      <c r="G90" s="38"/>
      <c r="H90" s="38"/>
      <c r="I90" s="38"/>
      <c r="J90" s="38"/>
      <c r="K90" s="38"/>
      <c r="L90" s="69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37</v>
      </c>
      <c r="AJ90" s="38"/>
      <c r="AK90" s="38"/>
      <c r="AL90" s="38"/>
      <c r="AM90" s="78" t="str">
        <f>IF(E20="","",E20)</f>
        <v>GEOprojectKV s.r.o.</v>
      </c>
      <c r="AN90" s="69"/>
      <c r="AO90" s="69"/>
      <c r="AP90" s="69"/>
      <c r="AQ90" s="38"/>
      <c r="AR90" s="42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6"/>
    </row>
    <row r="92" s="2" customFormat="1" ht="29.28" customHeight="1">
      <c r="A92" s="36"/>
      <c r="B92" s="37"/>
      <c r="C92" s="91" t="s">
        <v>61</v>
      </c>
      <c r="D92" s="92"/>
      <c r="E92" s="92"/>
      <c r="F92" s="92"/>
      <c r="G92" s="92"/>
      <c r="H92" s="93"/>
      <c r="I92" s="94" t="s">
        <v>62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63</v>
      </c>
      <c r="AH92" s="92"/>
      <c r="AI92" s="92"/>
      <c r="AJ92" s="92"/>
      <c r="AK92" s="92"/>
      <c r="AL92" s="92"/>
      <c r="AM92" s="92"/>
      <c r="AN92" s="94" t="s">
        <v>64</v>
      </c>
      <c r="AO92" s="92"/>
      <c r="AP92" s="96"/>
      <c r="AQ92" s="97" t="s">
        <v>65</v>
      </c>
      <c r="AR92" s="42"/>
      <c r="AS92" s="98" t="s">
        <v>66</v>
      </c>
      <c r="AT92" s="99" t="s">
        <v>67</v>
      </c>
      <c r="AU92" s="99" t="s">
        <v>68</v>
      </c>
      <c r="AV92" s="99" t="s">
        <v>69</v>
      </c>
      <c r="AW92" s="99" t="s">
        <v>70</v>
      </c>
      <c r="AX92" s="99" t="s">
        <v>71</v>
      </c>
      <c r="AY92" s="99" t="s">
        <v>72</v>
      </c>
      <c r="AZ92" s="99" t="s">
        <v>73</v>
      </c>
      <c r="BA92" s="99" t="s">
        <v>74</v>
      </c>
      <c r="BB92" s="99" t="s">
        <v>75</v>
      </c>
      <c r="BC92" s="99" t="s">
        <v>76</v>
      </c>
      <c r="BD92" s="100" t="s">
        <v>77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6"/>
    </row>
    <row r="94" s="6" customFormat="1" ht="32.4" customHeight="1">
      <c r="A94" s="6"/>
      <c r="B94" s="104"/>
      <c r="C94" s="105" t="s">
        <v>78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ROUND(SUM(AG95:AG96),2)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ROUND(SUM(AS95:AS96),2)</f>
        <v>0</v>
      </c>
      <c r="AT94" s="112">
        <f>ROUND(SUM(AV94:AW94),2)</f>
        <v>0</v>
      </c>
      <c r="AU94" s="113">
        <f>ROUND(SUM(AU95:AU96),5)</f>
        <v>0</v>
      </c>
      <c r="AV94" s="112">
        <f>ROUND(AZ94*L29,2)</f>
        <v>0</v>
      </c>
      <c r="AW94" s="112">
        <f>ROUND(BA94*L30,2)</f>
        <v>0</v>
      </c>
      <c r="AX94" s="112">
        <f>ROUND(BB94*L29,2)</f>
        <v>0</v>
      </c>
      <c r="AY94" s="112">
        <f>ROUND(BC94*L30,2)</f>
        <v>0</v>
      </c>
      <c r="AZ94" s="112">
        <f>ROUND(SUM(AZ95:AZ96),2)</f>
        <v>0</v>
      </c>
      <c r="BA94" s="112">
        <f>ROUND(SUM(BA95:BA96),2)</f>
        <v>0</v>
      </c>
      <c r="BB94" s="112">
        <f>ROUND(SUM(BB95:BB96),2)</f>
        <v>0</v>
      </c>
      <c r="BC94" s="112">
        <f>ROUND(SUM(BC95:BC96),2)</f>
        <v>0</v>
      </c>
      <c r="BD94" s="114">
        <f>ROUND(SUM(BD95:BD96),2)</f>
        <v>0</v>
      </c>
      <c r="BE94" s="6"/>
      <c r="BS94" s="115" t="s">
        <v>79</v>
      </c>
      <c r="BT94" s="115" t="s">
        <v>80</v>
      </c>
      <c r="BU94" s="116" t="s">
        <v>81</v>
      </c>
      <c r="BV94" s="115" t="s">
        <v>82</v>
      </c>
      <c r="BW94" s="115" t="s">
        <v>5</v>
      </c>
      <c r="BX94" s="115" t="s">
        <v>83</v>
      </c>
      <c r="CL94" s="115" t="s">
        <v>1</v>
      </c>
    </row>
    <row r="95" s="7" customFormat="1" ht="24.75" customHeight="1">
      <c r="A95" s="117" t="s">
        <v>84</v>
      </c>
      <c r="B95" s="118"/>
      <c r="C95" s="119"/>
      <c r="D95" s="120" t="s">
        <v>85</v>
      </c>
      <c r="E95" s="120"/>
      <c r="F95" s="120"/>
      <c r="G95" s="120"/>
      <c r="H95" s="120"/>
      <c r="I95" s="121"/>
      <c r="J95" s="120" t="s">
        <v>86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'SO 603 - Kontejnery a zpe...'!J30</f>
        <v>0</v>
      </c>
      <c r="AH95" s="121"/>
      <c r="AI95" s="121"/>
      <c r="AJ95" s="121"/>
      <c r="AK95" s="121"/>
      <c r="AL95" s="121"/>
      <c r="AM95" s="121"/>
      <c r="AN95" s="122">
        <f>SUM(AG95,AT95)</f>
        <v>0</v>
      </c>
      <c r="AO95" s="121"/>
      <c r="AP95" s="121"/>
      <c r="AQ95" s="123" t="s">
        <v>87</v>
      </c>
      <c r="AR95" s="124"/>
      <c r="AS95" s="125">
        <v>0</v>
      </c>
      <c r="AT95" s="126">
        <f>ROUND(SUM(AV95:AW95),2)</f>
        <v>0</v>
      </c>
      <c r="AU95" s="127">
        <f>'SO 603 - Kontejnery a zpe...'!P128</f>
        <v>0</v>
      </c>
      <c r="AV95" s="126">
        <f>'SO 603 - Kontejnery a zpe...'!J33</f>
        <v>0</v>
      </c>
      <c r="AW95" s="126">
        <f>'SO 603 - Kontejnery a zpe...'!J34</f>
        <v>0</v>
      </c>
      <c r="AX95" s="126">
        <f>'SO 603 - Kontejnery a zpe...'!J35</f>
        <v>0</v>
      </c>
      <c r="AY95" s="126">
        <f>'SO 603 - Kontejnery a zpe...'!J36</f>
        <v>0</v>
      </c>
      <c r="AZ95" s="126">
        <f>'SO 603 - Kontejnery a zpe...'!F33</f>
        <v>0</v>
      </c>
      <c r="BA95" s="126">
        <f>'SO 603 - Kontejnery a zpe...'!F34</f>
        <v>0</v>
      </c>
      <c r="BB95" s="126">
        <f>'SO 603 - Kontejnery a zpe...'!F35</f>
        <v>0</v>
      </c>
      <c r="BC95" s="126">
        <f>'SO 603 - Kontejnery a zpe...'!F36</f>
        <v>0</v>
      </c>
      <c r="BD95" s="128">
        <f>'SO 603 - Kontejnery a zpe...'!F37</f>
        <v>0</v>
      </c>
      <c r="BE95" s="7"/>
      <c r="BT95" s="129" t="s">
        <v>88</v>
      </c>
      <c r="BV95" s="129" t="s">
        <v>82</v>
      </c>
      <c r="BW95" s="129" t="s">
        <v>89</v>
      </c>
      <c r="BX95" s="129" t="s">
        <v>5</v>
      </c>
      <c r="CL95" s="129" t="s">
        <v>1</v>
      </c>
      <c r="CM95" s="129" t="s">
        <v>90</v>
      </c>
    </row>
    <row r="96" s="7" customFormat="1" ht="24.75" customHeight="1">
      <c r="A96" s="117" t="s">
        <v>84</v>
      </c>
      <c r="B96" s="118"/>
      <c r="C96" s="119"/>
      <c r="D96" s="120" t="s">
        <v>91</v>
      </c>
      <c r="E96" s="120"/>
      <c r="F96" s="120"/>
      <c r="G96" s="120"/>
      <c r="H96" s="120"/>
      <c r="I96" s="121"/>
      <c r="J96" s="120" t="s">
        <v>92</v>
      </c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2">
        <f>'SO 605 - Kontejnery a zpe...'!J30</f>
        <v>0</v>
      </c>
      <c r="AH96" s="121"/>
      <c r="AI96" s="121"/>
      <c r="AJ96" s="121"/>
      <c r="AK96" s="121"/>
      <c r="AL96" s="121"/>
      <c r="AM96" s="121"/>
      <c r="AN96" s="122">
        <f>SUM(AG96,AT96)</f>
        <v>0</v>
      </c>
      <c r="AO96" s="121"/>
      <c r="AP96" s="121"/>
      <c r="AQ96" s="123" t="s">
        <v>87</v>
      </c>
      <c r="AR96" s="124"/>
      <c r="AS96" s="130">
        <v>0</v>
      </c>
      <c r="AT96" s="131">
        <f>ROUND(SUM(AV96:AW96),2)</f>
        <v>0</v>
      </c>
      <c r="AU96" s="132">
        <f>'SO 605 - Kontejnery a zpe...'!P124</f>
        <v>0</v>
      </c>
      <c r="AV96" s="131">
        <f>'SO 605 - Kontejnery a zpe...'!J33</f>
        <v>0</v>
      </c>
      <c r="AW96" s="131">
        <f>'SO 605 - Kontejnery a zpe...'!J34</f>
        <v>0</v>
      </c>
      <c r="AX96" s="131">
        <f>'SO 605 - Kontejnery a zpe...'!J35</f>
        <v>0</v>
      </c>
      <c r="AY96" s="131">
        <f>'SO 605 - Kontejnery a zpe...'!J36</f>
        <v>0</v>
      </c>
      <c r="AZ96" s="131">
        <f>'SO 605 - Kontejnery a zpe...'!F33</f>
        <v>0</v>
      </c>
      <c r="BA96" s="131">
        <f>'SO 605 - Kontejnery a zpe...'!F34</f>
        <v>0</v>
      </c>
      <c r="BB96" s="131">
        <f>'SO 605 - Kontejnery a zpe...'!F35</f>
        <v>0</v>
      </c>
      <c r="BC96" s="131">
        <f>'SO 605 - Kontejnery a zpe...'!F36</f>
        <v>0</v>
      </c>
      <c r="BD96" s="133">
        <f>'SO 605 - Kontejnery a zpe...'!F37</f>
        <v>0</v>
      </c>
      <c r="BE96" s="7"/>
      <c r="BT96" s="129" t="s">
        <v>88</v>
      </c>
      <c r="BV96" s="129" t="s">
        <v>82</v>
      </c>
      <c r="BW96" s="129" t="s">
        <v>93</v>
      </c>
      <c r="BX96" s="129" t="s">
        <v>5</v>
      </c>
      <c r="CL96" s="129" t="s">
        <v>1</v>
      </c>
      <c r="CM96" s="129" t="s">
        <v>90</v>
      </c>
    </row>
    <row r="97" s="2" customFormat="1" ht="30" customHeight="1">
      <c r="A97" s="36"/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42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  <row r="98" s="2" customFormat="1" ht="6.96" customHeight="1">
      <c r="A98" s="36"/>
      <c r="B98" s="64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42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</row>
  </sheetData>
  <sheetProtection sheet="1" formatColumns="0" formatRows="0" objects="1" scenarios="1" spinCount="100000" saltValue="96+lqC+8AiM/2BM8GoReN/NI4Um4fXw3U0hBbIKNYkk7TPbn2tLu4VGFUDc7QwZxq60ULWCf1/+oGVDwt/M2bQ==" hashValue="UvGkP0b2NhRfDbYwVh77uLJucoFTMljZKJNoxQj3ZI2Tm71G5dE6aKvnjgpMW7tOdYyLEjzDpzdKVmG+dZERGQ==" algorithmName="SHA-512" password="CDAA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 603 - Kontejnery a zpe...'!C2" display="/"/>
    <hyperlink ref="A96" location="'SO 605 - Kontejnery a zp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89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90</v>
      </c>
    </row>
    <row r="4" s="1" customFormat="1" ht="24.96" customHeight="1">
      <c r="B4" s="18"/>
      <c r="D4" s="136" t="s">
        <v>94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Karlovy Vary - umístění podzemních kontejnerů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95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96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8. 1. 2025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29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30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32</v>
      </c>
      <c r="E20" s="36"/>
      <c r="F20" s="36"/>
      <c r="G20" s="36"/>
      <c r="H20" s="36"/>
      <c r="I20" s="138" t="s">
        <v>25</v>
      </c>
      <c r="J20" s="141" t="s">
        <v>33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34</v>
      </c>
      <c r="F21" s="36"/>
      <c r="G21" s="36"/>
      <c r="H21" s="36"/>
      <c r="I21" s="138" t="s">
        <v>28</v>
      </c>
      <c r="J21" s="141" t="s">
        <v>35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37</v>
      </c>
      <c r="E23" s="36"/>
      <c r="F23" s="36"/>
      <c r="G23" s="36"/>
      <c r="H23" s="36"/>
      <c r="I23" s="138" t="s">
        <v>25</v>
      </c>
      <c r="J23" s="141" t="s">
        <v>33</v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">
        <v>38</v>
      </c>
      <c r="F24" s="36"/>
      <c r="G24" s="36"/>
      <c r="H24" s="36"/>
      <c r="I24" s="138" t="s">
        <v>28</v>
      </c>
      <c r="J24" s="141" t="s">
        <v>35</v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39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40</v>
      </c>
      <c r="E30" s="36"/>
      <c r="F30" s="36"/>
      <c r="G30" s="36"/>
      <c r="H30" s="36"/>
      <c r="I30" s="36"/>
      <c r="J30" s="149">
        <f>ROUND(J128,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42</v>
      </c>
      <c r="G32" s="36"/>
      <c r="H32" s="36"/>
      <c r="I32" s="150" t="s">
        <v>41</v>
      </c>
      <c r="J32" s="150" t="s">
        <v>43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44</v>
      </c>
      <c r="E33" s="138" t="s">
        <v>45</v>
      </c>
      <c r="F33" s="152">
        <f>ROUND((SUM(BE128:BE235)),  2)</f>
        <v>0</v>
      </c>
      <c r="G33" s="36"/>
      <c r="H33" s="36"/>
      <c r="I33" s="153">
        <v>0.20999999999999999</v>
      </c>
      <c r="J33" s="152">
        <f>ROUND(((SUM(BE128:BE235))*I33),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46</v>
      </c>
      <c r="F34" s="152">
        <f>ROUND((SUM(BF128:BF235)),  2)</f>
        <v>0</v>
      </c>
      <c r="G34" s="36"/>
      <c r="H34" s="36"/>
      <c r="I34" s="153">
        <v>0.12</v>
      </c>
      <c r="J34" s="152">
        <f>ROUND(((SUM(BF128:BF235))*I34),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47</v>
      </c>
      <c r="F35" s="152">
        <f>ROUND((SUM(BG128:BG235)),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48</v>
      </c>
      <c r="F36" s="152">
        <f>ROUND((SUM(BH128:BH235)),  2)</f>
        <v>0</v>
      </c>
      <c r="G36" s="36"/>
      <c r="H36" s="36"/>
      <c r="I36" s="153">
        <v>0.12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49</v>
      </c>
      <c r="F37" s="152">
        <f>ROUND((SUM(BI128:BI235)),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50</v>
      </c>
      <c r="E39" s="156"/>
      <c r="F39" s="156"/>
      <c r="G39" s="157" t="s">
        <v>51</v>
      </c>
      <c r="H39" s="158" t="s">
        <v>52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53</v>
      </c>
      <c r="E50" s="162"/>
      <c r="F50" s="162"/>
      <c r="G50" s="161" t="s">
        <v>54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55</v>
      </c>
      <c r="E61" s="164"/>
      <c r="F61" s="165" t="s">
        <v>56</v>
      </c>
      <c r="G61" s="163" t="s">
        <v>55</v>
      </c>
      <c r="H61" s="164"/>
      <c r="I61" s="164"/>
      <c r="J61" s="166" t="s">
        <v>56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57</v>
      </c>
      <c r="E65" s="167"/>
      <c r="F65" s="167"/>
      <c r="G65" s="161" t="s">
        <v>58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55</v>
      </c>
      <c r="E76" s="164"/>
      <c r="F76" s="165" t="s">
        <v>56</v>
      </c>
      <c r="G76" s="163" t="s">
        <v>55</v>
      </c>
      <c r="H76" s="164"/>
      <c r="I76" s="164"/>
      <c r="J76" s="166" t="s">
        <v>56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97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Karlovy Vary - umístění podzemních kontejnerů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95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SO 603 - Kontejnery a zpevněné plochy - Zeyerova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 xml:space="preserve"> </v>
      </c>
      <c r="G89" s="38"/>
      <c r="H89" s="38"/>
      <c r="I89" s="30" t="s">
        <v>22</v>
      </c>
      <c r="J89" s="77" t="str">
        <f>IF(J12="","",J12)</f>
        <v>8. 1. 2025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8"/>
      <c r="E91" s="38"/>
      <c r="F91" s="25" t="str">
        <f>E15</f>
        <v>Statutární město Karlovy Vary</v>
      </c>
      <c r="G91" s="38"/>
      <c r="H91" s="38"/>
      <c r="I91" s="30" t="s">
        <v>32</v>
      </c>
      <c r="J91" s="34" t="str">
        <f>E21</f>
        <v>GEOprojectKV, s.r.o.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30</v>
      </c>
      <c r="D92" s="38"/>
      <c r="E92" s="38"/>
      <c r="F92" s="25" t="str">
        <f>IF(E18="","",E18)</f>
        <v>Vyplň údaj</v>
      </c>
      <c r="G92" s="38"/>
      <c r="H92" s="38"/>
      <c r="I92" s="30" t="s">
        <v>37</v>
      </c>
      <c r="J92" s="34" t="str">
        <f>E24</f>
        <v>GEOprojectKV s.r.o.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98</v>
      </c>
      <c r="D94" s="174"/>
      <c r="E94" s="174"/>
      <c r="F94" s="174"/>
      <c r="G94" s="174"/>
      <c r="H94" s="174"/>
      <c r="I94" s="174"/>
      <c r="J94" s="175" t="s">
        <v>99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100</v>
      </c>
      <c r="D96" s="38"/>
      <c r="E96" s="38"/>
      <c r="F96" s="38"/>
      <c r="G96" s="38"/>
      <c r="H96" s="38"/>
      <c r="I96" s="38"/>
      <c r="J96" s="108">
        <f>J128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101</v>
      </c>
    </row>
    <row r="97" s="9" customFormat="1" ht="24.96" customHeight="1">
      <c r="A97" s="9"/>
      <c r="B97" s="177"/>
      <c r="C97" s="178"/>
      <c r="D97" s="179" t="s">
        <v>102</v>
      </c>
      <c r="E97" s="180"/>
      <c r="F97" s="180"/>
      <c r="G97" s="180"/>
      <c r="H97" s="180"/>
      <c r="I97" s="180"/>
      <c r="J97" s="181">
        <f>J129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103</v>
      </c>
      <c r="E98" s="186"/>
      <c r="F98" s="186"/>
      <c r="G98" s="186"/>
      <c r="H98" s="186"/>
      <c r="I98" s="186"/>
      <c r="J98" s="187">
        <f>J130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104</v>
      </c>
      <c r="E99" s="186"/>
      <c r="F99" s="186"/>
      <c r="G99" s="186"/>
      <c r="H99" s="186"/>
      <c r="I99" s="186"/>
      <c r="J99" s="187">
        <f>J155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105</v>
      </c>
      <c r="E100" s="186"/>
      <c r="F100" s="186"/>
      <c r="G100" s="186"/>
      <c r="H100" s="186"/>
      <c r="I100" s="186"/>
      <c r="J100" s="187">
        <f>J167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83"/>
      <c r="C101" s="184"/>
      <c r="D101" s="185" t="s">
        <v>106</v>
      </c>
      <c r="E101" s="186"/>
      <c r="F101" s="186"/>
      <c r="G101" s="186"/>
      <c r="H101" s="186"/>
      <c r="I101" s="186"/>
      <c r="J101" s="187">
        <f>J168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83"/>
      <c r="C102" s="184"/>
      <c r="D102" s="185" t="s">
        <v>107</v>
      </c>
      <c r="E102" s="186"/>
      <c r="F102" s="186"/>
      <c r="G102" s="186"/>
      <c r="H102" s="186"/>
      <c r="I102" s="186"/>
      <c r="J102" s="187">
        <f>J180</f>
        <v>0</v>
      </c>
      <c r="K102" s="184"/>
      <c r="L102" s="18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3"/>
      <c r="C103" s="184"/>
      <c r="D103" s="185" t="s">
        <v>108</v>
      </c>
      <c r="E103" s="186"/>
      <c r="F103" s="186"/>
      <c r="G103" s="186"/>
      <c r="H103" s="186"/>
      <c r="I103" s="186"/>
      <c r="J103" s="187">
        <f>J186</f>
        <v>0</v>
      </c>
      <c r="K103" s="184"/>
      <c r="L103" s="18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3"/>
      <c r="C104" s="184"/>
      <c r="D104" s="185" t="s">
        <v>109</v>
      </c>
      <c r="E104" s="186"/>
      <c r="F104" s="186"/>
      <c r="G104" s="186"/>
      <c r="H104" s="186"/>
      <c r="I104" s="186"/>
      <c r="J104" s="187">
        <f>J200</f>
        <v>0</v>
      </c>
      <c r="K104" s="184"/>
      <c r="L104" s="18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3"/>
      <c r="C105" s="184"/>
      <c r="D105" s="185" t="s">
        <v>110</v>
      </c>
      <c r="E105" s="186"/>
      <c r="F105" s="186"/>
      <c r="G105" s="186"/>
      <c r="H105" s="186"/>
      <c r="I105" s="186"/>
      <c r="J105" s="187">
        <f>J208</f>
        <v>0</v>
      </c>
      <c r="K105" s="184"/>
      <c r="L105" s="18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7"/>
      <c r="C106" s="178"/>
      <c r="D106" s="179" t="s">
        <v>111</v>
      </c>
      <c r="E106" s="180"/>
      <c r="F106" s="180"/>
      <c r="G106" s="180"/>
      <c r="H106" s="180"/>
      <c r="I106" s="180"/>
      <c r="J106" s="181">
        <f>J212</f>
        <v>0</v>
      </c>
      <c r="K106" s="178"/>
      <c r="L106" s="182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3"/>
      <c r="C107" s="184"/>
      <c r="D107" s="185" t="s">
        <v>112</v>
      </c>
      <c r="E107" s="186"/>
      <c r="F107" s="186"/>
      <c r="G107" s="186"/>
      <c r="H107" s="186"/>
      <c r="I107" s="186"/>
      <c r="J107" s="187">
        <f>J213</f>
        <v>0</v>
      </c>
      <c r="K107" s="184"/>
      <c r="L107" s="18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3"/>
      <c r="C108" s="184"/>
      <c r="D108" s="185" t="s">
        <v>113</v>
      </c>
      <c r="E108" s="186"/>
      <c r="F108" s="186"/>
      <c r="G108" s="186"/>
      <c r="H108" s="186"/>
      <c r="I108" s="186"/>
      <c r="J108" s="187">
        <f>J233</f>
        <v>0</v>
      </c>
      <c r="K108" s="184"/>
      <c r="L108" s="18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6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6.96" customHeight="1">
      <c r="A110" s="36"/>
      <c r="B110" s="64"/>
      <c r="C110" s="65"/>
      <c r="D110" s="65"/>
      <c r="E110" s="65"/>
      <c r="F110" s="65"/>
      <c r="G110" s="65"/>
      <c r="H110" s="65"/>
      <c r="I110" s="65"/>
      <c r="J110" s="65"/>
      <c r="K110" s="65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4" s="2" customFormat="1" ht="6.96" customHeight="1">
      <c r="A114" s="36"/>
      <c r="B114" s="66"/>
      <c r="C114" s="67"/>
      <c r="D114" s="67"/>
      <c r="E114" s="67"/>
      <c r="F114" s="67"/>
      <c r="G114" s="67"/>
      <c r="H114" s="67"/>
      <c r="I114" s="67"/>
      <c r="J114" s="67"/>
      <c r="K114" s="67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24.96" customHeight="1">
      <c r="A115" s="36"/>
      <c r="B115" s="37"/>
      <c r="C115" s="21" t="s">
        <v>114</v>
      </c>
      <c r="D115" s="38"/>
      <c r="E115" s="38"/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6.96" customHeight="1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2" customHeight="1">
      <c r="A117" s="36"/>
      <c r="B117" s="37"/>
      <c r="C117" s="30" t="s">
        <v>16</v>
      </c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6.5" customHeight="1">
      <c r="A118" s="36"/>
      <c r="B118" s="37"/>
      <c r="C118" s="38"/>
      <c r="D118" s="38"/>
      <c r="E118" s="172" t="str">
        <f>E7</f>
        <v>Karlovy Vary - umístění podzemních kontejnerů</v>
      </c>
      <c r="F118" s="30"/>
      <c r="G118" s="30"/>
      <c r="H118" s="30"/>
      <c r="I118" s="38"/>
      <c r="J118" s="38"/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2" customHeight="1">
      <c r="A119" s="36"/>
      <c r="B119" s="37"/>
      <c r="C119" s="30" t="s">
        <v>95</v>
      </c>
      <c r="D119" s="38"/>
      <c r="E119" s="38"/>
      <c r="F119" s="38"/>
      <c r="G119" s="38"/>
      <c r="H119" s="38"/>
      <c r="I119" s="38"/>
      <c r="J119" s="38"/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6.5" customHeight="1">
      <c r="A120" s="36"/>
      <c r="B120" s="37"/>
      <c r="C120" s="38"/>
      <c r="D120" s="38"/>
      <c r="E120" s="74" t="str">
        <f>E9</f>
        <v>SO 603 - Kontejnery a zpevněné plochy - Zeyerova</v>
      </c>
      <c r="F120" s="38"/>
      <c r="G120" s="38"/>
      <c r="H120" s="38"/>
      <c r="I120" s="38"/>
      <c r="J120" s="38"/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6.96" customHeight="1">
      <c r="A121" s="36"/>
      <c r="B121" s="37"/>
      <c r="C121" s="38"/>
      <c r="D121" s="38"/>
      <c r="E121" s="38"/>
      <c r="F121" s="38"/>
      <c r="G121" s="38"/>
      <c r="H121" s="38"/>
      <c r="I121" s="38"/>
      <c r="J121" s="38"/>
      <c r="K121" s="38"/>
      <c r="L121" s="61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2" customHeight="1">
      <c r="A122" s="36"/>
      <c r="B122" s="37"/>
      <c r="C122" s="30" t="s">
        <v>20</v>
      </c>
      <c r="D122" s="38"/>
      <c r="E122" s="38"/>
      <c r="F122" s="25" t="str">
        <f>F12</f>
        <v xml:space="preserve"> </v>
      </c>
      <c r="G122" s="38"/>
      <c r="H122" s="38"/>
      <c r="I122" s="30" t="s">
        <v>22</v>
      </c>
      <c r="J122" s="77" t="str">
        <f>IF(J12="","",J12)</f>
        <v>8. 1. 2025</v>
      </c>
      <c r="K122" s="38"/>
      <c r="L122" s="61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6.96" customHeight="1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61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5.15" customHeight="1">
      <c r="A124" s="36"/>
      <c r="B124" s="37"/>
      <c r="C124" s="30" t="s">
        <v>24</v>
      </c>
      <c r="D124" s="38"/>
      <c r="E124" s="38"/>
      <c r="F124" s="25" t="str">
        <f>E15</f>
        <v>Statutární město Karlovy Vary</v>
      </c>
      <c r="G124" s="38"/>
      <c r="H124" s="38"/>
      <c r="I124" s="30" t="s">
        <v>32</v>
      </c>
      <c r="J124" s="34" t="str">
        <f>E21</f>
        <v>GEOprojectKV, s.r.o.</v>
      </c>
      <c r="K124" s="38"/>
      <c r="L124" s="61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15.15" customHeight="1">
      <c r="A125" s="36"/>
      <c r="B125" s="37"/>
      <c r="C125" s="30" t="s">
        <v>30</v>
      </c>
      <c r="D125" s="38"/>
      <c r="E125" s="38"/>
      <c r="F125" s="25" t="str">
        <f>IF(E18="","",E18)</f>
        <v>Vyplň údaj</v>
      </c>
      <c r="G125" s="38"/>
      <c r="H125" s="38"/>
      <c r="I125" s="30" t="s">
        <v>37</v>
      </c>
      <c r="J125" s="34" t="str">
        <f>E24</f>
        <v>GEOprojectKV s.r.o.</v>
      </c>
      <c r="K125" s="38"/>
      <c r="L125" s="61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0.32" customHeight="1">
      <c r="A126" s="36"/>
      <c r="B126" s="37"/>
      <c r="C126" s="38"/>
      <c r="D126" s="38"/>
      <c r="E126" s="38"/>
      <c r="F126" s="38"/>
      <c r="G126" s="38"/>
      <c r="H126" s="38"/>
      <c r="I126" s="38"/>
      <c r="J126" s="38"/>
      <c r="K126" s="38"/>
      <c r="L126" s="61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11" customFormat="1" ht="29.28" customHeight="1">
      <c r="A127" s="189"/>
      <c r="B127" s="190"/>
      <c r="C127" s="191" t="s">
        <v>115</v>
      </c>
      <c r="D127" s="192" t="s">
        <v>65</v>
      </c>
      <c r="E127" s="192" t="s">
        <v>61</v>
      </c>
      <c r="F127" s="192" t="s">
        <v>62</v>
      </c>
      <c r="G127" s="192" t="s">
        <v>116</v>
      </c>
      <c r="H127" s="192" t="s">
        <v>117</v>
      </c>
      <c r="I127" s="192" t="s">
        <v>118</v>
      </c>
      <c r="J127" s="192" t="s">
        <v>99</v>
      </c>
      <c r="K127" s="193" t="s">
        <v>119</v>
      </c>
      <c r="L127" s="194"/>
      <c r="M127" s="98" t="s">
        <v>1</v>
      </c>
      <c r="N127" s="99" t="s">
        <v>44</v>
      </c>
      <c r="O127" s="99" t="s">
        <v>120</v>
      </c>
      <c r="P127" s="99" t="s">
        <v>121</v>
      </c>
      <c r="Q127" s="99" t="s">
        <v>122</v>
      </c>
      <c r="R127" s="99" t="s">
        <v>123</v>
      </c>
      <c r="S127" s="99" t="s">
        <v>124</v>
      </c>
      <c r="T127" s="100" t="s">
        <v>125</v>
      </c>
      <c r="U127" s="189"/>
      <c r="V127" s="189"/>
      <c r="W127" s="189"/>
      <c r="X127" s="189"/>
      <c r="Y127" s="189"/>
      <c r="Z127" s="189"/>
      <c r="AA127" s="189"/>
      <c r="AB127" s="189"/>
      <c r="AC127" s="189"/>
      <c r="AD127" s="189"/>
      <c r="AE127" s="189"/>
    </row>
    <row r="128" s="2" customFormat="1" ht="22.8" customHeight="1">
      <c r="A128" s="36"/>
      <c r="B128" s="37"/>
      <c r="C128" s="105" t="s">
        <v>126</v>
      </c>
      <c r="D128" s="38"/>
      <c r="E128" s="38"/>
      <c r="F128" s="38"/>
      <c r="G128" s="38"/>
      <c r="H128" s="38"/>
      <c r="I128" s="38"/>
      <c r="J128" s="195">
        <f>BK128</f>
        <v>0</v>
      </c>
      <c r="K128" s="38"/>
      <c r="L128" s="42"/>
      <c r="M128" s="101"/>
      <c r="N128" s="196"/>
      <c r="O128" s="102"/>
      <c r="P128" s="197">
        <f>P129+P212</f>
        <v>0</v>
      </c>
      <c r="Q128" s="102"/>
      <c r="R128" s="197">
        <f>R129+R212</f>
        <v>71.571803106600015</v>
      </c>
      <c r="S128" s="102"/>
      <c r="T128" s="198">
        <f>T129+T212</f>
        <v>11.888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5" t="s">
        <v>79</v>
      </c>
      <c r="AU128" s="15" t="s">
        <v>101</v>
      </c>
      <c r="BK128" s="199">
        <f>BK129+BK212</f>
        <v>0</v>
      </c>
    </row>
    <row r="129" s="12" customFormat="1" ht="25.92" customHeight="1">
      <c r="A129" s="12"/>
      <c r="B129" s="200"/>
      <c r="C129" s="201"/>
      <c r="D129" s="202" t="s">
        <v>79</v>
      </c>
      <c r="E129" s="203" t="s">
        <v>127</v>
      </c>
      <c r="F129" s="203" t="s">
        <v>128</v>
      </c>
      <c r="G129" s="201"/>
      <c r="H129" s="201"/>
      <c r="I129" s="204"/>
      <c r="J129" s="205">
        <f>BK129</f>
        <v>0</v>
      </c>
      <c r="K129" s="201"/>
      <c r="L129" s="206"/>
      <c r="M129" s="207"/>
      <c r="N129" s="208"/>
      <c r="O129" s="208"/>
      <c r="P129" s="209">
        <f>P130+P155+P167+P186+P200+P208</f>
        <v>0</v>
      </c>
      <c r="Q129" s="208"/>
      <c r="R129" s="209">
        <f>R130+R155+R167+R186+R200+R208</f>
        <v>71.124649776000012</v>
      </c>
      <c r="S129" s="208"/>
      <c r="T129" s="210">
        <f>T130+T155+T167+T186+T200+T208</f>
        <v>11.888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1" t="s">
        <v>88</v>
      </c>
      <c r="AT129" s="212" t="s">
        <v>79</v>
      </c>
      <c r="AU129" s="212" t="s">
        <v>80</v>
      </c>
      <c r="AY129" s="211" t="s">
        <v>129</v>
      </c>
      <c r="BK129" s="213">
        <f>BK130+BK155+BK167+BK186+BK200+BK208</f>
        <v>0</v>
      </c>
    </row>
    <row r="130" s="12" customFormat="1" ht="22.8" customHeight="1">
      <c r="A130" s="12"/>
      <c r="B130" s="200"/>
      <c r="C130" s="201"/>
      <c r="D130" s="202" t="s">
        <v>79</v>
      </c>
      <c r="E130" s="214" t="s">
        <v>88</v>
      </c>
      <c r="F130" s="214" t="s">
        <v>130</v>
      </c>
      <c r="G130" s="201"/>
      <c r="H130" s="201"/>
      <c r="I130" s="204"/>
      <c r="J130" s="215">
        <f>BK130</f>
        <v>0</v>
      </c>
      <c r="K130" s="201"/>
      <c r="L130" s="206"/>
      <c r="M130" s="207"/>
      <c r="N130" s="208"/>
      <c r="O130" s="208"/>
      <c r="P130" s="209">
        <f>SUM(P131:P154)</f>
        <v>0</v>
      </c>
      <c r="Q130" s="208"/>
      <c r="R130" s="209">
        <f>SUM(R131:R154)</f>
        <v>56.048742400000002</v>
      </c>
      <c r="S130" s="208"/>
      <c r="T130" s="210">
        <f>SUM(T131:T154)</f>
        <v>11.888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1" t="s">
        <v>88</v>
      </c>
      <c r="AT130" s="212" t="s">
        <v>79</v>
      </c>
      <c r="AU130" s="212" t="s">
        <v>88</v>
      </c>
      <c r="AY130" s="211" t="s">
        <v>129</v>
      </c>
      <c r="BK130" s="213">
        <f>SUM(BK131:BK154)</f>
        <v>0</v>
      </c>
    </row>
    <row r="131" s="2" customFormat="1" ht="55.5" customHeight="1">
      <c r="A131" s="36"/>
      <c r="B131" s="37"/>
      <c r="C131" s="216" t="s">
        <v>88</v>
      </c>
      <c r="D131" s="216" t="s">
        <v>131</v>
      </c>
      <c r="E131" s="217" t="s">
        <v>132</v>
      </c>
      <c r="F131" s="218" t="s">
        <v>133</v>
      </c>
      <c r="G131" s="219" t="s">
        <v>134</v>
      </c>
      <c r="H131" s="220">
        <v>16</v>
      </c>
      <c r="I131" s="221"/>
      <c r="J131" s="222">
        <f>ROUND(I131*H131,2)</f>
        <v>0</v>
      </c>
      <c r="K131" s="218" t="s">
        <v>135</v>
      </c>
      <c r="L131" s="42"/>
      <c r="M131" s="223" t="s">
        <v>1</v>
      </c>
      <c r="N131" s="224" t="s">
        <v>45</v>
      </c>
      <c r="O131" s="89"/>
      <c r="P131" s="225">
        <f>O131*H131</f>
        <v>0</v>
      </c>
      <c r="Q131" s="225">
        <v>0</v>
      </c>
      <c r="R131" s="225">
        <f>Q131*H131</f>
        <v>0</v>
      </c>
      <c r="S131" s="225">
        <v>0.41699999999999998</v>
      </c>
      <c r="T131" s="226">
        <f>S131*H131</f>
        <v>6.6719999999999997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27" t="s">
        <v>136</v>
      </c>
      <c r="AT131" s="227" t="s">
        <v>131</v>
      </c>
      <c r="AU131" s="227" t="s">
        <v>90</v>
      </c>
      <c r="AY131" s="15" t="s">
        <v>129</v>
      </c>
      <c r="BE131" s="228">
        <f>IF(N131="základní",J131,0)</f>
        <v>0</v>
      </c>
      <c r="BF131" s="228">
        <f>IF(N131="snížená",J131,0)</f>
        <v>0</v>
      </c>
      <c r="BG131" s="228">
        <f>IF(N131="zákl. přenesená",J131,0)</f>
        <v>0</v>
      </c>
      <c r="BH131" s="228">
        <f>IF(N131="sníž. přenesená",J131,0)</f>
        <v>0</v>
      </c>
      <c r="BI131" s="228">
        <f>IF(N131="nulová",J131,0)</f>
        <v>0</v>
      </c>
      <c r="BJ131" s="15" t="s">
        <v>88</v>
      </c>
      <c r="BK131" s="228">
        <f>ROUND(I131*H131,2)</f>
        <v>0</v>
      </c>
      <c r="BL131" s="15" t="s">
        <v>136</v>
      </c>
      <c r="BM131" s="227" t="s">
        <v>137</v>
      </c>
    </row>
    <row r="132" s="2" customFormat="1">
      <c r="A132" s="36"/>
      <c r="B132" s="37"/>
      <c r="C132" s="38"/>
      <c r="D132" s="229" t="s">
        <v>138</v>
      </c>
      <c r="E132" s="38"/>
      <c r="F132" s="230" t="s">
        <v>139</v>
      </c>
      <c r="G132" s="38"/>
      <c r="H132" s="38"/>
      <c r="I132" s="231"/>
      <c r="J132" s="38"/>
      <c r="K132" s="38"/>
      <c r="L132" s="42"/>
      <c r="M132" s="232"/>
      <c r="N132" s="233"/>
      <c r="O132" s="89"/>
      <c r="P132" s="89"/>
      <c r="Q132" s="89"/>
      <c r="R132" s="89"/>
      <c r="S132" s="89"/>
      <c r="T132" s="90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5" t="s">
        <v>138</v>
      </c>
      <c r="AU132" s="15" t="s">
        <v>90</v>
      </c>
    </row>
    <row r="133" s="2" customFormat="1" ht="49.05" customHeight="1">
      <c r="A133" s="36"/>
      <c r="B133" s="37"/>
      <c r="C133" s="216" t="s">
        <v>90</v>
      </c>
      <c r="D133" s="216" t="s">
        <v>131</v>
      </c>
      <c r="E133" s="217" t="s">
        <v>140</v>
      </c>
      <c r="F133" s="218" t="s">
        <v>141</v>
      </c>
      <c r="G133" s="219" t="s">
        <v>134</v>
      </c>
      <c r="H133" s="220">
        <v>16</v>
      </c>
      <c r="I133" s="221"/>
      <c r="J133" s="222">
        <f>ROUND(I133*H133,2)</f>
        <v>0</v>
      </c>
      <c r="K133" s="218" t="s">
        <v>135</v>
      </c>
      <c r="L133" s="42"/>
      <c r="M133" s="223" t="s">
        <v>1</v>
      </c>
      <c r="N133" s="224" t="s">
        <v>45</v>
      </c>
      <c r="O133" s="89"/>
      <c r="P133" s="225">
        <f>O133*H133</f>
        <v>0</v>
      </c>
      <c r="Q133" s="225">
        <v>0</v>
      </c>
      <c r="R133" s="225">
        <f>Q133*H133</f>
        <v>0</v>
      </c>
      <c r="S133" s="225">
        <v>0.316</v>
      </c>
      <c r="T133" s="226">
        <f>S133*H133</f>
        <v>5.056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27" t="s">
        <v>136</v>
      </c>
      <c r="AT133" s="227" t="s">
        <v>131</v>
      </c>
      <c r="AU133" s="227" t="s">
        <v>90</v>
      </c>
      <c r="AY133" s="15" t="s">
        <v>129</v>
      </c>
      <c r="BE133" s="228">
        <f>IF(N133="základní",J133,0)</f>
        <v>0</v>
      </c>
      <c r="BF133" s="228">
        <f>IF(N133="snížená",J133,0)</f>
        <v>0</v>
      </c>
      <c r="BG133" s="228">
        <f>IF(N133="zákl. přenesená",J133,0)</f>
        <v>0</v>
      </c>
      <c r="BH133" s="228">
        <f>IF(N133="sníž. přenesená",J133,0)</f>
        <v>0</v>
      </c>
      <c r="BI133" s="228">
        <f>IF(N133="nulová",J133,0)</f>
        <v>0</v>
      </c>
      <c r="BJ133" s="15" t="s">
        <v>88</v>
      </c>
      <c r="BK133" s="228">
        <f>ROUND(I133*H133,2)</f>
        <v>0</v>
      </c>
      <c r="BL133" s="15" t="s">
        <v>136</v>
      </c>
      <c r="BM133" s="227" t="s">
        <v>142</v>
      </c>
    </row>
    <row r="134" s="2" customFormat="1">
      <c r="A134" s="36"/>
      <c r="B134" s="37"/>
      <c r="C134" s="38"/>
      <c r="D134" s="229" t="s">
        <v>138</v>
      </c>
      <c r="E134" s="38"/>
      <c r="F134" s="230" t="s">
        <v>143</v>
      </c>
      <c r="G134" s="38"/>
      <c r="H134" s="38"/>
      <c r="I134" s="231"/>
      <c r="J134" s="38"/>
      <c r="K134" s="38"/>
      <c r="L134" s="42"/>
      <c r="M134" s="232"/>
      <c r="N134" s="233"/>
      <c r="O134" s="89"/>
      <c r="P134" s="89"/>
      <c r="Q134" s="89"/>
      <c r="R134" s="89"/>
      <c r="S134" s="89"/>
      <c r="T134" s="90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5" t="s">
        <v>138</v>
      </c>
      <c r="AU134" s="15" t="s">
        <v>90</v>
      </c>
    </row>
    <row r="135" s="2" customFormat="1" ht="37.8" customHeight="1">
      <c r="A135" s="36"/>
      <c r="B135" s="37"/>
      <c r="C135" s="216" t="s">
        <v>144</v>
      </c>
      <c r="D135" s="216" t="s">
        <v>131</v>
      </c>
      <c r="E135" s="217" t="s">
        <v>145</v>
      </c>
      <c r="F135" s="218" t="s">
        <v>146</v>
      </c>
      <c r="G135" s="219" t="s">
        <v>147</v>
      </c>
      <c r="H135" s="220">
        <v>4</v>
      </c>
      <c r="I135" s="221"/>
      <c r="J135" s="222">
        <f>ROUND(I135*H135,2)</f>
        <v>0</v>
      </c>
      <c r="K135" s="218" t="s">
        <v>135</v>
      </c>
      <c r="L135" s="42"/>
      <c r="M135" s="223" t="s">
        <v>1</v>
      </c>
      <c r="N135" s="224" t="s">
        <v>45</v>
      </c>
      <c r="O135" s="89"/>
      <c r="P135" s="225">
        <f>O135*H135</f>
        <v>0</v>
      </c>
      <c r="Q135" s="225">
        <v>0</v>
      </c>
      <c r="R135" s="225">
        <f>Q135*H135</f>
        <v>0</v>
      </c>
      <c r="S135" s="225">
        <v>0.040000000000000001</v>
      </c>
      <c r="T135" s="226">
        <f>S135*H135</f>
        <v>0.16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7" t="s">
        <v>136</v>
      </c>
      <c r="AT135" s="227" t="s">
        <v>131</v>
      </c>
      <c r="AU135" s="227" t="s">
        <v>90</v>
      </c>
      <c r="AY135" s="15" t="s">
        <v>129</v>
      </c>
      <c r="BE135" s="228">
        <f>IF(N135="základní",J135,0)</f>
        <v>0</v>
      </c>
      <c r="BF135" s="228">
        <f>IF(N135="snížená",J135,0)</f>
        <v>0</v>
      </c>
      <c r="BG135" s="228">
        <f>IF(N135="zákl. přenesená",J135,0)</f>
        <v>0</v>
      </c>
      <c r="BH135" s="228">
        <f>IF(N135="sníž. přenesená",J135,0)</f>
        <v>0</v>
      </c>
      <c r="BI135" s="228">
        <f>IF(N135="nulová",J135,0)</f>
        <v>0</v>
      </c>
      <c r="BJ135" s="15" t="s">
        <v>88</v>
      </c>
      <c r="BK135" s="228">
        <f>ROUND(I135*H135,2)</f>
        <v>0</v>
      </c>
      <c r="BL135" s="15" t="s">
        <v>136</v>
      </c>
      <c r="BM135" s="227" t="s">
        <v>148</v>
      </c>
    </row>
    <row r="136" s="2" customFormat="1">
      <c r="A136" s="36"/>
      <c r="B136" s="37"/>
      <c r="C136" s="38"/>
      <c r="D136" s="229" t="s">
        <v>138</v>
      </c>
      <c r="E136" s="38"/>
      <c r="F136" s="230" t="s">
        <v>149</v>
      </c>
      <c r="G136" s="38"/>
      <c r="H136" s="38"/>
      <c r="I136" s="231"/>
      <c r="J136" s="38"/>
      <c r="K136" s="38"/>
      <c r="L136" s="42"/>
      <c r="M136" s="232"/>
      <c r="N136" s="233"/>
      <c r="O136" s="89"/>
      <c r="P136" s="89"/>
      <c r="Q136" s="89"/>
      <c r="R136" s="89"/>
      <c r="S136" s="89"/>
      <c r="T136" s="90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5" t="s">
        <v>138</v>
      </c>
      <c r="AU136" s="15" t="s">
        <v>90</v>
      </c>
    </row>
    <row r="137" s="2" customFormat="1">
      <c r="A137" s="36"/>
      <c r="B137" s="37"/>
      <c r="C137" s="38"/>
      <c r="D137" s="234" t="s">
        <v>150</v>
      </c>
      <c r="E137" s="38"/>
      <c r="F137" s="235" t="s">
        <v>151</v>
      </c>
      <c r="G137" s="38"/>
      <c r="H137" s="38"/>
      <c r="I137" s="231"/>
      <c r="J137" s="38"/>
      <c r="K137" s="38"/>
      <c r="L137" s="42"/>
      <c r="M137" s="232"/>
      <c r="N137" s="233"/>
      <c r="O137" s="89"/>
      <c r="P137" s="89"/>
      <c r="Q137" s="89"/>
      <c r="R137" s="89"/>
      <c r="S137" s="89"/>
      <c r="T137" s="90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5" t="s">
        <v>150</v>
      </c>
      <c r="AU137" s="15" t="s">
        <v>90</v>
      </c>
    </row>
    <row r="138" s="2" customFormat="1" ht="44.25" customHeight="1">
      <c r="A138" s="36"/>
      <c r="B138" s="37"/>
      <c r="C138" s="216" t="s">
        <v>136</v>
      </c>
      <c r="D138" s="216" t="s">
        <v>131</v>
      </c>
      <c r="E138" s="217" t="s">
        <v>152</v>
      </c>
      <c r="F138" s="218" t="s">
        <v>153</v>
      </c>
      <c r="G138" s="219" t="s">
        <v>154</v>
      </c>
      <c r="H138" s="220">
        <v>99.840000000000003</v>
      </c>
      <c r="I138" s="221"/>
      <c r="J138" s="222">
        <f>ROUND(I138*H138,2)</f>
        <v>0</v>
      </c>
      <c r="K138" s="218" t="s">
        <v>135</v>
      </c>
      <c r="L138" s="42"/>
      <c r="M138" s="223" t="s">
        <v>1</v>
      </c>
      <c r="N138" s="224" t="s">
        <v>45</v>
      </c>
      <c r="O138" s="89"/>
      <c r="P138" s="225">
        <f>O138*H138</f>
        <v>0</v>
      </c>
      <c r="Q138" s="225">
        <v>0</v>
      </c>
      <c r="R138" s="225">
        <f>Q138*H138</f>
        <v>0</v>
      </c>
      <c r="S138" s="225">
        <v>0</v>
      </c>
      <c r="T138" s="226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27" t="s">
        <v>136</v>
      </c>
      <c r="AT138" s="227" t="s">
        <v>131</v>
      </c>
      <c r="AU138" s="227" t="s">
        <v>90</v>
      </c>
      <c r="AY138" s="15" t="s">
        <v>129</v>
      </c>
      <c r="BE138" s="228">
        <f>IF(N138="základní",J138,0)</f>
        <v>0</v>
      </c>
      <c r="BF138" s="228">
        <f>IF(N138="snížená",J138,0)</f>
        <v>0</v>
      </c>
      <c r="BG138" s="228">
        <f>IF(N138="zákl. přenesená",J138,0)</f>
        <v>0</v>
      </c>
      <c r="BH138" s="228">
        <f>IF(N138="sníž. přenesená",J138,0)</f>
        <v>0</v>
      </c>
      <c r="BI138" s="228">
        <f>IF(N138="nulová",J138,0)</f>
        <v>0</v>
      </c>
      <c r="BJ138" s="15" t="s">
        <v>88</v>
      </c>
      <c r="BK138" s="228">
        <f>ROUND(I138*H138,2)</f>
        <v>0</v>
      </c>
      <c r="BL138" s="15" t="s">
        <v>136</v>
      </c>
      <c r="BM138" s="227" t="s">
        <v>155</v>
      </c>
    </row>
    <row r="139" s="2" customFormat="1">
      <c r="A139" s="36"/>
      <c r="B139" s="37"/>
      <c r="C139" s="38"/>
      <c r="D139" s="229" t="s">
        <v>138</v>
      </c>
      <c r="E139" s="38"/>
      <c r="F139" s="230" t="s">
        <v>156</v>
      </c>
      <c r="G139" s="38"/>
      <c r="H139" s="38"/>
      <c r="I139" s="231"/>
      <c r="J139" s="38"/>
      <c r="K139" s="38"/>
      <c r="L139" s="42"/>
      <c r="M139" s="232"/>
      <c r="N139" s="233"/>
      <c r="O139" s="89"/>
      <c r="P139" s="89"/>
      <c r="Q139" s="89"/>
      <c r="R139" s="89"/>
      <c r="S139" s="89"/>
      <c r="T139" s="90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5" t="s">
        <v>138</v>
      </c>
      <c r="AU139" s="15" t="s">
        <v>90</v>
      </c>
    </row>
    <row r="140" s="13" customFormat="1">
      <c r="A140" s="13"/>
      <c r="B140" s="236"/>
      <c r="C140" s="237"/>
      <c r="D140" s="234" t="s">
        <v>157</v>
      </c>
      <c r="E140" s="238" t="s">
        <v>1</v>
      </c>
      <c r="F140" s="239" t="s">
        <v>158</v>
      </c>
      <c r="G140" s="237"/>
      <c r="H140" s="240">
        <v>99.840000000000003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6" t="s">
        <v>157</v>
      </c>
      <c r="AU140" s="246" t="s">
        <v>90</v>
      </c>
      <c r="AV140" s="13" t="s">
        <v>90</v>
      </c>
      <c r="AW140" s="13" t="s">
        <v>36</v>
      </c>
      <c r="AX140" s="13" t="s">
        <v>88</v>
      </c>
      <c r="AY140" s="246" t="s">
        <v>129</v>
      </c>
    </row>
    <row r="141" s="2" customFormat="1" ht="37.8" customHeight="1">
      <c r="A141" s="36"/>
      <c r="B141" s="37"/>
      <c r="C141" s="216" t="s">
        <v>159</v>
      </c>
      <c r="D141" s="216" t="s">
        <v>131</v>
      </c>
      <c r="E141" s="217" t="s">
        <v>160</v>
      </c>
      <c r="F141" s="218" t="s">
        <v>161</v>
      </c>
      <c r="G141" s="219" t="s">
        <v>134</v>
      </c>
      <c r="H141" s="220">
        <v>76.159999999999997</v>
      </c>
      <c r="I141" s="221"/>
      <c r="J141" s="222">
        <f>ROUND(I141*H141,2)</f>
        <v>0</v>
      </c>
      <c r="K141" s="218" t="s">
        <v>135</v>
      </c>
      <c r="L141" s="42"/>
      <c r="M141" s="223" t="s">
        <v>1</v>
      </c>
      <c r="N141" s="224" t="s">
        <v>45</v>
      </c>
      <c r="O141" s="89"/>
      <c r="P141" s="225">
        <f>O141*H141</f>
        <v>0</v>
      </c>
      <c r="Q141" s="225">
        <v>0.00064000000000000005</v>
      </c>
      <c r="R141" s="225">
        <f>Q141*H141</f>
        <v>0.048742400000000005</v>
      </c>
      <c r="S141" s="225">
        <v>0</v>
      </c>
      <c r="T141" s="22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7" t="s">
        <v>136</v>
      </c>
      <c r="AT141" s="227" t="s">
        <v>131</v>
      </c>
      <c r="AU141" s="227" t="s">
        <v>90</v>
      </c>
      <c r="AY141" s="15" t="s">
        <v>129</v>
      </c>
      <c r="BE141" s="228">
        <f>IF(N141="základní",J141,0)</f>
        <v>0</v>
      </c>
      <c r="BF141" s="228">
        <f>IF(N141="snížená",J141,0)</f>
        <v>0</v>
      </c>
      <c r="BG141" s="228">
        <f>IF(N141="zákl. přenesená",J141,0)</f>
        <v>0</v>
      </c>
      <c r="BH141" s="228">
        <f>IF(N141="sníž. přenesená",J141,0)</f>
        <v>0</v>
      </c>
      <c r="BI141" s="228">
        <f>IF(N141="nulová",J141,0)</f>
        <v>0</v>
      </c>
      <c r="BJ141" s="15" t="s">
        <v>88</v>
      </c>
      <c r="BK141" s="228">
        <f>ROUND(I141*H141,2)</f>
        <v>0</v>
      </c>
      <c r="BL141" s="15" t="s">
        <v>136</v>
      </c>
      <c r="BM141" s="227" t="s">
        <v>162</v>
      </c>
    </row>
    <row r="142" s="2" customFormat="1">
      <c r="A142" s="36"/>
      <c r="B142" s="37"/>
      <c r="C142" s="38"/>
      <c r="D142" s="229" t="s">
        <v>138</v>
      </c>
      <c r="E142" s="38"/>
      <c r="F142" s="230" t="s">
        <v>163</v>
      </c>
      <c r="G142" s="38"/>
      <c r="H142" s="38"/>
      <c r="I142" s="231"/>
      <c r="J142" s="38"/>
      <c r="K142" s="38"/>
      <c r="L142" s="42"/>
      <c r="M142" s="232"/>
      <c r="N142" s="233"/>
      <c r="O142" s="89"/>
      <c r="P142" s="89"/>
      <c r="Q142" s="89"/>
      <c r="R142" s="89"/>
      <c r="S142" s="89"/>
      <c r="T142" s="90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5" t="s">
        <v>138</v>
      </c>
      <c r="AU142" s="15" t="s">
        <v>90</v>
      </c>
    </row>
    <row r="143" s="13" customFormat="1">
      <c r="A143" s="13"/>
      <c r="B143" s="236"/>
      <c r="C143" s="237"/>
      <c r="D143" s="234" t="s">
        <v>157</v>
      </c>
      <c r="E143" s="238" t="s">
        <v>1</v>
      </c>
      <c r="F143" s="239" t="s">
        <v>164</v>
      </c>
      <c r="G143" s="237"/>
      <c r="H143" s="240">
        <v>76.159999999999997</v>
      </c>
      <c r="I143" s="241"/>
      <c r="J143" s="237"/>
      <c r="K143" s="237"/>
      <c r="L143" s="242"/>
      <c r="M143" s="243"/>
      <c r="N143" s="244"/>
      <c r="O143" s="244"/>
      <c r="P143" s="244"/>
      <c r="Q143" s="244"/>
      <c r="R143" s="244"/>
      <c r="S143" s="244"/>
      <c r="T143" s="24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6" t="s">
        <v>157</v>
      </c>
      <c r="AU143" s="246" t="s">
        <v>90</v>
      </c>
      <c r="AV143" s="13" t="s">
        <v>90</v>
      </c>
      <c r="AW143" s="13" t="s">
        <v>36</v>
      </c>
      <c r="AX143" s="13" t="s">
        <v>88</v>
      </c>
      <c r="AY143" s="246" t="s">
        <v>129</v>
      </c>
    </row>
    <row r="144" s="2" customFormat="1" ht="37.8" customHeight="1">
      <c r="A144" s="36"/>
      <c r="B144" s="37"/>
      <c r="C144" s="216" t="s">
        <v>165</v>
      </c>
      <c r="D144" s="216" t="s">
        <v>131</v>
      </c>
      <c r="E144" s="217" t="s">
        <v>166</v>
      </c>
      <c r="F144" s="218" t="s">
        <v>167</v>
      </c>
      <c r="G144" s="219" t="s">
        <v>134</v>
      </c>
      <c r="H144" s="220">
        <v>76.159999999999997</v>
      </c>
      <c r="I144" s="221"/>
      <c r="J144" s="222">
        <f>ROUND(I144*H144,2)</f>
        <v>0</v>
      </c>
      <c r="K144" s="218" t="s">
        <v>135</v>
      </c>
      <c r="L144" s="42"/>
      <c r="M144" s="223" t="s">
        <v>1</v>
      </c>
      <c r="N144" s="224" t="s">
        <v>45</v>
      </c>
      <c r="O144" s="89"/>
      <c r="P144" s="225">
        <f>O144*H144</f>
        <v>0</v>
      </c>
      <c r="Q144" s="225">
        <v>0</v>
      </c>
      <c r="R144" s="225">
        <f>Q144*H144</f>
        <v>0</v>
      </c>
      <c r="S144" s="225">
        <v>0</v>
      </c>
      <c r="T144" s="22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27" t="s">
        <v>136</v>
      </c>
      <c r="AT144" s="227" t="s">
        <v>131</v>
      </c>
      <c r="AU144" s="227" t="s">
        <v>90</v>
      </c>
      <c r="AY144" s="15" t="s">
        <v>129</v>
      </c>
      <c r="BE144" s="228">
        <f>IF(N144="základní",J144,0)</f>
        <v>0</v>
      </c>
      <c r="BF144" s="228">
        <f>IF(N144="snížená",J144,0)</f>
        <v>0</v>
      </c>
      <c r="BG144" s="228">
        <f>IF(N144="zákl. přenesená",J144,0)</f>
        <v>0</v>
      </c>
      <c r="BH144" s="228">
        <f>IF(N144="sníž. přenesená",J144,0)</f>
        <v>0</v>
      </c>
      <c r="BI144" s="228">
        <f>IF(N144="nulová",J144,0)</f>
        <v>0</v>
      </c>
      <c r="BJ144" s="15" t="s">
        <v>88</v>
      </c>
      <c r="BK144" s="228">
        <f>ROUND(I144*H144,2)</f>
        <v>0</v>
      </c>
      <c r="BL144" s="15" t="s">
        <v>136</v>
      </c>
      <c r="BM144" s="227" t="s">
        <v>168</v>
      </c>
    </row>
    <row r="145" s="2" customFormat="1">
      <c r="A145" s="36"/>
      <c r="B145" s="37"/>
      <c r="C145" s="38"/>
      <c r="D145" s="229" t="s">
        <v>138</v>
      </c>
      <c r="E145" s="38"/>
      <c r="F145" s="230" t="s">
        <v>169</v>
      </c>
      <c r="G145" s="38"/>
      <c r="H145" s="38"/>
      <c r="I145" s="231"/>
      <c r="J145" s="38"/>
      <c r="K145" s="38"/>
      <c r="L145" s="42"/>
      <c r="M145" s="232"/>
      <c r="N145" s="233"/>
      <c r="O145" s="89"/>
      <c r="P145" s="89"/>
      <c r="Q145" s="89"/>
      <c r="R145" s="89"/>
      <c r="S145" s="89"/>
      <c r="T145" s="90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5" t="s">
        <v>138</v>
      </c>
      <c r="AU145" s="15" t="s">
        <v>90</v>
      </c>
    </row>
    <row r="146" s="13" customFormat="1">
      <c r="A146" s="13"/>
      <c r="B146" s="236"/>
      <c r="C146" s="237"/>
      <c r="D146" s="234" t="s">
        <v>157</v>
      </c>
      <c r="E146" s="238" t="s">
        <v>1</v>
      </c>
      <c r="F146" s="239" t="s">
        <v>164</v>
      </c>
      <c r="G146" s="237"/>
      <c r="H146" s="240">
        <v>76.159999999999997</v>
      </c>
      <c r="I146" s="241"/>
      <c r="J146" s="237"/>
      <c r="K146" s="237"/>
      <c r="L146" s="242"/>
      <c r="M146" s="243"/>
      <c r="N146" s="244"/>
      <c r="O146" s="244"/>
      <c r="P146" s="244"/>
      <c r="Q146" s="244"/>
      <c r="R146" s="244"/>
      <c r="S146" s="244"/>
      <c r="T146" s="24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6" t="s">
        <v>157</v>
      </c>
      <c r="AU146" s="246" t="s">
        <v>90</v>
      </c>
      <c r="AV146" s="13" t="s">
        <v>90</v>
      </c>
      <c r="AW146" s="13" t="s">
        <v>36</v>
      </c>
      <c r="AX146" s="13" t="s">
        <v>88</v>
      </c>
      <c r="AY146" s="246" t="s">
        <v>129</v>
      </c>
    </row>
    <row r="147" s="2" customFormat="1" ht="62.7" customHeight="1">
      <c r="A147" s="36"/>
      <c r="B147" s="37"/>
      <c r="C147" s="216" t="s">
        <v>170</v>
      </c>
      <c r="D147" s="216" t="s">
        <v>131</v>
      </c>
      <c r="E147" s="217" t="s">
        <v>171</v>
      </c>
      <c r="F147" s="218" t="s">
        <v>172</v>
      </c>
      <c r="G147" s="219" t="s">
        <v>154</v>
      </c>
      <c r="H147" s="220">
        <v>99.840000000000003</v>
      </c>
      <c r="I147" s="221"/>
      <c r="J147" s="222">
        <f>ROUND(I147*H147,2)</f>
        <v>0</v>
      </c>
      <c r="K147" s="218" t="s">
        <v>135</v>
      </c>
      <c r="L147" s="42"/>
      <c r="M147" s="223" t="s">
        <v>1</v>
      </c>
      <c r="N147" s="224" t="s">
        <v>45</v>
      </c>
      <c r="O147" s="89"/>
      <c r="P147" s="225">
        <f>O147*H147</f>
        <v>0</v>
      </c>
      <c r="Q147" s="225">
        <v>0</v>
      </c>
      <c r="R147" s="225">
        <f>Q147*H147</f>
        <v>0</v>
      </c>
      <c r="S147" s="225">
        <v>0</v>
      </c>
      <c r="T147" s="22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27" t="s">
        <v>136</v>
      </c>
      <c r="AT147" s="227" t="s">
        <v>131</v>
      </c>
      <c r="AU147" s="227" t="s">
        <v>90</v>
      </c>
      <c r="AY147" s="15" t="s">
        <v>129</v>
      </c>
      <c r="BE147" s="228">
        <f>IF(N147="základní",J147,0)</f>
        <v>0</v>
      </c>
      <c r="BF147" s="228">
        <f>IF(N147="snížená",J147,0)</f>
        <v>0</v>
      </c>
      <c r="BG147" s="228">
        <f>IF(N147="zákl. přenesená",J147,0)</f>
        <v>0</v>
      </c>
      <c r="BH147" s="228">
        <f>IF(N147="sníž. přenesená",J147,0)</f>
        <v>0</v>
      </c>
      <c r="BI147" s="228">
        <f>IF(N147="nulová",J147,0)</f>
        <v>0</v>
      </c>
      <c r="BJ147" s="15" t="s">
        <v>88</v>
      </c>
      <c r="BK147" s="228">
        <f>ROUND(I147*H147,2)</f>
        <v>0</v>
      </c>
      <c r="BL147" s="15" t="s">
        <v>136</v>
      </c>
      <c r="BM147" s="227" t="s">
        <v>173</v>
      </c>
    </row>
    <row r="148" s="2" customFormat="1">
      <c r="A148" s="36"/>
      <c r="B148" s="37"/>
      <c r="C148" s="38"/>
      <c r="D148" s="229" t="s">
        <v>138</v>
      </c>
      <c r="E148" s="38"/>
      <c r="F148" s="230" t="s">
        <v>174</v>
      </c>
      <c r="G148" s="38"/>
      <c r="H148" s="38"/>
      <c r="I148" s="231"/>
      <c r="J148" s="38"/>
      <c r="K148" s="38"/>
      <c r="L148" s="42"/>
      <c r="M148" s="232"/>
      <c r="N148" s="233"/>
      <c r="O148" s="89"/>
      <c r="P148" s="89"/>
      <c r="Q148" s="89"/>
      <c r="R148" s="89"/>
      <c r="S148" s="89"/>
      <c r="T148" s="90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5" t="s">
        <v>138</v>
      </c>
      <c r="AU148" s="15" t="s">
        <v>90</v>
      </c>
    </row>
    <row r="149" s="2" customFormat="1" ht="44.25" customHeight="1">
      <c r="A149" s="36"/>
      <c r="B149" s="37"/>
      <c r="C149" s="216" t="s">
        <v>175</v>
      </c>
      <c r="D149" s="216" t="s">
        <v>131</v>
      </c>
      <c r="E149" s="217" t="s">
        <v>176</v>
      </c>
      <c r="F149" s="218" t="s">
        <v>177</v>
      </c>
      <c r="G149" s="219" t="s">
        <v>178</v>
      </c>
      <c r="H149" s="220">
        <v>199.68000000000001</v>
      </c>
      <c r="I149" s="221"/>
      <c r="J149" s="222">
        <f>ROUND(I149*H149,2)</f>
        <v>0</v>
      </c>
      <c r="K149" s="218" t="s">
        <v>1</v>
      </c>
      <c r="L149" s="42"/>
      <c r="M149" s="223" t="s">
        <v>1</v>
      </c>
      <c r="N149" s="224" t="s">
        <v>45</v>
      </c>
      <c r="O149" s="89"/>
      <c r="P149" s="225">
        <f>O149*H149</f>
        <v>0</v>
      </c>
      <c r="Q149" s="225">
        <v>0</v>
      </c>
      <c r="R149" s="225">
        <f>Q149*H149</f>
        <v>0</v>
      </c>
      <c r="S149" s="225">
        <v>0</v>
      </c>
      <c r="T149" s="22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7" t="s">
        <v>136</v>
      </c>
      <c r="AT149" s="227" t="s">
        <v>131</v>
      </c>
      <c r="AU149" s="227" t="s">
        <v>90</v>
      </c>
      <c r="AY149" s="15" t="s">
        <v>129</v>
      </c>
      <c r="BE149" s="228">
        <f>IF(N149="základní",J149,0)</f>
        <v>0</v>
      </c>
      <c r="BF149" s="228">
        <f>IF(N149="snížená",J149,0)</f>
        <v>0</v>
      </c>
      <c r="BG149" s="228">
        <f>IF(N149="zákl. přenesená",J149,0)</f>
        <v>0</v>
      </c>
      <c r="BH149" s="228">
        <f>IF(N149="sníž. přenesená",J149,0)</f>
        <v>0</v>
      </c>
      <c r="BI149" s="228">
        <f>IF(N149="nulová",J149,0)</f>
        <v>0</v>
      </c>
      <c r="BJ149" s="15" t="s">
        <v>88</v>
      </c>
      <c r="BK149" s="228">
        <f>ROUND(I149*H149,2)</f>
        <v>0</v>
      </c>
      <c r="BL149" s="15" t="s">
        <v>136</v>
      </c>
      <c r="BM149" s="227" t="s">
        <v>179</v>
      </c>
    </row>
    <row r="150" s="13" customFormat="1">
      <c r="A150" s="13"/>
      <c r="B150" s="236"/>
      <c r="C150" s="237"/>
      <c r="D150" s="234" t="s">
        <v>157</v>
      </c>
      <c r="E150" s="237"/>
      <c r="F150" s="239" t="s">
        <v>180</v>
      </c>
      <c r="G150" s="237"/>
      <c r="H150" s="240">
        <v>199.68000000000001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6" t="s">
        <v>157</v>
      </c>
      <c r="AU150" s="246" t="s">
        <v>90</v>
      </c>
      <c r="AV150" s="13" t="s">
        <v>90</v>
      </c>
      <c r="AW150" s="13" t="s">
        <v>4</v>
      </c>
      <c r="AX150" s="13" t="s">
        <v>88</v>
      </c>
      <c r="AY150" s="246" t="s">
        <v>129</v>
      </c>
    </row>
    <row r="151" s="2" customFormat="1" ht="44.25" customHeight="1">
      <c r="A151" s="36"/>
      <c r="B151" s="37"/>
      <c r="C151" s="216" t="s">
        <v>181</v>
      </c>
      <c r="D151" s="216" t="s">
        <v>131</v>
      </c>
      <c r="E151" s="217" t="s">
        <v>182</v>
      </c>
      <c r="F151" s="218" t="s">
        <v>183</v>
      </c>
      <c r="G151" s="219" t="s">
        <v>154</v>
      </c>
      <c r="H151" s="220">
        <v>28</v>
      </c>
      <c r="I151" s="221"/>
      <c r="J151" s="222">
        <f>ROUND(I151*H151,2)</f>
        <v>0</v>
      </c>
      <c r="K151" s="218" t="s">
        <v>135</v>
      </c>
      <c r="L151" s="42"/>
      <c r="M151" s="223" t="s">
        <v>1</v>
      </c>
      <c r="N151" s="224" t="s">
        <v>45</v>
      </c>
      <c r="O151" s="89"/>
      <c r="P151" s="225">
        <f>O151*H151</f>
        <v>0</v>
      </c>
      <c r="Q151" s="225">
        <v>0</v>
      </c>
      <c r="R151" s="225">
        <f>Q151*H151</f>
        <v>0</v>
      </c>
      <c r="S151" s="225">
        <v>0</v>
      </c>
      <c r="T151" s="22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27" t="s">
        <v>136</v>
      </c>
      <c r="AT151" s="227" t="s">
        <v>131</v>
      </c>
      <c r="AU151" s="227" t="s">
        <v>90</v>
      </c>
      <c r="AY151" s="15" t="s">
        <v>129</v>
      </c>
      <c r="BE151" s="228">
        <f>IF(N151="základní",J151,0)</f>
        <v>0</v>
      </c>
      <c r="BF151" s="228">
        <f>IF(N151="snížená",J151,0)</f>
        <v>0</v>
      </c>
      <c r="BG151" s="228">
        <f>IF(N151="zákl. přenesená",J151,0)</f>
        <v>0</v>
      </c>
      <c r="BH151" s="228">
        <f>IF(N151="sníž. přenesená",J151,0)</f>
        <v>0</v>
      </c>
      <c r="BI151" s="228">
        <f>IF(N151="nulová",J151,0)</f>
        <v>0</v>
      </c>
      <c r="BJ151" s="15" t="s">
        <v>88</v>
      </c>
      <c r="BK151" s="228">
        <f>ROUND(I151*H151,2)</f>
        <v>0</v>
      </c>
      <c r="BL151" s="15" t="s">
        <v>136</v>
      </c>
      <c r="BM151" s="227" t="s">
        <v>184</v>
      </c>
    </row>
    <row r="152" s="2" customFormat="1">
      <c r="A152" s="36"/>
      <c r="B152" s="37"/>
      <c r="C152" s="38"/>
      <c r="D152" s="229" t="s">
        <v>138</v>
      </c>
      <c r="E152" s="38"/>
      <c r="F152" s="230" t="s">
        <v>185</v>
      </c>
      <c r="G152" s="38"/>
      <c r="H152" s="38"/>
      <c r="I152" s="231"/>
      <c r="J152" s="38"/>
      <c r="K152" s="38"/>
      <c r="L152" s="42"/>
      <c r="M152" s="232"/>
      <c r="N152" s="233"/>
      <c r="O152" s="89"/>
      <c r="P152" s="89"/>
      <c r="Q152" s="89"/>
      <c r="R152" s="89"/>
      <c r="S152" s="89"/>
      <c r="T152" s="90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5" t="s">
        <v>138</v>
      </c>
      <c r="AU152" s="15" t="s">
        <v>90</v>
      </c>
    </row>
    <row r="153" s="2" customFormat="1" ht="16.5" customHeight="1">
      <c r="A153" s="36"/>
      <c r="B153" s="37"/>
      <c r="C153" s="247" t="s">
        <v>186</v>
      </c>
      <c r="D153" s="247" t="s">
        <v>187</v>
      </c>
      <c r="E153" s="248" t="s">
        <v>188</v>
      </c>
      <c r="F153" s="249" t="s">
        <v>189</v>
      </c>
      <c r="G153" s="250" t="s">
        <v>178</v>
      </c>
      <c r="H153" s="251">
        <v>56</v>
      </c>
      <c r="I153" s="252"/>
      <c r="J153" s="253">
        <f>ROUND(I153*H153,2)</f>
        <v>0</v>
      </c>
      <c r="K153" s="249" t="s">
        <v>135</v>
      </c>
      <c r="L153" s="254"/>
      <c r="M153" s="255" t="s">
        <v>1</v>
      </c>
      <c r="N153" s="256" t="s">
        <v>45</v>
      </c>
      <c r="O153" s="89"/>
      <c r="P153" s="225">
        <f>O153*H153</f>
        <v>0</v>
      </c>
      <c r="Q153" s="225">
        <v>1</v>
      </c>
      <c r="R153" s="225">
        <f>Q153*H153</f>
        <v>56</v>
      </c>
      <c r="S153" s="225">
        <v>0</v>
      </c>
      <c r="T153" s="22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27" t="s">
        <v>175</v>
      </c>
      <c r="AT153" s="227" t="s">
        <v>187</v>
      </c>
      <c r="AU153" s="227" t="s">
        <v>90</v>
      </c>
      <c r="AY153" s="15" t="s">
        <v>129</v>
      </c>
      <c r="BE153" s="228">
        <f>IF(N153="základní",J153,0)</f>
        <v>0</v>
      </c>
      <c r="BF153" s="228">
        <f>IF(N153="snížená",J153,0)</f>
        <v>0</v>
      </c>
      <c r="BG153" s="228">
        <f>IF(N153="zákl. přenesená",J153,0)</f>
        <v>0</v>
      </c>
      <c r="BH153" s="228">
        <f>IF(N153="sníž. přenesená",J153,0)</f>
        <v>0</v>
      </c>
      <c r="BI153" s="228">
        <f>IF(N153="nulová",J153,0)</f>
        <v>0</v>
      </c>
      <c r="BJ153" s="15" t="s">
        <v>88</v>
      </c>
      <c r="BK153" s="228">
        <f>ROUND(I153*H153,2)</f>
        <v>0</v>
      </c>
      <c r="BL153" s="15" t="s">
        <v>136</v>
      </c>
      <c r="BM153" s="227" t="s">
        <v>190</v>
      </c>
    </row>
    <row r="154" s="13" customFormat="1">
      <c r="A154" s="13"/>
      <c r="B154" s="236"/>
      <c r="C154" s="237"/>
      <c r="D154" s="234" t="s">
        <v>157</v>
      </c>
      <c r="E154" s="237"/>
      <c r="F154" s="239" t="s">
        <v>191</v>
      </c>
      <c r="G154" s="237"/>
      <c r="H154" s="240">
        <v>56</v>
      </c>
      <c r="I154" s="241"/>
      <c r="J154" s="237"/>
      <c r="K154" s="237"/>
      <c r="L154" s="242"/>
      <c r="M154" s="243"/>
      <c r="N154" s="244"/>
      <c r="O154" s="244"/>
      <c r="P154" s="244"/>
      <c r="Q154" s="244"/>
      <c r="R154" s="244"/>
      <c r="S154" s="244"/>
      <c r="T154" s="24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6" t="s">
        <v>157</v>
      </c>
      <c r="AU154" s="246" t="s">
        <v>90</v>
      </c>
      <c r="AV154" s="13" t="s">
        <v>90</v>
      </c>
      <c r="AW154" s="13" t="s">
        <v>4</v>
      </c>
      <c r="AX154" s="13" t="s">
        <v>88</v>
      </c>
      <c r="AY154" s="246" t="s">
        <v>129</v>
      </c>
    </row>
    <row r="155" s="12" customFormat="1" ht="22.8" customHeight="1">
      <c r="A155" s="12"/>
      <c r="B155" s="200"/>
      <c r="C155" s="201"/>
      <c r="D155" s="202" t="s">
        <v>79</v>
      </c>
      <c r="E155" s="214" t="s">
        <v>90</v>
      </c>
      <c r="F155" s="214" t="s">
        <v>192</v>
      </c>
      <c r="G155" s="201"/>
      <c r="H155" s="201"/>
      <c r="I155" s="204"/>
      <c r="J155" s="215">
        <f>BK155</f>
        <v>0</v>
      </c>
      <c r="K155" s="201"/>
      <c r="L155" s="206"/>
      <c r="M155" s="207"/>
      <c r="N155" s="208"/>
      <c r="O155" s="208"/>
      <c r="P155" s="209">
        <f>SUM(P156:P166)</f>
        <v>0</v>
      </c>
      <c r="Q155" s="208"/>
      <c r="R155" s="209">
        <f>SUM(R156:R166)</f>
        <v>13.476823880000001</v>
      </c>
      <c r="S155" s="208"/>
      <c r="T155" s="210">
        <f>SUM(T156:T166)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1" t="s">
        <v>88</v>
      </c>
      <c r="AT155" s="212" t="s">
        <v>79</v>
      </c>
      <c r="AU155" s="212" t="s">
        <v>88</v>
      </c>
      <c r="AY155" s="211" t="s">
        <v>129</v>
      </c>
      <c r="BK155" s="213">
        <f>SUM(BK156:BK166)</f>
        <v>0</v>
      </c>
    </row>
    <row r="156" s="2" customFormat="1" ht="24.15" customHeight="1">
      <c r="A156" s="36"/>
      <c r="B156" s="37"/>
      <c r="C156" s="216" t="s">
        <v>193</v>
      </c>
      <c r="D156" s="216" t="s">
        <v>131</v>
      </c>
      <c r="E156" s="217" t="s">
        <v>194</v>
      </c>
      <c r="F156" s="218" t="s">
        <v>195</v>
      </c>
      <c r="G156" s="219" t="s">
        <v>154</v>
      </c>
      <c r="H156" s="220">
        <v>1.8480000000000001</v>
      </c>
      <c r="I156" s="221"/>
      <c r="J156" s="222">
        <f>ROUND(I156*H156,2)</f>
        <v>0</v>
      </c>
      <c r="K156" s="218" t="s">
        <v>135</v>
      </c>
      <c r="L156" s="42"/>
      <c r="M156" s="223" t="s">
        <v>1</v>
      </c>
      <c r="N156" s="224" t="s">
        <v>45</v>
      </c>
      <c r="O156" s="89"/>
      <c r="P156" s="225">
        <f>O156*H156</f>
        <v>0</v>
      </c>
      <c r="Q156" s="225">
        <v>2.1600000000000001</v>
      </c>
      <c r="R156" s="225">
        <f>Q156*H156</f>
        <v>3.9916800000000006</v>
      </c>
      <c r="S156" s="225">
        <v>0</v>
      </c>
      <c r="T156" s="226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27" t="s">
        <v>136</v>
      </c>
      <c r="AT156" s="227" t="s">
        <v>131</v>
      </c>
      <c r="AU156" s="227" t="s">
        <v>90</v>
      </c>
      <c r="AY156" s="15" t="s">
        <v>129</v>
      </c>
      <c r="BE156" s="228">
        <f>IF(N156="základní",J156,0)</f>
        <v>0</v>
      </c>
      <c r="BF156" s="228">
        <f>IF(N156="snížená",J156,0)</f>
        <v>0</v>
      </c>
      <c r="BG156" s="228">
        <f>IF(N156="zákl. přenesená",J156,0)</f>
        <v>0</v>
      </c>
      <c r="BH156" s="228">
        <f>IF(N156="sníž. přenesená",J156,0)</f>
        <v>0</v>
      </c>
      <c r="BI156" s="228">
        <f>IF(N156="nulová",J156,0)</f>
        <v>0</v>
      </c>
      <c r="BJ156" s="15" t="s">
        <v>88</v>
      </c>
      <c r="BK156" s="228">
        <f>ROUND(I156*H156,2)</f>
        <v>0</v>
      </c>
      <c r="BL156" s="15" t="s">
        <v>136</v>
      </c>
      <c r="BM156" s="227" t="s">
        <v>196</v>
      </c>
    </row>
    <row r="157" s="2" customFormat="1">
      <c r="A157" s="36"/>
      <c r="B157" s="37"/>
      <c r="C157" s="38"/>
      <c r="D157" s="229" t="s">
        <v>138</v>
      </c>
      <c r="E157" s="38"/>
      <c r="F157" s="230" t="s">
        <v>197</v>
      </c>
      <c r="G157" s="38"/>
      <c r="H157" s="38"/>
      <c r="I157" s="231"/>
      <c r="J157" s="38"/>
      <c r="K157" s="38"/>
      <c r="L157" s="42"/>
      <c r="M157" s="232"/>
      <c r="N157" s="233"/>
      <c r="O157" s="89"/>
      <c r="P157" s="89"/>
      <c r="Q157" s="89"/>
      <c r="R157" s="89"/>
      <c r="S157" s="89"/>
      <c r="T157" s="90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5" t="s">
        <v>138</v>
      </c>
      <c r="AU157" s="15" t="s">
        <v>90</v>
      </c>
    </row>
    <row r="158" s="13" customFormat="1">
      <c r="A158" s="13"/>
      <c r="B158" s="236"/>
      <c r="C158" s="237"/>
      <c r="D158" s="234" t="s">
        <v>157</v>
      </c>
      <c r="E158" s="238" t="s">
        <v>1</v>
      </c>
      <c r="F158" s="239" t="s">
        <v>198</v>
      </c>
      <c r="G158" s="237"/>
      <c r="H158" s="240">
        <v>1.8480000000000001</v>
      </c>
      <c r="I158" s="241"/>
      <c r="J158" s="237"/>
      <c r="K158" s="237"/>
      <c r="L158" s="242"/>
      <c r="M158" s="243"/>
      <c r="N158" s="244"/>
      <c r="O158" s="244"/>
      <c r="P158" s="244"/>
      <c r="Q158" s="244"/>
      <c r="R158" s="244"/>
      <c r="S158" s="244"/>
      <c r="T158" s="24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6" t="s">
        <v>157</v>
      </c>
      <c r="AU158" s="246" t="s">
        <v>90</v>
      </c>
      <c r="AV158" s="13" t="s">
        <v>90</v>
      </c>
      <c r="AW158" s="13" t="s">
        <v>36</v>
      </c>
      <c r="AX158" s="13" t="s">
        <v>88</v>
      </c>
      <c r="AY158" s="246" t="s">
        <v>129</v>
      </c>
    </row>
    <row r="159" s="2" customFormat="1" ht="33" customHeight="1">
      <c r="A159" s="36"/>
      <c r="B159" s="37"/>
      <c r="C159" s="216" t="s">
        <v>8</v>
      </c>
      <c r="D159" s="216" t="s">
        <v>131</v>
      </c>
      <c r="E159" s="217" t="s">
        <v>199</v>
      </c>
      <c r="F159" s="218" t="s">
        <v>200</v>
      </c>
      <c r="G159" s="219" t="s">
        <v>154</v>
      </c>
      <c r="H159" s="220">
        <v>2.7719999999999998</v>
      </c>
      <c r="I159" s="221"/>
      <c r="J159" s="222">
        <f>ROUND(I159*H159,2)</f>
        <v>0</v>
      </c>
      <c r="K159" s="218" t="s">
        <v>135</v>
      </c>
      <c r="L159" s="42"/>
      <c r="M159" s="223" t="s">
        <v>1</v>
      </c>
      <c r="N159" s="224" t="s">
        <v>45</v>
      </c>
      <c r="O159" s="89"/>
      <c r="P159" s="225">
        <f>O159*H159</f>
        <v>0</v>
      </c>
      <c r="Q159" s="225">
        <v>2.5018699999999998</v>
      </c>
      <c r="R159" s="225">
        <f>Q159*H159</f>
        <v>6.9351836399999991</v>
      </c>
      <c r="S159" s="225">
        <v>0</v>
      </c>
      <c r="T159" s="22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7" t="s">
        <v>136</v>
      </c>
      <c r="AT159" s="227" t="s">
        <v>131</v>
      </c>
      <c r="AU159" s="227" t="s">
        <v>90</v>
      </c>
      <c r="AY159" s="15" t="s">
        <v>129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15" t="s">
        <v>88</v>
      </c>
      <c r="BK159" s="228">
        <f>ROUND(I159*H159,2)</f>
        <v>0</v>
      </c>
      <c r="BL159" s="15" t="s">
        <v>136</v>
      </c>
      <c r="BM159" s="227" t="s">
        <v>201</v>
      </c>
    </row>
    <row r="160" s="2" customFormat="1">
      <c r="A160" s="36"/>
      <c r="B160" s="37"/>
      <c r="C160" s="38"/>
      <c r="D160" s="229" t="s">
        <v>138</v>
      </c>
      <c r="E160" s="38"/>
      <c r="F160" s="230" t="s">
        <v>202</v>
      </c>
      <c r="G160" s="38"/>
      <c r="H160" s="38"/>
      <c r="I160" s="231"/>
      <c r="J160" s="38"/>
      <c r="K160" s="38"/>
      <c r="L160" s="42"/>
      <c r="M160" s="232"/>
      <c r="N160" s="233"/>
      <c r="O160" s="89"/>
      <c r="P160" s="89"/>
      <c r="Q160" s="89"/>
      <c r="R160" s="89"/>
      <c r="S160" s="89"/>
      <c r="T160" s="90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5" t="s">
        <v>138</v>
      </c>
      <c r="AU160" s="15" t="s">
        <v>90</v>
      </c>
    </row>
    <row r="161" s="13" customFormat="1">
      <c r="A161" s="13"/>
      <c r="B161" s="236"/>
      <c r="C161" s="237"/>
      <c r="D161" s="234" t="s">
        <v>157</v>
      </c>
      <c r="E161" s="238" t="s">
        <v>1</v>
      </c>
      <c r="F161" s="239" t="s">
        <v>203</v>
      </c>
      <c r="G161" s="237"/>
      <c r="H161" s="240">
        <v>2.7719999999999998</v>
      </c>
      <c r="I161" s="241"/>
      <c r="J161" s="237"/>
      <c r="K161" s="237"/>
      <c r="L161" s="242"/>
      <c r="M161" s="243"/>
      <c r="N161" s="244"/>
      <c r="O161" s="244"/>
      <c r="P161" s="244"/>
      <c r="Q161" s="244"/>
      <c r="R161" s="244"/>
      <c r="S161" s="244"/>
      <c r="T161" s="24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6" t="s">
        <v>157</v>
      </c>
      <c r="AU161" s="246" t="s">
        <v>90</v>
      </c>
      <c r="AV161" s="13" t="s">
        <v>90</v>
      </c>
      <c r="AW161" s="13" t="s">
        <v>36</v>
      </c>
      <c r="AX161" s="13" t="s">
        <v>88</v>
      </c>
      <c r="AY161" s="246" t="s">
        <v>129</v>
      </c>
    </row>
    <row r="162" s="2" customFormat="1" ht="24.15" customHeight="1">
      <c r="A162" s="36"/>
      <c r="B162" s="37"/>
      <c r="C162" s="216" t="s">
        <v>204</v>
      </c>
      <c r="D162" s="216" t="s">
        <v>131</v>
      </c>
      <c r="E162" s="217" t="s">
        <v>205</v>
      </c>
      <c r="F162" s="218" t="s">
        <v>206</v>
      </c>
      <c r="G162" s="219" t="s">
        <v>178</v>
      </c>
      <c r="H162" s="220">
        <v>0.10000000000000001</v>
      </c>
      <c r="I162" s="221"/>
      <c r="J162" s="222">
        <f>ROUND(I162*H162,2)</f>
        <v>0</v>
      </c>
      <c r="K162" s="218" t="s">
        <v>135</v>
      </c>
      <c r="L162" s="42"/>
      <c r="M162" s="223" t="s">
        <v>1</v>
      </c>
      <c r="N162" s="224" t="s">
        <v>45</v>
      </c>
      <c r="O162" s="89"/>
      <c r="P162" s="225">
        <f>O162*H162</f>
        <v>0</v>
      </c>
      <c r="Q162" s="225">
        <v>1.06277</v>
      </c>
      <c r="R162" s="225">
        <f>Q162*H162</f>
        <v>0.10627700000000001</v>
      </c>
      <c r="S162" s="225">
        <v>0</v>
      </c>
      <c r="T162" s="22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27" t="s">
        <v>136</v>
      </c>
      <c r="AT162" s="227" t="s">
        <v>131</v>
      </c>
      <c r="AU162" s="227" t="s">
        <v>90</v>
      </c>
      <c r="AY162" s="15" t="s">
        <v>129</v>
      </c>
      <c r="BE162" s="228">
        <f>IF(N162="základní",J162,0)</f>
        <v>0</v>
      </c>
      <c r="BF162" s="228">
        <f>IF(N162="snížená",J162,0)</f>
        <v>0</v>
      </c>
      <c r="BG162" s="228">
        <f>IF(N162="zákl. přenesená",J162,0)</f>
        <v>0</v>
      </c>
      <c r="BH162" s="228">
        <f>IF(N162="sníž. přenesená",J162,0)</f>
        <v>0</v>
      </c>
      <c r="BI162" s="228">
        <f>IF(N162="nulová",J162,0)</f>
        <v>0</v>
      </c>
      <c r="BJ162" s="15" t="s">
        <v>88</v>
      </c>
      <c r="BK162" s="228">
        <f>ROUND(I162*H162,2)</f>
        <v>0</v>
      </c>
      <c r="BL162" s="15" t="s">
        <v>136</v>
      </c>
      <c r="BM162" s="227" t="s">
        <v>207</v>
      </c>
    </row>
    <row r="163" s="2" customFormat="1">
      <c r="A163" s="36"/>
      <c r="B163" s="37"/>
      <c r="C163" s="38"/>
      <c r="D163" s="229" t="s">
        <v>138</v>
      </c>
      <c r="E163" s="38"/>
      <c r="F163" s="230" t="s">
        <v>208</v>
      </c>
      <c r="G163" s="38"/>
      <c r="H163" s="38"/>
      <c r="I163" s="231"/>
      <c r="J163" s="38"/>
      <c r="K163" s="38"/>
      <c r="L163" s="42"/>
      <c r="M163" s="232"/>
      <c r="N163" s="233"/>
      <c r="O163" s="89"/>
      <c r="P163" s="89"/>
      <c r="Q163" s="89"/>
      <c r="R163" s="89"/>
      <c r="S163" s="89"/>
      <c r="T163" s="90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5" t="s">
        <v>138</v>
      </c>
      <c r="AU163" s="15" t="s">
        <v>90</v>
      </c>
    </row>
    <row r="164" s="2" customFormat="1" ht="24.15" customHeight="1">
      <c r="A164" s="36"/>
      <c r="B164" s="37"/>
      <c r="C164" s="216" t="s">
        <v>209</v>
      </c>
      <c r="D164" s="216" t="s">
        <v>131</v>
      </c>
      <c r="E164" s="217" t="s">
        <v>210</v>
      </c>
      <c r="F164" s="218" t="s">
        <v>211</v>
      </c>
      <c r="G164" s="219" t="s">
        <v>154</v>
      </c>
      <c r="H164" s="220">
        <v>1.0620000000000001</v>
      </c>
      <c r="I164" s="221"/>
      <c r="J164" s="222">
        <f>ROUND(I164*H164,2)</f>
        <v>0</v>
      </c>
      <c r="K164" s="218" t="s">
        <v>135</v>
      </c>
      <c r="L164" s="42"/>
      <c r="M164" s="223" t="s">
        <v>1</v>
      </c>
      <c r="N164" s="224" t="s">
        <v>45</v>
      </c>
      <c r="O164" s="89"/>
      <c r="P164" s="225">
        <f>O164*H164</f>
        <v>0</v>
      </c>
      <c r="Q164" s="225">
        <v>2.3010199999999998</v>
      </c>
      <c r="R164" s="225">
        <f>Q164*H164</f>
        <v>2.4436832399999999</v>
      </c>
      <c r="S164" s="225">
        <v>0</v>
      </c>
      <c r="T164" s="226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27" t="s">
        <v>136</v>
      </c>
      <c r="AT164" s="227" t="s">
        <v>131</v>
      </c>
      <c r="AU164" s="227" t="s">
        <v>90</v>
      </c>
      <c r="AY164" s="15" t="s">
        <v>129</v>
      </c>
      <c r="BE164" s="228">
        <f>IF(N164="základní",J164,0)</f>
        <v>0</v>
      </c>
      <c r="BF164" s="228">
        <f>IF(N164="snížená",J164,0)</f>
        <v>0</v>
      </c>
      <c r="BG164" s="228">
        <f>IF(N164="zákl. přenesená",J164,0)</f>
        <v>0</v>
      </c>
      <c r="BH164" s="228">
        <f>IF(N164="sníž. přenesená",J164,0)</f>
        <v>0</v>
      </c>
      <c r="BI164" s="228">
        <f>IF(N164="nulová",J164,0)</f>
        <v>0</v>
      </c>
      <c r="BJ164" s="15" t="s">
        <v>88</v>
      </c>
      <c r="BK164" s="228">
        <f>ROUND(I164*H164,2)</f>
        <v>0</v>
      </c>
      <c r="BL164" s="15" t="s">
        <v>136</v>
      </c>
      <c r="BM164" s="227" t="s">
        <v>212</v>
      </c>
    </row>
    <row r="165" s="2" customFormat="1">
      <c r="A165" s="36"/>
      <c r="B165" s="37"/>
      <c r="C165" s="38"/>
      <c r="D165" s="229" t="s">
        <v>138</v>
      </c>
      <c r="E165" s="38"/>
      <c r="F165" s="230" t="s">
        <v>213</v>
      </c>
      <c r="G165" s="38"/>
      <c r="H165" s="38"/>
      <c r="I165" s="231"/>
      <c r="J165" s="38"/>
      <c r="K165" s="38"/>
      <c r="L165" s="42"/>
      <c r="M165" s="232"/>
      <c r="N165" s="233"/>
      <c r="O165" s="89"/>
      <c r="P165" s="89"/>
      <c r="Q165" s="89"/>
      <c r="R165" s="89"/>
      <c r="S165" s="89"/>
      <c r="T165" s="90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T165" s="15" t="s">
        <v>138</v>
      </c>
      <c r="AU165" s="15" t="s">
        <v>90</v>
      </c>
    </row>
    <row r="166" s="13" customFormat="1">
      <c r="A166" s="13"/>
      <c r="B166" s="236"/>
      <c r="C166" s="237"/>
      <c r="D166" s="234" t="s">
        <v>157</v>
      </c>
      <c r="E166" s="238" t="s">
        <v>1</v>
      </c>
      <c r="F166" s="239" t="s">
        <v>214</v>
      </c>
      <c r="G166" s="237"/>
      <c r="H166" s="240">
        <v>1.0620000000000001</v>
      </c>
      <c r="I166" s="241"/>
      <c r="J166" s="237"/>
      <c r="K166" s="237"/>
      <c r="L166" s="242"/>
      <c r="M166" s="243"/>
      <c r="N166" s="244"/>
      <c r="O166" s="244"/>
      <c r="P166" s="244"/>
      <c r="Q166" s="244"/>
      <c r="R166" s="244"/>
      <c r="S166" s="244"/>
      <c r="T166" s="24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6" t="s">
        <v>157</v>
      </c>
      <c r="AU166" s="246" t="s">
        <v>90</v>
      </c>
      <c r="AV166" s="13" t="s">
        <v>90</v>
      </c>
      <c r="AW166" s="13" t="s">
        <v>36</v>
      </c>
      <c r="AX166" s="13" t="s">
        <v>88</v>
      </c>
      <c r="AY166" s="246" t="s">
        <v>129</v>
      </c>
    </row>
    <row r="167" s="12" customFormat="1" ht="22.8" customHeight="1">
      <c r="A167" s="12"/>
      <c r="B167" s="200"/>
      <c r="C167" s="201"/>
      <c r="D167" s="202" t="s">
        <v>79</v>
      </c>
      <c r="E167" s="214" t="s">
        <v>159</v>
      </c>
      <c r="F167" s="214" t="s">
        <v>215</v>
      </c>
      <c r="G167" s="201"/>
      <c r="H167" s="201"/>
      <c r="I167" s="204"/>
      <c r="J167" s="215">
        <f>BK167</f>
        <v>0</v>
      </c>
      <c r="K167" s="201"/>
      <c r="L167" s="206"/>
      <c r="M167" s="207"/>
      <c r="N167" s="208"/>
      <c r="O167" s="208"/>
      <c r="P167" s="209">
        <f>P168+P180</f>
        <v>0</v>
      </c>
      <c r="Q167" s="208"/>
      <c r="R167" s="209">
        <f>R168+R180</f>
        <v>1.0656000000000001</v>
      </c>
      <c r="S167" s="208"/>
      <c r="T167" s="210">
        <f>T168+T180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1" t="s">
        <v>88</v>
      </c>
      <c r="AT167" s="212" t="s">
        <v>79</v>
      </c>
      <c r="AU167" s="212" t="s">
        <v>88</v>
      </c>
      <c r="AY167" s="211" t="s">
        <v>129</v>
      </c>
      <c r="BK167" s="213">
        <f>BK168+BK180</f>
        <v>0</v>
      </c>
    </row>
    <row r="168" s="12" customFormat="1" ht="20.88" customHeight="1">
      <c r="A168" s="12"/>
      <c r="B168" s="200"/>
      <c r="C168" s="201"/>
      <c r="D168" s="202" t="s">
        <v>79</v>
      </c>
      <c r="E168" s="214" t="s">
        <v>216</v>
      </c>
      <c r="F168" s="214" t="s">
        <v>217</v>
      </c>
      <c r="G168" s="201"/>
      <c r="H168" s="201"/>
      <c r="I168" s="204"/>
      <c r="J168" s="215">
        <f>BK168</f>
        <v>0</v>
      </c>
      <c r="K168" s="201"/>
      <c r="L168" s="206"/>
      <c r="M168" s="207"/>
      <c r="N168" s="208"/>
      <c r="O168" s="208"/>
      <c r="P168" s="209">
        <f>SUM(P169:P179)</f>
        <v>0</v>
      </c>
      <c r="Q168" s="208"/>
      <c r="R168" s="209">
        <f>SUM(R169:R179)</f>
        <v>0</v>
      </c>
      <c r="S168" s="208"/>
      <c r="T168" s="210">
        <f>SUM(T169:T179)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1" t="s">
        <v>88</v>
      </c>
      <c r="AT168" s="212" t="s">
        <v>79</v>
      </c>
      <c r="AU168" s="212" t="s">
        <v>90</v>
      </c>
      <c r="AY168" s="211" t="s">
        <v>129</v>
      </c>
      <c r="BK168" s="213">
        <f>SUM(BK169:BK179)</f>
        <v>0</v>
      </c>
    </row>
    <row r="169" s="2" customFormat="1" ht="33" customHeight="1">
      <c r="A169" s="36"/>
      <c r="B169" s="37"/>
      <c r="C169" s="216" t="s">
        <v>218</v>
      </c>
      <c r="D169" s="216" t="s">
        <v>131</v>
      </c>
      <c r="E169" s="217" t="s">
        <v>219</v>
      </c>
      <c r="F169" s="218" t="s">
        <v>220</v>
      </c>
      <c r="G169" s="219" t="s">
        <v>134</v>
      </c>
      <c r="H169" s="220">
        <v>24</v>
      </c>
      <c r="I169" s="221"/>
      <c r="J169" s="222">
        <f>ROUND(I169*H169,2)</f>
        <v>0</v>
      </c>
      <c r="K169" s="218" t="s">
        <v>135</v>
      </c>
      <c r="L169" s="42"/>
      <c r="M169" s="223" t="s">
        <v>1</v>
      </c>
      <c r="N169" s="224" t="s">
        <v>45</v>
      </c>
      <c r="O169" s="89"/>
      <c r="P169" s="225">
        <f>O169*H169</f>
        <v>0</v>
      </c>
      <c r="Q169" s="225">
        <v>0</v>
      </c>
      <c r="R169" s="225">
        <f>Q169*H169</f>
        <v>0</v>
      </c>
      <c r="S169" s="225">
        <v>0</v>
      </c>
      <c r="T169" s="22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27" t="s">
        <v>136</v>
      </c>
      <c r="AT169" s="227" t="s">
        <v>131</v>
      </c>
      <c r="AU169" s="227" t="s">
        <v>144</v>
      </c>
      <c r="AY169" s="15" t="s">
        <v>129</v>
      </c>
      <c r="BE169" s="228">
        <f>IF(N169="základní",J169,0)</f>
        <v>0</v>
      </c>
      <c r="BF169" s="228">
        <f>IF(N169="snížená",J169,0)</f>
        <v>0</v>
      </c>
      <c r="BG169" s="228">
        <f>IF(N169="zákl. přenesená",J169,0)</f>
        <v>0</v>
      </c>
      <c r="BH169" s="228">
        <f>IF(N169="sníž. přenesená",J169,0)</f>
        <v>0</v>
      </c>
      <c r="BI169" s="228">
        <f>IF(N169="nulová",J169,0)</f>
        <v>0</v>
      </c>
      <c r="BJ169" s="15" t="s">
        <v>88</v>
      </c>
      <c r="BK169" s="228">
        <f>ROUND(I169*H169,2)</f>
        <v>0</v>
      </c>
      <c r="BL169" s="15" t="s">
        <v>136</v>
      </c>
      <c r="BM169" s="227" t="s">
        <v>221</v>
      </c>
    </row>
    <row r="170" s="2" customFormat="1">
      <c r="A170" s="36"/>
      <c r="B170" s="37"/>
      <c r="C170" s="38"/>
      <c r="D170" s="229" t="s">
        <v>138</v>
      </c>
      <c r="E170" s="38"/>
      <c r="F170" s="230" t="s">
        <v>222</v>
      </c>
      <c r="G170" s="38"/>
      <c r="H170" s="38"/>
      <c r="I170" s="231"/>
      <c r="J170" s="38"/>
      <c r="K170" s="38"/>
      <c r="L170" s="42"/>
      <c r="M170" s="232"/>
      <c r="N170" s="233"/>
      <c r="O170" s="89"/>
      <c r="P170" s="89"/>
      <c r="Q170" s="89"/>
      <c r="R170" s="89"/>
      <c r="S170" s="89"/>
      <c r="T170" s="90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5" t="s">
        <v>138</v>
      </c>
      <c r="AU170" s="15" t="s">
        <v>144</v>
      </c>
    </row>
    <row r="171" s="13" customFormat="1">
      <c r="A171" s="13"/>
      <c r="B171" s="236"/>
      <c r="C171" s="237"/>
      <c r="D171" s="234" t="s">
        <v>157</v>
      </c>
      <c r="E171" s="238" t="s">
        <v>1</v>
      </c>
      <c r="F171" s="239" t="s">
        <v>223</v>
      </c>
      <c r="G171" s="237"/>
      <c r="H171" s="240">
        <v>24</v>
      </c>
      <c r="I171" s="241"/>
      <c r="J171" s="237"/>
      <c r="K171" s="237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157</v>
      </c>
      <c r="AU171" s="246" t="s">
        <v>144</v>
      </c>
      <c r="AV171" s="13" t="s">
        <v>90</v>
      </c>
      <c r="AW171" s="13" t="s">
        <v>36</v>
      </c>
      <c r="AX171" s="13" t="s">
        <v>88</v>
      </c>
      <c r="AY171" s="246" t="s">
        <v>129</v>
      </c>
    </row>
    <row r="172" s="2" customFormat="1" ht="24.15" customHeight="1">
      <c r="A172" s="36"/>
      <c r="B172" s="37"/>
      <c r="C172" s="216" t="s">
        <v>224</v>
      </c>
      <c r="D172" s="216" t="s">
        <v>131</v>
      </c>
      <c r="E172" s="217" t="s">
        <v>225</v>
      </c>
      <c r="F172" s="218" t="s">
        <v>226</v>
      </c>
      <c r="G172" s="219" t="s">
        <v>134</v>
      </c>
      <c r="H172" s="220">
        <v>12</v>
      </c>
      <c r="I172" s="221"/>
      <c r="J172" s="222">
        <f>ROUND(I172*H172,2)</f>
        <v>0</v>
      </c>
      <c r="K172" s="218" t="s">
        <v>135</v>
      </c>
      <c r="L172" s="42"/>
      <c r="M172" s="223" t="s">
        <v>1</v>
      </c>
      <c r="N172" s="224" t="s">
        <v>45</v>
      </c>
      <c r="O172" s="89"/>
      <c r="P172" s="225">
        <f>O172*H172</f>
        <v>0</v>
      </c>
      <c r="Q172" s="225">
        <v>0</v>
      </c>
      <c r="R172" s="225">
        <f>Q172*H172</f>
        <v>0</v>
      </c>
      <c r="S172" s="225">
        <v>0</v>
      </c>
      <c r="T172" s="22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27" t="s">
        <v>136</v>
      </c>
      <c r="AT172" s="227" t="s">
        <v>131</v>
      </c>
      <c r="AU172" s="227" t="s">
        <v>144</v>
      </c>
      <c r="AY172" s="15" t="s">
        <v>129</v>
      </c>
      <c r="BE172" s="228">
        <f>IF(N172="základní",J172,0)</f>
        <v>0</v>
      </c>
      <c r="BF172" s="228">
        <f>IF(N172="snížená",J172,0)</f>
        <v>0</v>
      </c>
      <c r="BG172" s="228">
        <f>IF(N172="zákl. přenesená",J172,0)</f>
        <v>0</v>
      </c>
      <c r="BH172" s="228">
        <f>IF(N172="sníž. přenesená",J172,0)</f>
        <v>0</v>
      </c>
      <c r="BI172" s="228">
        <f>IF(N172="nulová",J172,0)</f>
        <v>0</v>
      </c>
      <c r="BJ172" s="15" t="s">
        <v>88</v>
      </c>
      <c r="BK172" s="228">
        <f>ROUND(I172*H172,2)</f>
        <v>0</v>
      </c>
      <c r="BL172" s="15" t="s">
        <v>136</v>
      </c>
      <c r="BM172" s="227" t="s">
        <v>227</v>
      </c>
    </row>
    <row r="173" s="2" customFormat="1">
      <c r="A173" s="36"/>
      <c r="B173" s="37"/>
      <c r="C173" s="38"/>
      <c r="D173" s="229" t="s">
        <v>138</v>
      </c>
      <c r="E173" s="38"/>
      <c r="F173" s="230" t="s">
        <v>228</v>
      </c>
      <c r="G173" s="38"/>
      <c r="H173" s="38"/>
      <c r="I173" s="231"/>
      <c r="J173" s="38"/>
      <c r="K173" s="38"/>
      <c r="L173" s="42"/>
      <c r="M173" s="232"/>
      <c r="N173" s="233"/>
      <c r="O173" s="89"/>
      <c r="P173" s="89"/>
      <c r="Q173" s="89"/>
      <c r="R173" s="89"/>
      <c r="S173" s="89"/>
      <c r="T173" s="90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5" t="s">
        <v>138</v>
      </c>
      <c r="AU173" s="15" t="s">
        <v>144</v>
      </c>
    </row>
    <row r="174" s="2" customFormat="1" ht="49.05" customHeight="1">
      <c r="A174" s="36"/>
      <c r="B174" s="37"/>
      <c r="C174" s="216" t="s">
        <v>229</v>
      </c>
      <c r="D174" s="216" t="s">
        <v>131</v>
      </c>
      <c r="E174" s="217" t="s">
        <v>230</v>
      </c>
      <c r="F174" s="218" t="s">
        <v>231</v>
      </c>
      <c r="G174" s="219" t="s">
        <v>134</v>
      </c>
      <c r="H174" s="220">
        <v>12</v>
      </c>
      <c r="I174" s="221"/>
      <c r="J174" s="222">
        <f>ROUND(I174*H174,2)</f>
        <v>0</v>
      </c>
      <c r="K174" s="218" t="s">
        <v>135</v>
      </c>
      <c r="L174" s="42"/>
      <c r="M174" s="223" t="s">
        <v>1</v>
      </c>
      <c r="N174" s="224" t="s">
        <v>45</v>
      </c>
      <c r="O174" s="89"/>
      <c r="P174" s="225">
        <f>O174*H174</f>
        <v>0</v>
      </c>
      <c r="Q174" s="225">
        <v>0</v>
      </c>
      <c r="R174" s="225">
        <f>Q174*H174</f>
        <v>0</v>
      </c>
      <c r="S174" s="225">
        <v>0</v>
      </c>
      <c r="T174" s="226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27" t="s">
        <v>136</v>
      </c>
      <c r="AT174" s="227" t="s">
        <v>131</v>
      </c>
      <c r="AU174" s="227" t="s">
        <v>144</v>
      </c>
      <c r="AY174" s="15" t="s">
        <v>129</v>
      </c>
      <c r="BE174" s="228">
        <f>IF(N174="základní",J174,0)</f>
        <v>0</v>
      </c>
      <c r="BF174" s="228">
        <f>IF(N174="snížená",J174,0)</f>
        <v>0</v>
      </c>
      <c r="BG174" s="228">
        <f>IF(N174="zákl. přenesená",J174,0)</f>
        <v>0</v>
      </c>
      <c r="BH174" s="228">
        <f>IF(N174="sníž. přenesená",J174,0)</f>
        <v>0</v>
      </c>
      <c r="BI174" s="228">
        <f>IF(N174="nulová",J174,0)</f>
        <v>0</v>
      </c>
      <c r="BJ174" s="15" t="s">
        <v>88</v>
      </c>
      <c r="BK174" s="228">
        <f>ROUND(I174*H174,2)</f>
        <v>0</v>
      </c>
      <c r="BL174" s="15" t="s">
        <v>136</v>
      </c>
      <c r="BM174" s="227" t="s">
        <v>232</v>
      </c>
    </row>
    <row r="175" s="2" customFormat="1">
      <c r="A175" s="36"/>
      <c r="B175" s="37"/>
      <c r="C175" s="38"/>
      <c r="D175" s="229" t="s">
        <v>138</v>
      </c>
      <c r="E175" s="38"/>
      <c r="F175" s="230" t="s">
        <v>233</v>
      </c>
      <c r="G175" s="38"/>
      <c r="H175" s="38"/>
      <c r="I175" s="231"/>
      <c r="J175" s="38"/>
      <c r="K175" s="38"/>
      <c r="L175" s="42"/>
      <c r="M175" s="232"/>
      <c r="N175" s="233"/>
      <c r="O175" s="89"/>
      <c r="P175" s="89"/>
      <c r="Q175" s="89"/>
      <c r="R175" s="89"/>
      <c r="S175" s="89"/>
      <c r="T175" s="90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5" t="s">
        <v>138</v>
      </c>
      <c r="AU175" s="15" t="s">
        <v>144</v>
      </c>
    </row>
    <row r="176" s="2" customFormat="1" ht="24.15" customHeight="1">
      <c r="A176" s="36"/>
      <c r="B176" s="37"/>
      <c r="C176" s="216" t="s">
        <v>234</v>
      </c>
      <c r="D176" s="216" t="s">
        <v>131</v>
      </c>
      <c r="E176" s="217" t="s">
        <v>235</v>
      </c>
      <c r="F176" s="218" t="s">
        <v>236</v>
      </c>
      <c r="G176" s="219" t="s">
        <v>134</v>
      </c>
      <c r="H176" s="220">
        <v>12</v>
      </c>
      <c r="I176" s="221"/>
      <c r="J176" s="222">
        <f>ROUND(I176*H176,2)</f>
        <v>0</v>
      </c>
      <c r="K176" s="218" t="s">
        <v>135</v>
      </c>
      <c r="L176" s="42"/>
      <c r="M176" s="223" t="s">
        <v>1</v>
      </c>
      <c r="N176" s="224" t="s">
        <v>45</v>
      </c>
      <c r="O176" s="89"/>
      <c r="P176" s="225">
        <f>O176*H176</f>
        <v>0</v>
      </c>
      <c r="Q176" s="225">
        <v>0</v>
      </c>
      <c r="R176" s="225">
        <f>Q176*H176</f>
        <v>0</v>
      </c>
      <c r="S176" s="225">
        <v>0</v>
      </c>
      <c r="T176" s="226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27" t="s">
        <v>136</v>
      </c>
      <c r="AT176" s="227" t="s">
        <v>131</v>
      </c>
      <c r="AU176" s="227" t="s">
        <v>144</v>
      </c>
      <c r="AY176" s="15" t="s">
        <v>129</v>
      </c>
      <c r="BE176" s="228">
        <f>IF(N176="základní",J176,0)</f>
        <v>0</v>
      </c>
      <c r="BF176" s="228">
        <f>IF(N176="snížená",J176,0)</f>
        <v>0</v>
      </c>
      <c r="BG176" s="228">
        <f>IF(N176="zákl. přenesená",J176,0)</f>
        <v>0</v>
      </c>
      <c r="BH176" s="228">
        <f>IF(N176="sníž. přenesená",J176,0)</f>
        <v>0</v>
      </c>
      <c r="BI176" s="228">
        <f>IF(N176="nulová",J176,0)</f>
        <v>0</v>
      </c>
      <c r="BJ176" s="15" t="s">
        <v>88</v>
      </c>
      <c r="BK176" s="228">
        <f>ROUND(I176*H176,2)</f>
        <v>0</v>
      </c>
      <c r="BL176" s="15" t="s">
        <v>136</v>
      </c>
      <c r="BM176" s="227" t="s">
        <v>237</v>
      </c>
    </row>
    <row r="177" s="2" customFormat="1">
      <c r="A177" s="36"/>
      <c r="B177" s="37"/>
      <c r="C177" s="38"/>
      <c r="D177" s="229" t="s">
        <v>138</v>
      </c>
      <c r="E177" s="38"/>
      <c r="F177" s="230" t="s">
        <v>238</v>
      </c>
      <c r="G177" s="38"/>
      <c r="H177" s="38"/>
      <c r="I177" s="231"/>
      <c r="J177" s="38"/>
      <c r="K177" s="38"/>
      <c r="L177" s="42"/>
      <c r="M177" s="232"/>
      <c r="N177" s="233"/>
      <c r="O177" s="89"/>
      <c r="P177" s="89"/>
      <c r="Q177" s="89"/>
      <c r="R177" s="89"/>
      <c r="S177" s="89"/>
      <c r="T177" s="90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5" t="s">
        <v>138</v>
      </c>
      <c r="AU177" s="15" t="s">
        <v>144</v>
      </c>
    </row>
    <row r="178" s="2" customFormat="1" ht="49.05" customHeight="1">
      <c r="A178" s="36"/>
      <c r="B178" s="37"/>
      <c r="C178" s="216" t="s">
        <v>239</v>
      </c>
      <c r="D178" s="216" t="s">
        <v>131</v>
      </c>
      <c r="E178" s="217" t="s">
        <v>240</v>
      </c>
      <c r="F178" s="218" t="s">
        <v>241</v>
      </c>
      <c r="G178" s="219" t="s">
        <v>134</v>
      </c>
      <c r="H178" s="220">
        <v>12</v>
      </c>
      <c r="I178" s="221"/>
      <c r="J178" s="222">
        <f>ROUND(I178*H178,2)</f>
        <v>0</v>
      </c>
      <c r="K178" s="218" t="s">
        <v>135</v>
      </c>
      <c r="L178" s="42"/>
      <c r="M178" s="223" t="s">
        <v>1</v>
      </c>
      <c r="N178" s="224" t="s">
        <v>45</v>
      </c>
      <c r="O178" s="89"/>
      <c r="P178" s="225">
        <f>O178*H178</f>
        <v>0</v>
      </c>
      <c r="Q178" s="225">
        <v>0</v>
      </c>
      <c r="R178" s="225">
        <f>Q178*H178</f>
        <v>0</v>
      </c>
      <c r="S178" s="225">
        <v>0</v>
      </c>
      <c r="T178" s="226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27" t="s">
        <v>136</v>
      </c>
      <c r="AT178" s="227" t="s">
        <v>131</v>
      </c>
      <c r="AU178" s="227" t="s">
        <v>144</v>
      </c>
      <c r="AY178" s="15" t="s">
        <v>129</v>
      </c>
      <c r="BE178" s="228">
        <f>IF(N178="základní",J178,0)</f>
        <v>0</v>
      </c>
      <c r="BF178" s="228">
        <f>IF(N178="snížená",J178,0)</f>
        <v>0</v>
      </c>
      <c r="BG178" s="228">
        <f>IF(N178="zákl. přenesená",J178,0)</f>
        <v>0</v>
      </c>
      <c r="BH178" s="228">
        <f>IF(N178="sníž. přenesená",J178,0)</f>
        <v>0</v>
      </c>
      <c r="BI178" s="228">
        <f>IF(N178="nulová",J178,0)</f>
        <v>0</v>
      </c>
      <c r="BJ178" s="15" t="s">
        <v>88</v>
      </c>
      <c r="BK178" s="228">
        <f>ROUND(I178*H178,2)</f>
        <v>0</v>
      </c>
      <c r="BL178" s="15" t="s">
        <v>136</v>
      </c>
      <c r="BM178" s="227" t="s">
        <v>242</v>
      </c>
    </row>
    <row r="179" s="2" customFormat="1">
      <c r="A179" s="36"/>
      <c r="B179" s="37"/>
      <c r="C179" s="38"/>
      <c r="D179" s="229" t="s">
        <v>138</v>
      </c>
      <c r="E179" s="38"/>
      <c r="F179" s="230" t="s">
        <v>243</v>
      </c>
      <c r="G179" s="38"/>
      <c r="H179" s="38"/>
      <c r="I179" s="231"/>
      <c r="J179" s="38"/>
      <c r="K179" s="38"/>
      <c r="L179" s="42"/>
      <c r="M179" s="232"/>
      <c r="N179" s="233"/>
      <c r="O179" s="89"/>
      <c r="P179" s="89"/>
      <c r="Q179" s="89"/>
      <c r="R179" s="89"/>
      <c r="S179" s="89"/>
      <c r="T179" s="90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5" t="s">
        <v>138</v>
      </c>
      <c r="AU179" s="15" t="s">
        <v>144</v>
      </c>
    </row>
    <row r="180" s="12" customFormat="1" ht="20.88" customHeight="1">
      <c r="A180" s="12"/>
      <c r="B180" s="200"/>
      <c r="C180" s="201"/>
      <c r="D180" s="202" t="s">
        <v>79</v>
      </c>
      <c r="E180" s="214" t="s">
        <v>244</v>
      </c>
      <c r="F180" s="214" t="s">
        <v>245</v>
      </c>
      <c r="G180" s="201"/>
      <c r="H180" s="201"/>
      <c r="I180" s="204"/>
      <c r="J180" s="215">
        <f>BK180</f>
        <v>0</v>
      </c>
      <c r="K180" s="201"/>
      <c r="L180" s="206"/>
      <c r="M180" s="207"/>
      <c r="N180" s="208"/>
      <c r="O180" s="208"/>
      <c r="P180" s="209">
        <f>SUM(P181:P185)</f>
        <v>0</v>
      </c>
      <c r="Q180" s="208"/>
      <c r="R180" s="209">
        <f>SUM(R181:R185)</f>
        <v>1.0656000000000001</v>
      </c>
      <c r="S180" s="208"/>
      <c r="T180" s="210">
        <f>SUM(T181:T185)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1" t="s">
        <v>88</v>
      </c>
      <c r="AT180" s="212" t="s">
        <v>79</v>
      </c>
      <c r="AU180" s="212" t="s">
        <v>90</v>
      </c>
      <c r="AY180" s="211" t="s">
        <v>129</v>
      </c>
      <c r="BK180" s="213">
        <f>SUM(BK181:BK185)</f>
        <v>0</v>
      </c>
    </row>
    <row r="181" s="2" customFormat="1" ht="33" customHeight="1">
      <c r="A181" s="36"/>
      <c r="B181" s="37"/>
      <c r="C181" s="216" t="s">
        <v>246</v>
      </c>
      <c r="D181" s="216" t="s">
        <v>131</v>
      </c>
      <c r="E181" s="217" t="s">
        <v>219</v>
      </c>
      <c r="F181" s="218" t="s">
        <v>220</v>
      </c>
      <c r="G181" s="219" t="s">
        <v>134</v>
      </c>
      <c r="H181" s="220">
        <v>12</v>
      </c>
      <c r="I181" s="221"/>
      <c r="J181" s="222">
        <f>ROUND(I181*H181,2)</f>
        <v>0</v>
      </c>
      <c r="K181" s="218" t="s">
        <v>135</v>
      </c>
      <c r="L181" s="42"/>
      <c r="M181" s="223" t="s">
        <v>1</v>
      </c>
      <c r="N181" s="224" t="s">
        <v>45</v>
      </c>
      <c r="O181" s="89"/>
      <c r="P181" s="225">
        <f>O181*H181</f>
        <v>0</v>
      </c>
      <c r="Q181" s="225">
        <v>0</v>
      </c>
      <c r="R181" s="225">
        <f>Q181*H181</f>
        <v>0</v>
      </c>
      <c r="S181" s="225">
        <v>0</v>
      </c>
      <c r="T181" s="226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27" t="s">
        <v>136</v>
      </c>
      <c r="AT181" s="227" t="s">
        <v>131</v>
      </c>
      <c r="AU181" s="227" t="s">
        <v>144</v>
      </c>
      <c r="AY181" s="15" t="s">
        <v>129</v>
      </c>
      <c r="BE181" s="228">
        <f>IF(N181="základní",J181,0)</f>
        <v>0</v>
      </c>
      <c r="BF181" s="228">
        <f>IF(N181="snížená",J181,0)</f>
        <v>0</v>
      </c>
      <c r="BG181" s="228">
        <f>IF(N181="zákl. přenesená",J181,0)</f>
        <v>0</v>
      </c>
      <c r="BH181" s="228">
        <f>IF(N181="sníž. přenesená",J181,0)</f>
        <v>0</v>
      </c>
      <c r="BI181" s="228">
        <f>IF(N181="nulová",J181,0)</f>
        <v>0</v>
      </c>
      <c r="BJ181" s="15" t="s">
        <v>88</v>
      </c>
      <c r="BK181" s="228">
        <f>ROUND(I181*H181,2)</f>
        <v>0</v>
      </c>
      <c r="BL181" s="15" t="s">
        <v>136</v>
      </c>
      <c r="BM181" s="227" t="s">
        <v>247</v>
      </c>
    </row>
    <row r="182" s="2" customFormat="1">
      <c r="A182" s="36"/>
      <c r="B182" s="37"/>
      <c r="C182" s="38"/>
      <c r="D182" s="229" t="s">
        <v>138</v>
      </c>
      <c r="E182" s="38"/>
      <c r="F182" s="230" t="s">
        <v>222</v>
      </c>
      <c r="G182" s="38"/>
      <c r="H182" s="38"/>
      <c r="I182" s="231"/>
      <c r="J182" s="38"/>
      <c r="K182" s="38"/>
      <c r="L182" s="42"/>
      <c r="M182" s="232"/>
      <c r="N182" s="233"/>
      <c r="O182" s="89"/>
      <c r="P182" s="89"/>
      <c r="Q182" s="89"/>
      <c r="R182" s="89"/>
      <c r="S182" s="89"/>
      <c r="T182" s="90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T182" s="15" t="s">
        <v>138</v>
      </c>
      <c r="AU182" s="15" t="s">
        <v>144</v>
      </c>
    </row>
    <row r="183" s="2" customFormat="1" ht="66.75" customHeight="1">
      <c r="A183" s="36"/>
      <c r="B183" s="37"/>
      <c r="C183" s="216" t="s">
        <v>7</v>
      </c>
      <c r="D183" s="216" t="s">
        <v>131</v>
      </c>
      <c r="E183" s="217" t="s">
        <v>248</v>
      </c>
      <c r="F183" s="218" t="s">
        <v>249</v>
      </c>
      <c r="G183" s="219" t="s">
        <v>134</v>
      </c>
      <c r="H183" s="220">
        <v>12</v>
      </c>
      <c r="I183" s="221"/>
      <c r="J183" s="222">
        <f>ROUND(I183*H183,2)</f>
        <v>0</v>
      </c>
      <c r="K183" s="218" t="s">
        <v>135</v>
      </c>
      <c r="L183" s="42"/>
      <c r="M183" s="223" t="s">
        <v>1</v>
      </c>
      <c r="N183" s="224" t="s">
        <v>45</v>
      </c>
      <c r="O183" s="89"/>
      <c r="P183" s="225">
        <f>O183*H183</f>
        <v>0</v>
      </c>
      <c r="Q183" s="225">
        <v>0.088800000000000004</v>
      </c>
      <c r="R183" s="225">
        <f>Q183*H183</f>
        <v>1.0656000000000001</v>
      </c>
      <c r="S183" s="225">
        <v>0</v>
      </c>
      <c r="T183" s="226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27" t="s">
        <v>136</v>
      </c>
      <c r="AT183" s="227" t="s">
        <v>131</v>
      </c>
      <c r="AU183" s="227" t="s">
        <v>144</v>
      </c>
      <c r="AY183" s="15" t="s">
        <v>129</v>
      </c>
      <c r="BE183" s="228">
        <f>IF(N183="základní",J183,0)</f>
        <v>0</v>
      </c>
      <c r="BF183" s="228">
        <f>IF(N183="snížená",J183,0)</f>
        <v>0</v>
      </c>
      <c r="BG183" s="228">
        <f>IF(N183="zákl. přenesená",J183,0)</f>
        <v>0</v>
      </c>
      <c r="BH183" s="228">
        <f>IF(N183="sníž. přenesená",J183,0)</f>
        <v>0</v>
      </c>
      <c r="BI183" s="228">
        <f>IF(N183="nulová",J183,0)</f>
        <v>0</v>
      </c>
      <c r="BJ183" s="15" t="s">
        <v>88</v>
      </c>
      <c r="BK183" s="228">
        <f>ROUND(I183*H183,2)</f>
        <v>0</v>
      </c>
      <c r="BL183" s="15" t="s">
        <v>136</v>
      </c>
      <c r="BM183" s="227" t="s">
        <v>250</v>
      </c>
    </row>
    <row r="184" s="2" customFormat="1">
      <c r="A184" s="36"/>
      <c r="B184" s="37"/>
      <c r="C184" s="38"/>
      <c r="D184" s="229" t="s">
        <v>138</v>
      </c>
      <c r="E184" s="38"/>
      <c r="F184" s="230" t="s">
        <v>251</v>
      </c>
      <c r="G184" s="38"/>
      <c r="H184" s="38"/>
      <c r="I184" s="231"/>
      <c r="J184" s="38"/>
      <c r="K184" s="38"/>
      <c r="L184" s="42"/>
      <c r="M184" s="232"/>
      <c r="N184" s="233"/>
      <c r="O184" s="89"/>
      <c r="P184" s="89"/>
      <c r="Q184" s="89"/>
      <c r="R184" s="89"/>
      <c r="S184" s="89"/>
      <c r="T184" s="90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T184" s="15" t="s">
        <v>138</v>
      </c>
      <c r="AU184" s="15" t="s">
        <v>144</v>
      </c>
    </row>
    <row r="185" s="13" customFormat="1">
      <c r="A185" s="13"/>
      <c r="B185" s="236"/>
      <c r="C185" s="237"/>
      <c r="D185" s="234" t="s">
        <v>157</v>
      </c>
      <c r="E185" s="238" t="s">
        <v>1</v>
      </c>
      <c r="F185" s="239" t="s">
        <v>252</v>
      </c>
      <c r="G185" s="237"/>
      <c r="H185" s="240">
        <v>12</v>
      </c>
      <c r="I185" s="241"/>
      <c r="J185" s="237"/>
      <c r="K185" s="237"/>
      <c r="L185" s="242"/>
      <c r="M185" s="243"/>
      <c r="N185" s="244"/>
      <c r="O185" s="244"/>
      <c r="P185" s="244"/>
      <c r="Q185" s="244"/>
      <c r="R185" s="244"/>
      <c r="S185" s="244"/>
      <c r="T185" s="24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6" t="s">
        <v>157</v>
      </c>
      <c r="AU185" s="246" t="s">
        <v>144</v>
      </c>
      <c r="AV185" s="13" t="s">
        <v>90</v>
      </c>
      <c r="AW185" s="13" t="s">
        <v>36</v>
      </c>
      <c r="AX185" s="13" t="s">
        <v>88</v>
      </c>
      <c r="AY185" s="246" t="s">
        <v>129</v>
      </c>
    </row>
    <row r="186" s="12" customFormat="1" ht="22.8" customHeight="1">
      <c r="A186" s="12"/>
      <c r="B186" s="200"/>
      <c r="C186" s="201"/>
      <c r="D186" s="202" t="s">
        <v>79</v>
      </c>
      <c r="E186" s="214" t="s">
        <v>181</v>
      </c>
      <c r="F186" s="214" t="s">
        <v>253</v>
      </c>
      <c r="G186" s="201"/>
      <c r="H186" s="201"/>
      <c r="I186" s="204"/>
      <c r="J186" s="215">
        <f>BK186</f>
        <v>0</v>
      </c>
      <c r="K186" s="201"/>
      <c r="L186" s="206"/>
      <c r="M186" s="207"/>
      <c r="N186" s="208"/>
      <c r="O186" s="208"/>
      <c r="P186" s="209">
        <f>SUM(P187:P199)</f>
        <v>0</v>
      </c>
      <c r="Q186" s="208"/>
      <c r="R186" s="209">
        <f>SUM(R187:R199)</f>
        <v>0.53348349599999989</v>
      </c>
      <c r="S186" s="208"/>
      <c r="T186" s="210">
        <f>SUM(T187:T199)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1" t="s">
        <v>88</v>
      </c>
      <c r="AT186" s="212" t="s">
        <v>79</v>
      </c>
      <c r="AU186" s="212" t="s">
        <v>88</v>
      </c>
      <c r="AY186" s="211" t="s">
        <v>129</v>
      </c>
      <c r="BK186" s="213">
        <f>SUM(BK187:BK199)</f>
        <v>0</v>
      </c>
    </row>
    <row r="187" s="2" customFormat="1" ht="49.05" customHeight="1">
      <c r="A187" s="36"/>
      <c r="B187" s="37"/>
      <c r="C187" s="216" t="s">
        <v>254</v>
      </c>
      <c r="D187" s="216" t="s">
        <v>131</v>
      </c>
      <c r="E187" s="217" t="s">
        <v>255</v>
      </c>
      <c r="F187" s="218" t="s">
        <v>256</v>
      </c>
      <c r="G187" s="219" t="s">
        <v>147</v>
      </c>
      <c r="H187" s="220">
        <v>3</v>
      </c>
      <c r="I187" s="221"/>
      <c r="J187" s="222">
        <f>ROUND(I187*H187,2)</f>
        <v>0</v>
      </c>
      <c r="K187" s="218" t="s">
        <v>135</v>
      </c>
      <c r="L187" s="42"/>
      <c r="M187" s="223" t="s">
        <v>1</v>
      </c>
      <c r="N187" s="224" t="s">
        <v>45</v>
      </c>
      <c r="O187" s="89"/>
      <c r="P187" s="225">
        <f>O187*H187</f>
        <v>0</v>
      </c>
      <c r="Q187" s="225">
        <v>0.12949959999999999</v>
      </c>
      <c r="R187" s="225">
        <f>Q187*H187</f>
        <v>0.38849879999999998</v>
      </c>
      <c r="S187" s="225">
        <v>0</v>
      </c>
      <c r="T187" s="226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27" t="s">
        <v>136</v>
      </c>
      <c r="AT187" s="227" t="s">
        <v>131</v>
      </c>
      <c r="AU187" s="227" t="s">
        <v>90</v>
      </c>
      <c r="AY187" s="15" t="s">
        <v>129</v>
      </c>
      <c r="BE187" s="228">
        <f>IF(N187="základní",J187,0)</f>
        <v>0</v>
      </c>
      <c r="BF187" s="228">
        <f>IF(N187="snížená",J187,0)</f>
        <v>0</v>
      </c>
      <c r="BG187" s="228">
        <f>IF(N187="zákl. přenesená",J187,0)</f>
        <v>0</v>
      </c>
      <c r="BH187" s="228">
        <f>IF(N187="sníž. přenesená",J187,0)</f>
        <v>0</v>
      </c>
      <c r="BI187" s="228">
        <f>IF(N187="nulová",J187,0)</f>
        <v>0</v>
      </c>
      <c r="BJ187" s="15" t="s">
        <v>88</v>
      </c>
      <c r="BK187" s="228">
        <f>ROUND(I187*H187,2)</f>
        <v>0</v>
      </c>
      <c r="BL187" s="15" t="s">
        <v>136</v>
      </c>
      <c r="BM187" s="227" t="s">
        <v>257</v>
      </c>
    </row>
    <row r="188" s="2" customFormat="1">
      <c r="A188" s="36"/>
      <c r="B188" s="37"/>
      <c r="C188" s="38"/>
      <c r="D188" s="229" t="s">
        <v>138</v>
      </c>
      <c r="E188" s="38"/>
      <c r="F188" s="230" t="s">
        <v>258</v>
      </c>
      <c r="G188" s="38"/>
      <c r="H188" s="38"/>
      <c r="I188" s="231"/>
      <c r="J188" s="38"/>
      <c r="K188" s="38"/>
      <c r="L188" s="42"/>
      <c r="M188" s="232"/>
      <c r="N188" s="233"/>
      <c r="O188" s="89"/>
      <c r="P188" s="89"/>
      <c r="Q188" s="89"/>
      <c r="R188" s="89"/>
      <c r="S188" s="89"/>
      <c r="T188" s="90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T188" s="15" t="s">
        <v>138</v>
      </c>
      <c r="AU188" s="15" t="s">
        <v>90</v>
      </c>
    </row>
    <row r="189" s="2" customFormat="1">
      <c r="A189" s="36"/>
      <c r="B189" s="37"/>
      <c r="C189" s="38"/>
      <c r="D189" s="234" t="s">
        <v>150</v>
      </c>
      <c r="E189" s="38"/>
      <c r="F189" s="235" t="s">
        <v>259</v>
      </c>
      <c r="G189" s="38"/>
      <c r="H189" s="38"/>
      <c r="I189" s="231"/>
      <c r="J189" s="38"/>
      <c r="K189" s="38"/>
      <c r="L189" s="42"/>
      <c r="M189" s="232"/>
      <c r="N189" s="233"/>
      <c r="O189" s="89"/>
      <c r="P189" s="89"/>
      <c r="Q189" s="89"/>
      <c r="R189" s="89"/>
      <c r="S189" s="89"/>
      <c r="T189" s="90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T189" s="15" t="s">
        <v>150</v>
      </c>
      <c r="AU189" s="15" t="s">
        <v>90</v>
      </c>
    </row>
    <row r="190" s="2" customFormat="1" ht="16.5" customHeight="1">
      <c r="A190" s="36"/>
      <c r="B190" s="37"/>
      <c r="C190" s="247" t="s">
        <v>260</v>
      </c>
      <c r="D190" s="247" t="s">
        <v>187</v>
      </c>
      <c r="E190" s="248" t="s">
        <v>261</v>
      </c>
      <c r="F190" s="249" t="s">
        <v>262</v>
      </c>
      <c r="G190" s="250" t="s">
        <v>147</v>
      </c>
      <c r="H190" s="251">
        <v>3.0600000000000001</v>
      </c>
      <c r="I190" s="252"/>
      <c r="J190" s="253">
        <f>ROUND(I190*H190,2)</f>
        <v>0</v>
      </c>
      <c r="K190" s="249" t="s">
        <v>135</v>
      </c>
      <c r="L190" s="254"/>
      <c r="M190" s="255" t="s">
        <v>1</v>
      </c>
      <c r="N190" s="256" t="s">
        <v>45</v>
      </c>
      <c r="O190" s="89"/>
      <c r="P190" s="225">
        <f>O190*H190</f>
        <v>0</v>
      </c>
      <c r="Q190" s="225">
        <v>0.044999999999999998</v>
      </c>
      <c r="R190" s="225">
        <f>Q190*H190</f>
        <v>0.13769999999999999</v>
      </c>
      <c r="S190" s="225">
        <v>0</v>
      </c>
      <c r="T190" s="226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27" t="s">
        <v>175</v>
      </c>
      <c r="AT190" s="227" t="s">
        <v>187</v>
      </c>
      <c r="AU190" s="227" t="s">
        <v>90</v>
      </c>
      <c r="AY190" s="15" t="s">
        <v>129</v>
      </c>
      <c r="BE190" s="228">
        <f>IF(N190="základní",J190,0)</f>
        <v>0</v>
      </c>
      <c r="BF190" s="228">
        <f>IF(N190="snížená",J190,0)</f>
        <v>0</v>
      </c>
      <c r="BG190" s="228">
        <f>IF(N190="zákl. přenesená",J190,0)</f>
        <v>0</v>
      </c>
      <c r="BH190" s="228">
        <f>IF(N190="sníž. přenesená",J190,0)</f>
        <v>0</v>
      </c>
      <c r="BI190" s="228">
        <f>IF(N190="nulová",J190,0)</f>
        <v>0</v>
      </c>
      <c r="BJ190" s="15" t="s">
        <v>88</v>
      </c>
      <c r="BK190" s="228">
        <f>ROUND(I190*H190,2)</f>
        <v>0</v>
      </c>
      <c r="BL190" s="15" t="s">
        <v>136</v>
      </c>
      <c r="BM190" s="227" t="s">
        <v>263</v>
      </c>
    </row>
    <row r="191" s="13" customFormat="1">
      <c r="A191" s="13"/>
      <c r="B191" s="236"/>
      <c r="C191" s="237"/>
      <c r="D191" s="234" t="s">
        <v>157</v>
      </c>
      <c r="E191" s="237"/>
      <c r="F191" s="239" t="s">
        <v>264</v>
      </c>
      <c r="G191" s="237"/>
      <c r="H191" s="240">
        <v>3.0600000000000001</v>
      </c>
      <c r="I191" s="241"/>
      <c r="J191" s="237"/>
      <c r="K191" s="237"/>
      <c r="L191" s="242"/>
      <c r="M191" s="243"/>
      <c r="N191" s="244"/>
      <c r="O191" s="244"/>
      <c r="P191" s="244"/>
      <c r="Q191" s="244"/>
      <c r="R191" s="244"/>
      <c r="S191" s="244"/>
      <c r="T191" s="24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6" t="s">
        <v>157</v>
      </c>
      <c r="AU191" s="246" t="s">
        <v>90</v>
      </c>
      <c r="AV191" s="13" t="s">
        <v>90</v>
      </c>
      <c r="AW191" s="13" t="s">
        <v>4</v>
      </c>
      <c r="AX191" s="13" t="s">
        <v>88</v>
      </c>
      <c r="AY191" s="246" t="s">
        <v>129</v>
      </c>
    </row>
    <row r="192" s="2" customFormat="1" ht="62.7" customHeight="1">
      <c r="A192" s="36"/>
      <c r="B192" s="37"/>
      <c r="C192" s="216" t="s">
        <v>265</v>
      </c>
      <c r="D192" s="216" t="s">
        <v>131</v>
      </c>
      <c r="E192" s="217" t="s">
        <v>266</v>
      </c>
      <c r="F192" s="218" t="s">
        <v>267</v>
      </c>
      <c r="G192" s="219" t="s">
        <v>147</v>
      </c>
      <c r="H192" s="220">
        <v>12</v>
      </c>
      <c r="I192" s="221"/>
      <c r="J192" s="222">
        <f>ROUND(I192*H192,2)</f>
        <v>0</v>
      </c>
      <c r="K192" s="218" t="s">
        <v>135</v>
      </c>
      <c r="L192" s="42"/>
      <c r="M192" s="223" t="s">
        <v>1</v>
      </c>
      <c r="N192" s="224" t="s">
        <v>45</v>
      </c>
      <c r="O192" s="89"/>
      <c r="P192" s="225">
        <f>O192*H192</f>
        <v>0</v>
      </c>
      <c r="Q192" s="225">
        <v>0.00060506299999999998</v>
      </c>
      <c r="R192" s="225">
        <f>Q192*H192</f>
        <v>0.0072607560000000002</v>
      </c>
      <c r="S192" s="225">
        <v>0</v>
      </c>
      <c r="T192" s="226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27" t="s">
        <v>136</v>
      </c>
      <c r="AT192" s="227" t="s">
        <v>131</v>
      </c>
      <c r="AU192" s="227" t="s">
        <v>90</v>
      </c>
      <c r="AY192" s="15" t="s">
        <v>129</v>
      </c>
      <c r="BE192" s="228">
        <f>IF(N192="základní",J192,0)</f>
        <v>0</v>
      </c>
      <c r="BF192" s="228">
        <f>IF(N192="snížená",J192,0)</f>
        <v>0</v>
      </c>
      <c r="BG192" s="228">
        <f>IF(N192="zákl. přenesená",J192,0)</f>
        <v>0</v>
      </c>
      <c r="BH192" s="228">
        <f>IF(N192="sníž. přenesená",J192,0)</f>
        <v>0</v>
      </c>
      <c r="BI192" s="228">
        <f>IF(N192="nulová",J192,0)</f>
        <v>0</v>
      </c>
      <c r="BJ192" s="15" t="s">
        <v>88</v>
      </c>
      <c r="BK192" s="228">
        <f>ROUND(I192*H192,2)</f>
        <v>0</v>
      </c>
      <c r="BL192" s="15" t="s">
        <v>136</v>
      </c>
      <c r="BM192" s="227" t="s">
        <v>268</v>
      </c>
    </row>
    <row r="193" s="2" customFormat="1">
      <c r="A193" s="36"/>
      <c r="B193" s="37"/>
      <c r="C193" s="38"/>
      <c r="D193" s="229" t="s">
        <v>138</v>
      </c>
      <c r="E193" s="38"/>
      <c r="F193" s="230" t="s">
        <v>269</v>
      </c>
      <c r="G193" s="38"/>
      <c r="H193" s="38"/>
      <c r="I193" s="231"/>
      <c r="J193" s="38"/>
      <c r="K193" s="38"/>
      <c r="L193" s="42"/>
      <c r="M193" s="232"/>
      <c r="N193" s="233"/>
      <c r="O193" s="89"/>
      <c r="P193" s="89"/>
      <c r="Q193" s="89"/>
      <c r="R193" s="89"/>
      <c r="S193" s="89"/>
      <c r="T193" s="90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T193" s="15" t="s">
        <v>138</v>
      </c>
      <c r="AU193" s="15" t="s">
        <v>90</v>
      </c>
    </row>
    <row r="194" s="2" customFormat="1" ht="24.15" customHeight="1">
      <c r="A194" s="36"/>
      <c r="B194" s="37"/>
      <c r="C194" s="216" t="s">
        <v>270</v>
      </c>
      <c r="D194" s="216" t="s">
        <v>131</v>
      </c>
      <c r="E194" s="217" t="s">
        <v>271</v>
      </c>
      <c r="F194" s="218" t="s">
        <v>272</v>
      </c>
      <c r="G194" s="219" t="s">
        <v>147</v>
      </c>
      <c r="H194" s="220">
        <v>12</v>
      </c>
      <c r="I194" s="221"/>
      <c r="J194" s="222">
        <f>ROUND(I194*H194,2)</f>
        <v>0</v>
      </c>
      <c r="K194" s="218" t="s">
        <v>135</v>
      </c>
      <c r="L194" s="42"/>
      <c r="M194" s="223" t="s">
        <v>1</v>
      </c>
      <c r="N194" s="224" t="s">
        <v>45</v>
      </c>
      <c r="O194" s="89"/>
      <c r="P194" s="225">
        <f>O194*H194</f>
        <v>0</v>
      </c>
      <c r="Q194" s="225">
        <v>1.995E-06</v>
      </c>
      <c r="R194" s="225">
        <f>Q194*H194</f>
        <v>2.3939999999999998E-05</v>
      </c>
      <c r="S194" s="225">
        <v>0</v>
      </c>
      <c r="T194" s="226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27" t="s">
        <v>136</v>
      </c>
      <c r="AT194" s="227" t="s">
        <v>131</v>
      </c>
      <c r="AU194" s="227" t="s">
        <v>90</v>
      </c>
      <c r="AY194" s="15" t="s">
        <v>129</v>
      </c>
      <c r="BE194" s="228">
        <f>IF(N194="základní",J194,0)</f>
        <v>0</v>
      </c>
      <c r="BF194" s="228">
        <f>IF(N194="snížená",J194,0)</f>
        <v>0</v>
      </c>
      <c r="BG194" s="228">
        <f>IF(N194="zákl. přenesená",J194,0)</f>
        <v>0</v>
      </c>
      <c r="BH194" s="228">
        <f>IF(N194="sníž. přenesená",J194,0)</f>
        <v>0</v>
      </c>
      <c r="BI194" s="228">
        <f>IF(N194="nulová",J194,0)</f>
        <v>0</v>
      </c>
      <c r="BJ194" s="15" t="s">
        <v>88</v>
      </c>
      <c r="BK194" s="228">
        <f>ROUND(I194*H194,2)</f>
        <v>0</v>
      </c>
      <c r="BL194" s="15" t="s">
        <v>136</v>
      </c>
      <c r="BM194" s="227" t="s">
        <v>273</v>
      </c>
    </row>
    <row r="195" s="2" customFormat="1">
      <c r="A195" s="36"/>
      <c r="B195" s="37"/>
      <c r="C195" s="38"/>
      <c r="D195" s="229" t="s">
        <v>138</v>
      </c>
      <c r="E195" s="38"/>
      <c r="F195" s="230" t="s">
        <v>274</v>
      </c>
      <c r="G195" s="38"/>
      <c r="H195" s="38"/>
      <c r="I195" s="231"/>
      <c r="J195" s="38"/>
      <c r="K195" s="38"/>
      <c r="L195" s="42"/>
      <c r="M195" s="232"/>
      <c r="N195" s="233"/>
      <c r="O195" s="89"/>
      <c r="P195" s="89"/>
      <c r="Q195" s="89"/>
      <c r="R195" s="89"/>
      <c r="S195" s="89"/>
      <c r="T195" s="90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T195" s="15" t="s">
        <v>138</v>
      </c>
      <c r="AU195" s="15" t="s">
        <v>90</v>
      </c>
    </row>
    <row r="196" s="2" customFormat="1">
      <c r="A196" s="36"/>
      <c r="B196" s="37"/>
      <c r="C196" s="38"/>
      <c r="D196" s="234" t="s">
        <v>150</v>
      </c>
      <c r="E196" s="38"/>
      <c r="F196" s="235" t="s">
        <v>275</v>
      </c>
      <c r="G196" s="38"/>
      <c r="H196" s="38"/>
      <c r="I196" s="231"/>
      <c r="J196" s="38"/>
      <c r="K196" s="38"/>
      <c r="L196" s="42"/>
      <c r="M196" s="232"/>
      <c r="N196" s="233"/>
      <c r="O196" s="89"/>
      <c r="P196" s="89"/>
      <c r="Q196" s="89"/>
      <c r="R196" s="89"/>
      <c r="S196" s="89"/>
      <c r="T196" s="90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T196" s="15" t="s">
        <v>150</v>
      </c>
      <c r="AU196" s="15" t="s">
        <v>90</v>
      </c>
    </row>
    <row r="197" s="2" customFormat="1" ht="66.75" customHeight="1">
      <c r="A197" s="36"/>
      <c r="B197" s="37"/>
      <c r="C197" s="216" t="s">
        <v>276</v>
      </c>
      <c r="D197" s="216" t="s">
        <v>131</v>
      </c>
      <c r="E197" s="217" t="s">
        <v>277</v>
      </c>
      <c r="F197" s="218" t="s">
        <v>278</v>
      </c>
      <c r="G197" s="219" t="s">
        <v>134</v>
      </c>
      <c r="H197" s="220">
        <v>16</v>
      </c>
      <c r="I197" s="221"/>
      <c r="J197" s="222">
        <f>ROUND(I197*H197,2)</f>
        <v>0</v>
      </c>
      <c r="K197" s="218" t="s">
        <v>135</v>
      </c>
      <c r="L197" s="42"/>
      <c r="M197" s="223" t="s">
        <v>1</v>
      </c>
      <c r="N197" s="224" t="s">
        <v>45</v>
      </c>
      <c r="O197" s="89"/>
      <c r="P197" s="225">
        <f>O197*H197</f>
        <v>0</v>
      </c>
      <c r="Q197" s="225">
        <v>0</v>
      </c>
      <c r="R197" s="225">
        <f>Q197*H197</f>
        <v>0</v>
      </c>
      <c r="S197" s="225">
        <v>0</v>
      </c>
      <c r="T197" s="226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27" t="s">
        <v>136</v>
      </c>
      <c r="AT197" s="227" t="s">
        <v>131</v>
      </c>
      <c r="AU197" s="227" t="s">
        <v>90</v>
      </c>
      <c r="AY197" s="15" t="s">
        <v>129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15" t="s">
        <v>88</v>
      </c>
      <c r="BK197" s="228">
        <f>ROUND(I197*H197,2)</f>
        <v>0</v>
      </c>
      <c r="BL197" s="15" t="s">
        <v>136</v>
      </c>
      <c r="BM197" s="227" t="s">
        <v>279</v>
      </c>
    </row>
    <row r="198" s="2" customFormat="1">
      <c r="A198" s="36"/>
      <c r="B198" s="37"/>
      <c r="C198" s="38"/>
      <c r="D198" s="229" t="s">
        <v>138</v>
      </c>
      <c r="E198" s="38"/>
      <c r="F198" s="230" t="s">
        <v>280</v>
      </c>
      <c r="G198" s="38"/>
      <c r="H198" s="38"/>
      <c r="I198" s="231"/>
      <c r="J198" s="38"/>
      <c r="K198" s="38"/>
      <c r="L198" s="42"/>
      <c r="M198" s="232"/>
      <c r="N198" s="233"/>
      <c r="O198" s="89"/>
      <c r="P198" s="89"/>
      <c r="Q198" s="89"/>
      <c r="R198" s="89"/>
      <c r="S198" s="89"/>
      <c r="T198" s="90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5" t="s">
        <v>138</v>
      </c>
      <c r="AU198" s="15" t="s">
        <v>90</v>
      </c>
    </row>
    <row r="199" s="2" customFormat="1" ht="24.15" customHeight="1">
      <c r="A199" s="36"/>
      <c r="B199" s="37"/>
      <c r="C199" s="216" t="s">
        <v>281</v>
      </c>
      <c r="D199" s="216" t="s">
        <v>131</v>
      </c>
      <c r="E199" s="217" t="s">
        <v>282</v>
      </c>
      <c r="F199" s="218" t="s">
        <v>283</v>
      </c>
      <c r="G199" s="219" t="s">
        <v>284</v>
      </c>
      <c r="H199" s="220">
        <v>3</v>
      </c>
      <c r="I199" s="221"/>
      <c r="J199" s="222">
        <f>ROUND(I199*H199,2)</f>
        <v>0</v>
      </c>
      <c r="K199" s="218" t="s">
        <v>1</v>
      </c>
      <c r="L199" s="42"/>
      <c r="M199" s="223" t="s">
        <v>1</v>
      </c>
      <c r="N199" s="224" t="s">
        <v>45</v>
      </c>
      <c r="O199" s="89"/>
      <c r="P199" s="225">
        <f>O199*H199</f>
        <v>0</v>
      </c>
      <c r="Q199" s="225">
        <v>0</v>
      </c>
      <c r="R199" s="225">
        <f>Q199*H199</f>
        <v>0</v>
      </c>
      <c r="S199" s="225">
        <v>0</v>
      </c>
      <c r="T199" s="226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27" t="s">
        <v>136</v>
      </c>
      <c r="AT199" s="227" t="s">
        <v>131</v>
      </c>
      <c r="AU199" s="227" t="s">
        <v>90</v>
      </c>
      <c r="AY199" s="15" t="s">
        <v>129</v>
      </c>
      <c r="BE199" s="228">
        <f>IF(N199="základní",J199,0)</f>
        <v>0</v>
      </c>
      <c r="BF199" s="228">
        <f>IF(N199="snížená",J199,0)</f>
        <v>0</v>
      </c>
      <c r="BG199" s="228">
        <f>IF(N199="zákl. přenesená",J199,0)</f>
        <v>0</v>
      </c>
      <c r="BH199" s="228">
        <f>IF(N199="sníž. přenesená",J199,0)</f>
        <v>0</v>
      </c>
      <c r="BI199" s="228">
        <f>IF(N199="nulová",J199,0)</f>
        <v>0</v>
      </c>
      <c r="BJ199" s="15" t="s">
        <v>88</v>
      </c>
      <c r="BK199" s="228">
        <f>ROUND(I199*H199,2)</f>
        <v>0</v>
      </c>
      <c r="BL199" s="15" t="s">
        <v>136</v>
      </c>
      <c r="BM199" s="227" t="s">
        <v>285</v>
      </c>
    </row>
    <row r="200" s="12" customFormat="1" ht="22.8" customHeight="1">
      <c r="A200" s="12"/>
      <c r="B200" s="200"/>
      <c r="C200" s="201"/>
      <c r="D200" s="202" t="s">
        <v>79</v>
      </c>
      <c r="E200" s="214" t="s">
        <v>286</v>
      </c>
      <c r="F200" s="214" t="s">
        <v>287</v>
      </c>
      <c r="G200" s="201"/>
      <c r="H200" s="201"/>
      <c r="I200" s="204"/>
      <c r="J200" s="215">
        <f>BK200</f>
        <v>0</v>
      </c>
      <c r="K200" s="201"/>
      <c r="L200" s="206"/>
      <c r="M200" s="207"/>
      <c r="N200" s="208"/>
      <c r="O200" s="208"/>
      <c r="P200" s="209">
        <f>SUM(P201:P207)</f>
        <v>0</v>
      </c>
      <c r="Q200" s="208"/>
      <c r="R200" s="209">
        <f>SUM(R201:R207)</f>
        <v>0</v>
      </c>
      <c r="S200" s="208"/>
      <c r="T200" s="210">
        <f>SUM(T201:T207)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1" t="s">
        <v>88</v>
      </c>
      <c r="AT200" s="212" t="s">
        <v>79</v>
      </c>
      <c r="AU200" s="212" t="s">
        <v>88</v>
      </c>
      <c r="AY200" s="211" t="s">
        <v>129</v>
      </c>
      <c r="BK200" s="213">
        <f>SUM(BK201:BK207)</f>
        <v>0</v>
      </c>
    </row>
    <row r="201" s="2" customFormat="1" ht="37.8" customHeight="1">
      <c r="A201" s="36"/>
      <c r="B201" s="37"/>
      <c r="C201" s="216" t="s">
        <v>288</v>
      </c>
      <c r="D201" s="216" t="s">
        <v>131</v>
      </c>
      <c r="E201" s="217" t="s">
        <v>289</v>
      </c>
      <c r="F201" s="218" t="s">
        <v>290</v>
      </c>
      <c r="G201" s="219" t="s">
        <v>178</v>
      </c>
      <c r="H201" s="220">
        <v>11.888</v>
      </c>
      <c r="I201" s="221"/>
      <c r="J201" s="222">
        <f>ROUND(I201*H201,2)</f>
        <v>0</v>
      </c>
      <c r="K201" s="218" t="s">
        <v>135</v>
      </c>
      <c r="L201" s="42"/>
      <c r="M201" s="223" t="s">
        <v>1</v>
      </c>
      <c r="N201" s="224" t="s">
        <v>45</v>
      </c>
      <c r="O201" s="89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27" t="s">
        <v>136</v>
      </c>
      <c r="AT201" s="227" t="s">
        <v>131</v>
      </c>
      <c r="AU201" s="227" t="s">
        <v>90</v>
      </c>
      <c r="AY201" s="15" t="s">
        <v>129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15" t="s">
        <v>88</v>
      </c>
      <c r="BK201" s="228">
        <f>ROUND(I201*H201,2)</f>
        <v>0</v>
      </c>
      <c r="BL201" s="15" t="s">
        <v>136</v>
      </c>
      <c r="BM201" s="227" t="s">
        <v>291</v>
      </c>
    </row>
    <row r="202" s="2" customFormat="1">
      <c r="A202" s="36"/>
      <c r="B202" s="37"/>
      <c r="C202" s="38"/>
      <c r="D202" s="229" t="s">
        <v>138</v>
      </c>
      <c r="E202" s="38"/>
      <c r="F202" s="230" t="s">
        <v>292</v>
      </c>
      <c r="G202" s="38"/>
      <c r="H202" s="38"/>
      <c r="I202" s="231"/>
      <c r="J202" s="38"/>
      <c r="K202" s="38"/>
      <c r="L202" s="42"/>
      <c r="M202" s="232"/>
      <c r="N202" s="233"/>
      <c r="O202" s="89"/>
      <c r="P202" s="89"/>
      <c r="Q202" s="89"/>
      <c r="R202" s="89"/>
      <c r="S202" s="89"/>
      <c r="T202" s="90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5" t="s">
        <v>138</v>
      </c>
      <c r="AU202" s="15" t="s">
        <v>90</v>
      </c>
    </row>
    <row r="203" s="2" customFormat="1" ht="37.8" customHeight="1">
      <c r="A203" s="36"/>
      <c r="B203" s="37"/>
      <c r="C203" s="216" t="s">
        <v>293</v>
      </c>
      <c r="D203" s="216" t="s">
        <v>131</v>
      </c>
      <c r="E203" s="217" t="s">
        <v>294</v>
      </c>
      <c r="F203" s="218" t="s">
        <v>295</v>
      </c>
      <c r="G203" s="219" t="s">
        <v>178</v>
      </c>
      <c r="H203" s="220">
        <v>106.992</v>
      </c>
      <c r="I203" s="221"/>
      <c r="J203" s="222">
        <f>ROUND(I203*H203,2)</f>
        <v>0</v>
      </c>
      <c r="K203" s="218" t="s">
        <v>135</v>
      </c>
      <c r="L203" s="42"/>
      <c r="M203" s="223" t="s">
        <v>1</v>
      </c>
      <c r="N203" s="224" t="s">
        <v>45</v>
      </c>
      <c r="O203" s="89"/>
      <c r="P203" s="225">
        <f>O203*H203</f>
        <v>0</v>
      </c>
      <c r="Q203" s="225">
        <v>0</v>
      </c>
      <c r="R203" s="225">
        <f>Q203*H203</f>
        <v>0</v>
      </c>
      <c r="S203" s="225">
        <v>0</v>
      </c>
      <c r="T203" s="226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27" t="s">
        <v>136</v>
      </c>
      <c r="AT203" s="227" t="s">
        <v>131</v>
      </c>
      <c r="AU203" s="227" t="s">
        <v>90</v>
      </c>
      <c r="AY203" s="15" t="s">
        <v>129</v>
      </c>
      <c r="BE203" s="228">
        <f>IF(N203="základní",J203,0)</f>
        <v>0</v>
      </c>
      <c r="BF203" s="228">
        <f>IF(N203="snížená",J203,0)</f>
        <v>0</v>
      </c>
      <c r="BG203" s="228">
        <f>IF(N203="zákl. přenesená",J203,0)</f>
        <v>0</v>
      </c>
      <c r="BH203" s="228">
        <f>IF(N203="sníž. přenesená",J203,0)</f>
        <v>0</v>
      </c>
      <c r="BI203" s="228">
        <f>IF(N203="nulová",J203,0)</f>
        <v>0</v>
      </c>
      <c r="BJ203" s="15" t="s">
        <v>88</v>
      </c>
      <c r="BK203" s="228">
        <f>ROUND(I203*H203,2)</f>
        <v>0</v>
      </c>
      <c r="BL203" s="15" t="s">
        <v>136</v>
      </c>
      <c r="BM203" s="227" t="s">
        <v>296</v>
      </c>
    </row>
    <row r="204" s="2" customFormat="1">
      <c r="A204" s="36"/>
      <c r="B204" s="37"/>
      <c r="C204" s="38"/>
      <c r="D204" s="229" t="s">
        <v>138</v>
      </c>
      <c r="E204" s="38"/>
      <c r="F204" s="230" t="s">
        <v>297</v>
      </c>
      <c r="G204" s="38"/>
      <c r="H204" s="38"/>
      <c r="I204" s="231"/>
      <c r="J204" s="38"/>
      <c r="K204" s="38"/>
      <c r="L204" s="42"/>
      <c r="M204" s="232"/>
      <c r="N204" s="233"/>
      <c r="O204" s="89"/>
      <c r="P204" s="89"/>
      <c r="Q204" s="89"/>
      <c r="R204" s="89"/>
      <c r="S204" s="89"/>
      <c r="T204" s="90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T204" s="15" t="s">
        <v>138</v>
      </c>
      <c r="AU204" s="15" t="s">
        <v>90</v>
      </c>
    </row>
    <row r="205" s="13" customFormat="1">
      <c r="A205" s="13"/>
      <c r="B205" s="236"/>
      <c r="C205" s="237"/>
      <c r="D205" s="234" t="s">
        <v>157</v>
      </c>
      <c r="E205" s="237"/>
      <c r="F205" s="239" t="s">
        <v>298</v>
      </c>
      <c r="G205" s="237"/>
      <c r="H205" s="240">
        <v>106.992</v>
      </c>
      <c r="I205" s="241"/>
      <c r="J205" s="237"/>
      <c r="K205" s="237"/>
      <c r="L205" s="242"/>
      <c r="M205" s="243"/>
      <c r="N205" s="244"/>
      <c r="O205" s="244"/>
      <c r="P205" s="244"/>
      <c r="Q205" s="244"/>
      <c r="R205" s="244"/>
      <c r="S205" s="244"/>
      <c r="T205" s="24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6" t="s">
        <v>157</v>
      </c>
      <c r="AU205" s="246" t="s">
        <v>90</v>
      </c>
      <c r="AV205" s="13" t="s">
        <v>90</v>
      </c>
      <c r="AW205" s="13" t="s">
        <v>4</v>
      </c>
      <c r="AX205" s="13" t="s">
        <v>88</v>
      </c>
      <c r="AY205" s="246" t="s">
        <v>129</v>
      </c>
    </row>
    <row r="206" s="2" customFormat="1" ht="44.25" customHeight="1">
      <c r="A206" s="36"/>
      <c r="B206" s="37"/>
      <c r="C206" s="216" t="s">
        <v>299</v>
      </c>
      <c r="D206" s="216" t="s">
        <v>131</v>
      </c>
      <c r="E206" s="217" t="s">
        <v>300</v>
      </c>
      <c r="F206" s="218" t="s">
        <v>301</v>
      </c>
      <c r="G206" s="219" t="s">
        <v>178</v>
      </c>
      <c r="H206" s="220">
        <v>5.056</v>
      </c>
      <c r="I206" s="221"/>
      <c r="J206" s="222">
        <f>ROUND(I206*H206,2)</f>
        <v>0</v>
      </c>
      <c r="K206" s="218" t="s">
        <v>135</v>
      </c>
      <c r="L206" s="42"/>
      <c r="M206" s="223" t="s">
        <v>1</v>
      </c>
      <c r="N206" s="224" t="s">
        <v>45</v>
      </c>
      <c r="O206" s="89"/>
      <c r="P206" s="225">
        <f>O206*H206</f>
        <v>0</v>
      </c>
      <c r="Q206" s="225">
        <v>0</v>
      </c>
      <c r="R206" s="225">
        <f>Q206*H206</f>
        <v>0</v>
      </c>
      <c r="S206" s="225">
        <v>0</v>
      </c>
      <c r="T206" s="226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27" t="s">
        <v>136</v>
      </c>
      <c r="AT206" s="227" t="s">
        <v>131</v>
      </c>
      <c r="AU206" s="227" t="s">
        <v>90</v>
      </c>
      <c r="AY206" s="15" t="s">
        <v>129</v>
      </c>
      <c r="BE206" s="228">
        <f>IF(N206="základní",J206,0)</f>
        <v>0</v>
      </c>
      <c r="BF206" s="228">
        <f>IF(N206="snížená",J206,0)</f>
        <v>0</v>
      </c>
      <c r="BG206" s="228">
        <f>IF(N206="zákl. přenesená",J206,0)</f>
        <v>0</v>
      </c>
      <c r="BH206" s="228">
        <f>IF(N206="sníž. přenesená",J206,0)</f>
        <v>0</v>
      </c>
      <c r="BI206" s="228">
        <f>IF(N206="nulová",J206,0)</f>
        <v>0</v>
      </c>
      <c r="BJ206" s="15" t="s">
        <v>88</v>
      </c>
      <c r="BK206" s="228">
        <f>ROUND(I206*H206,2)</f>
        <v>0</v>
      </c>
      <c r="BL206" s="15" t="s">
        <v>136</v>
      </c>
      <c r="BM206" s="227" t="s">
        <v>302</v>
      </c>
    </row>
    <row r="207" s="2" customFormat="1">
      <c r="A207" s="36"/>
      <c r="B207" s="37"/>
      <c r="C207" s="38"/>
      <c r="D207" s="229" t="s">
        <v>138</v>
      </c>
      <c r="E207" s="38"/>
      <c r="F207" s="230" t="s">
        <v>303</v>
      </c>
      <c r="G207" s="38"/>
      <c r="H207" s="38"/>
      <c r="I207" s="231"/>
      <c r="J207" s="38"/>
      <c r="K207" s="38"/>
      <c r="L207" s="42"/>
      <c r="M207" s="232"/>
      <c r="N207" s="233"/>
      <c r="O207" s="89"/>
      <c r="P207" s="89"/>
      <c r="Q207" s="89"/>
      <c r="R207" s="89"/>
      <c r="S207" s="89"/>
      <c r="T207" s="90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T207" s="15" t="s">
        <v>138</v>
      </c>
      <c r="AU207" s="15" t="s">
        <v>90</v>
      </c>
    </row>
    <row r="208" s="12" customFormat="1" ht="22.8" customHeight="1">
      <c r="A208" s="12"/>
      <c r="B208" s="200"/>
      <c r="C208" s="201"/>
      <c r="D208" s="202" t="s">
        <v>79</v>
      </c>
      <c r="E208" s="214" t="s">
        <v>304</v>
      </c>
      <c r="F208" s="214" t="s">
        <v>305</v>
      </c>
      <c r="G208" s="201"/>
      <c r="H208" s="201"/>
      <c r="I208" s="204"/>
      <c r="J208" s="215">
        <f>BK208</f>
        <v>0</v>
      </c>
      <c r="K208" s="201"/>
      <c r="L208" s="206"/>
      <c r="M208" s="207"/>
      <c r="N208" s="208"/>
      <c r="O208" s="208"/>
      <c r="P208" s="209">
        <f>SUM(P209:P211)</f>
        <v>0</v>
      </c>
      <c r="Q208" s="208"/>
      <c r="R208" s="209">
        <f>SUM(R209:R211)</f>
        <v>0</v>
      </c>
      <c r="S208" s="208"/>
      <c r="T208" s="210">
        <f>SUM(T209:T211)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1" t="s">
        <v>88</v>
      </c>
      <c r="AT208" s="212" t="s">
        <v>79</v>
      </c>
      <c r="AU208" s="212" t="s">
        <v>88</v>
      </c>
      <c r="AY208" s="211" t="s">
        <v>129</v>
      </c>
      <c r="BK208" s="213">
        <f>SUM(BK209:BK211)</f>
        <v>0</v>
      </c>
    </row>
    <row r="209" s="2" customFormat="1" ht="44.25" customHeight="1">
      <c r="A209" s="36"/>
      <c r="B209" s="37"/>
      <c r="C209" s="216" t="s">
        <v>306</v>
      </c>
      <c r="D209" s="216" t="s">
        <v>131</v>
      </c>
      <c r="E209" s="217" t="s">
        <v>307</v>
      </c>
      <c r="F209" s="218" t="s">
        <v>308</v>
      </c>
      <c r="G209" s="219" t="s">
        <v>178</v>
      </c>
      <c r="H209" s="220">
        <v>71.125</v>
      </c>
      <c r="I209" s="221"/>
      <c r="J209" s="222">
        <f>ROUND(I209*H209,2)</f>
        <v>0</v>
      </c>
      <c r="K209" s="218" t="s">
        <v>135</v>
      </c>
      <c r="L209" s="42"/>
      <c r="M209" s="223" t="s">
        <v>1</v>
      </c>
      <c r="N209" s="224" t="s">
        <v>45</v>
      </c>
      <c r="O209" s="89"/>
      <c r="P209" s="225">
        <f>O209*H209</f>
        <v>0</v>
      </c>
      <c r="Q209" s="225">
        <v>0</v>
      </c>
      <c r="R209" s="225">
        <f>Q209*H209</f>
        <v>0</v>
      </c>
      <c r="S209" s="225">
        <v>0</v>
      </c>
      <c r="T209" s="226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27" t="s">
        <v>136</v>
      </c>
      <c r="AT209" s="227" t="s">
        <v>131</v>
      </c>
      <c r="AU209" s="227" t="s">
        <v>90</v>
      </c>
      <c r="AY209" s="15" t="s">
        <v>129</v>
      </c>
      <c r="BE209" s="228">
        <f>IF(N209="základní",J209,0)</f>
        <v>0</v>
      </c>
      <c r="BF209" s="228">
        <f>IF(N209="snížená",J209,0)</f>
        <v>0</v>
      </c>
      <c r="BG209" s="228">
        <f>IF(N209="zákl. přenesená",J209,0)</f>
        <v>0</v>
      </c>
      <c r="BH209" s="228">
        <f>IF(N209="sníž. přenesená",J209,0)</f>
        <v>0</v>
      </c>
      <c r="BI209" s="228">
        <f>IF(N209="nulová",J209,0)</f>
        <v>0</v>
      </c>
      <c r="BJ209" s="15" t="s">
        <v>88</v>
      </c>
      <c r="BK209" s="228">
        <f>ROUND(I209*H209,2)</f>
        <v>0</v>
      </c>
      <c r="BL209" s="15" t="s">
        <v>136</v>
      </c>
      <c r="BM209" s="227" t="s">
        <v>309</v>
      </c>
    </row>
    <row r="210" s="2" customFormat="1">
      <c r="A210" s="36"/>
      <c r="B210" s="37"/>
      <c r="C210" s="38"/>
      <c r="D210" s="229" t="s">
        <v>138</v>
      </c>
      <c r="E210" s="38"/>
      <c r="F210" s="230" t="s">
        <v>310</v>
      </c>
      <c r="G210" s="38"/>
      <c r="H210" s="38"/>
      <c r="I210" s="231"/>
      <c r="J210" s="38"/>
      <c r="K210" s="38"/>
      <c r="L210" s="42"/>
      <c r="M210" s="232"/>
      <c r="N210" s="233"/>
      <c r="O210" s="89"/>
      <c r="P210" s="89"/>
      <c r="Q210" s="89"/>
      <c r="R210" s="89"/>
      <c r="S210" s="89"/>
      <c r="T210" s="90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T210" s="15" t="s">
        <v>138</v>
      </c>
      <c r="AU210" s="15" t="s">
        <v>90</v>
      </c>
    </row>
    <row r="211" s="2" customFormat="1">
      <c r="A211" s="36"/>
      <c r="B211" s="37"/>
      <c r="C211" s="38"/>
      <c r="D211" s="234" t="s">
        <v>150</v>
      </c>
      <c r="E211" s="38"/>
      <c r="F211" s="235" t="s">
        <v>311</v>
      </c>
      <c r="G211" s="38"/>
      <c r="H211" s="38"/>
      <c r="I211" s="231"/>
      <c r="J211" s="38"/>
      <c r="K211" s="38"/>
      <c r="L211" s="42"/>
      <c r="M211" s="232"/>
      <c r="N211" s="233"/>
      <c r="O211" s="89"/>
      <c r="P211" s="89"/>
      <c r="Q211" s="89"/>
      <c r="R211" s="89"/>
      <c r="S211" s="89"/>
      <c r="T211" s="90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T211" s="15" t="s">
        <v>150</v>
      </c>
      <c r="AU211" s="15" t="s">
        <v>90</v>
      </c>
    </row>
    <row r="212" s="12" customFormat="1" ht="25.92" customHeight="1">
      <c r="A212" s="12"/>
      <c r="B212" s="200"/>
      <c r="C212" s="201"/>
      <c r="D212" s="202" t="s">
        <v>79</v>
      </c>
      <c r="E212" s="203" t="s">
        <v>187</v>
      </c>
      <c r="F212" s="203" t="s">
        <v>312</v>
      </c>
      <c r="G212" s="201"/>
      <c r="H212" s="201"/>
      <c r="I212" s="204"/>
      <c r="J212" s="205">
        <f>BK212</f>
        <v>0</v>
      </c>
      <c r="K212" s="201"/>
      <c r="L212" s="206"/>
      <c r="M212" s="207"/>
      <c r="N212" s="208"/>
      <c r="O212" s="208"/>
      <c r="P212" s="209">
        <f>P213+P233</f>
        <v>0</v>
      </c>
      <c r="Q212" s="208"/>
      <c r="R212" s="209">
        <f>R213+R233</f>
        <v>0.44715333060000007</v>
      </c>
      <c r="S212" s="208"/>
      <c r="T212" s="210">
        <f>T213+T233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11" t="s">
        <v>144</v>
      </c>
      <c r="AT212" s="212" t="s">
        <v>79</v>
      </c>
      <c r="AU212" s="212" t="s">
        <v>80</v>
      </c>
      <c r="AY212" s="211" t="s">
        <v>129</v>
      </c>
      <c r="BK212" s="213">
        <f>BK213+BK233</f>
        <v>0</v>
      </c>
    </row>
    <row r="213" s="12" customFormat="1" ht="22.8" customHeight="1">
      <c r="A213" s="12"/>
      <c r="B213" s="200"/>
      <c r="C213" s="201"/>
      <c r="D213" s="202" t="s">
        <v>79</v>
      </c>
      <c r="E213" s="214" t="s">
        <v>313</v>
      </c>
      <c r="F213" s="214" t="s">
        <v>314</v>
      </c>
      <c r="G213" s="201"/>
      <c r="H213" s="201"/>
      <c r="I213" s="204"/>
      <c r="J213" s="215">
        <f>BK213</f>
        <v>0</v>
      </c>
      <c r="K213" s="201"/>
      <c r="L213" s="206"/>
      <c r="M213" s="207"/>
      <c r="N213" s="208"/>
      <c r="O213" s="208"/>
      <c r="P213" s="209">
        <f>SUM(P214:P232)</f>
        <v>0</v>
      </c>
      <c r="Q213" s="208"/>
      <c r="R213" s="209">
        <f>SUM(R214:R232)</f>
        <v>0.10200000000000001</v>
      </c>
      <c r="S213" s="208"/>
      <c r="T213" s="210">
        <f>SUM(T214:T232)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11" t="s">
        <v>144</v>
      </c>
      <c r="AT213" s="212" t="s">
        <v>79</v>
      </c>
      <c r="AU213" s="212" t="s">
        <v>88</v>
      </c>
      <c r="AY213" s="211" t="s">
        <v>129</v>
      </c>
      <c r="BK213" s="213">
        <f>SUM(BK214:BK232)</f>
        <v>0</v>
      </c>
    </row>
    <row r="214" s="2" customFormat="1" ht="37.8" customHeight="1">
      <c r="A214" s="36"/>
      <c r="B214" s="37"/>
      <c r="C214" s="216" t="s">
        <v>315</v>
      </c>
      <c r="D214" s="216" t="s">
        <v>131</v>
      </c>
      <c r="E214" s="217" t="s">
        <v>316</v>
      </c>
      <c r="F214" s="218" t="s">
        <v>317</v>
      </c>
      <c r="G214" s="219" t="s">
        <v>284</v>
      </c>
      <c r="H214" s="220">
        <v>3</v>
      </c>
      <c r="I214" s="221"/>
      <c r="J214" s="222">
        <f>ROUND(I214*H214,2)</f>
        <v>0</v>
      </c>
      <c r="K214" s="218" t="s">
        <v>135</v>
      </c>
      <c r="L214" s="42"/>
      <c r="M214" s="223" t="s">
        <v>1</v>
      </c>
      <c r="N214" s="224" t="s">
        <v>45</v>
      </c>
      <c r="O214" s="89"/>
      <c r="P214" s="225">
        <f>O214*H214</f>
        <v>0</v>
      </c>
      <c r="Q214" s="225">
        <v>0</v>
      </c>
      <c r="R214" s="225">
        <f>Q214*H214</f>
        <v>0</v>
      </c>
      <c r="S214" s="225">
        <v>0</v>
      </c>
      <c r="T214" s="226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227" t="s">
        <v>318</v>
      </c>
      <c r="AT214" s="227" t="s">
        <v>131</v>
      </c>
      <c r="AU214" s="227" t="s">
        <v>90</v>
      </c>
      <c r="AY214" s="15" t="s">
        <v>129</v>
      </c>
      <c r="BE214" s="228">
        <f>IF(N214="základní",J214,0)</f>
        <v>0</v>
      </c>
      <c r="BF214" s="228">
        <f>IF(N214="snížená",J214,0)</f>
        <v>0</v>
      </c>
      <c r="BG214" s="228">
        <f>IF(N214="zákl. přenesená",J214,0)</f>
        <v>0</v>
      </c>
      <c r="BH214" s="228">
        <f>IF(N214="sníž. přenesená",J214,0)</f>
        <v>0</v>
      </c>
      <c r="BI214" s="228">
        <f>IF(N214="nulová",J214,0)</f>
        <v>0</v>
      </c>
      <c r="BJ214" s="15" t="s">
        <v>88</v>
      </c>
      <c r="BK214" s="228">
        <f>ROUND(I214*H214,2)</f>
        <v>0</v>
      </c>
      <c r="BL214" s="15" t="s">
        <v>318</v>
      </c>
      <c r="BM214" s="227" t="s">
        <v>319</v>
      </c>
    </row>
    <row r="215" s="2" customFormat="1">
      <c r="A215" s="36"/>
      <c r="B215" s="37"/>
      <c r="C215" s="38"/>
      <c r="D215" s="229" t="s">
        <v>138</v>
      </c>
      <c r="E215" s="38"/>
      <c r="F215" s="230" t="s">
        <v>320</v>
      </c>
      <c r="G215" s="38"/>
      <c r="H215" s="38"/>
      <c r="I215" s="231"/>
      <c r="J215" s="38"/>
      <c r="K215" s="38"/>
      <c r="L215" s="42"/>
      <c r="M215" s="232"/>
      <c r="N215" s="233"/>
      <c r="O215" s="89"/>
      <c r="P215" s="89"/>
      <c r="Q215" s="89"/>
      <c r="R215" s="89"/>
      <c r="S215" s="89"/>
      <c r="T215" s="90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T215" s="15" t="s">
        <v>138</v>
      </c>
      <c r="AU215" s="15" t="s">
        <v>90</v>
      </c>
    </row>
    <row r="216" s="2" customFormat="1" ht="37.8" customHeight="1">
      <c r="A216" s="36"/>
      <c r="B216" s="37"/>
      <c r="C216" s="216" t="s">
        <v>321</v>
      </c>
      <c r="D216" s="216" t="s">
        <v>131</v>
      </c>
      <c r="E216" s="217" t="s">
        <v>322</v>
      </c>
      <c r="F216" s="218" t="s">
        <v>323</v>
      </c>
      <c r="G216" s="219" t="s">
        <v>284</v>
      </c>
      <c r="H216" s="220">
        <v>4</v>
      </c>
      <c r="I216" s="221"/>
      <c r="J216" s="222">
        <f>ROUND(I216*H216,2)</f>
        <v>0</v>
      </c>
      <c r="K216" s="218" t="s">
        <v>135</v>
      </c>
      <c r="L216" s="42"/>
      <c r="M216" s="223" t="s">
        <v>1</v>
      </c>
      <c r="N216" s="224" t="s">
        <v>45</v>
      </c>
      <c r="O216" s="89"/>
      <c r="P216" s="225">
        <f>O216*H216</f>
        <v>0</v>
      </c>
      <c r="Q216" s="225">
        <v>0</v>
      </c>
      <c r="R216" s="225">
        <f>Q216*H216</f>
        <v>0</v>
      </c>
      <c r="S216" s="225">
        <v>0</v>
      </c>
      <c r="T216" s="226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227" t="s">
        <v>318</v>
      </c>
      <c r="AT216" s="227" t="s">
        <v>131</v>
      </c>
      <c r="AU216" s="227" t="s">
        <v>90</v>
      </c>
      <c r="AY216" s="15" t="s">
        <v>129</v>
      </c>
      <c r="BE216" s="228">
        <f>IF(N216="základní",J216,0)</f>
        <v>0</v>
      </c>
      <c r="BF216" s="228">
        <f>IF(N216="snížená",J216,0)</f>
        <v>0</v>
      </c>
      <c r="BG216" s="228">
        <f>IF(N216="zákl. přenesená",J216,0)</f>
        <v>0</v>
      </c>
      <c r="BH216" s="228">
        <f>IF(N216="sníž. přenesená",J216,0)</f>
        <v>0</v>
      </c>
      <c r="BI216" s="228">
        <f>IF(N216="nulová",J216,0)</f>
        <v>0</v>
      </c>
      <c r="BJ216" s="15" t="s">
        <v>88</v>
      </c>
      <c r="BK216" s="228">
        <f>ROUND(I216*H216,2)</f>
        <v>0</v>
      </c>
      <c r="BL216" s="15" t="s">
        <v>318</v>
      </c>
      <c r="BM216" s="227" t="s">
        <v>324</v>
      </c>
    </row>
    <row r="217" s="2" customFormat="1">
      <c r="A217" s="36"/>
      <c r="B217" s="37"/>
      <c r="C217" s="38"/>
      <c r="D217" s="229" t="s">
        <v>138</v>
      </c>
      <c r="E217" s="38"/>
      <c r="F217" s="230" t="s">
        <v>325</v>
      </c>
      <c r="G217" s="38"/>
      <c r="H217" s="38"/>
      <c r="I217" s="231"/>
      <c r="J217" s="38"/>
      <c r="K217" s="38"/>
      <c r="L217" s="42"/>
      <c r="M217" s="232"/>
      <c r="N217" s="233"/>
      <c r="O217" s="89"/>
      <c r="P217" s="89"/>
      <c r="Q217" s="89"/>
      <c r="R217" s="89"/>
      <c r="S217" s="89"/>
      <c r="T217" s="90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T217" s="15" t="s">
        <v>138</v>
      </c>
      <c r="AU217" s="15" t="s">
        <v>90</v>
      </c>
    </row>
    <row r="218" s="2" customFormat="1" ht="16.5" customHeight="1">
      <c r="A218" s="36"/>
      <c r="B218" s="37"/>
      <c r="C218" s="216" t="s">
        <v>326</v>
      </c>
      <c r="D218" s="216" t="s">
        <v>131</v>
      </c>
      <c r="E218" s="217" t="s">
        <v>327</v>
      </c>
      <c r="F218" s="218" t="s">
        <v>328</v>
      </c>
      <c r="G218" s="219" t="s">
        <v>284</v>
      </c>
      <c r="H218" s="220">
        <v>1</v>
      </c>
      <c r="I218" s="221"/>
      <c r="J218" s="222">
        <f>ROUND(I218*H218,2)</f>
        <v>0</v>
      </c>
      <c r="K218" s="218" t="s">
        <v>135</v>
      </c>
      <c r="L218" s="42"/>
      <c r="M218" s="223" t="s">
        <v>1</v>
      </c>
      <c r="N218" s="224" t="s">
        <v>45</v>
      </c>
      <c r="O218" s="89"/>
      <c r="P218" s="225">
        <f>O218*H218</f>
        <v>0</v>
      </c>
      <c r="Q218" s="225">
        <v>0</v>
      </c>
      <c r="R218" s="225">
        <f>Q218*H218</f>
        <v>0</v>
      </c>
      <c r="S218" s="225">
        <v>0</v>
      </c>
      <c r="T218" s="226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227" t="s">
        <v>318</v>
      </c>
      <c r="AT218" s="227" t="s">
        <v>131</v>
      </c>
      <c r="AU218" s="227" t="s">
        <v>90</v>
      </c>
      <c r="AY218" s="15" t="s">
        <v>129</v>
      </c>
      <c r="BE218" s="228">
        <f>IF(N218="základní",J218,0)</f>
        <v>0</v>
      </c>
      <c r="BF218" s="228">
        <f>IF(N218="snížená",J218,0)</f>
        <v>0</v>
      </c>
      <c r="BG218" s="228">
        <f>IF(N218="zákl. přenesená",J218,0)</f>
        <v>0</v>
      </c>
      <c r="BH218" s="228">
        <f>IF(N218="sníž. přenesená",J218,0)</f>
        <v>0</v>
      </c>
      <c r="BI218" s="228">
        <f>IF(N218="nulová",J218,0)</f>
        <v>0</v>
      </c>
      <c r="BJ218" s="15" t="s">
        <v>88</v>
      </c>
      <c r="BK218" s="228">
        <f>ROUND(I218*H218,2)</f>
        <v>0</v>
      </c>
      <c r="BL218" s="15" t="s">
        <v>318</v>
      </c>
      <c r="BM218" s="227" t="s">
        <v>329</v>
      </c>
    </row>
    <row r="219" s="2" customFormat="1">
      <c r="A219" s="36"/>
      <c r="B219" s="37"/>
      <c r="C219" s="38"/>
      <c r="D219" s="229" t="s">
        <v>138</v>
      </c>
      <c r="E219" s="38"/>
      <c r="F219" s="230" t="s">
        <v>330</v>
      </c>
      <c r="G219" s="38"/>
      <c r="H219" s="38"/>
      <c r="I219" s="231"/>
      <c r="J219" s="38"/>
      <c r="K219" s="38"/>
      <c r="L219" s="42"/>
      <c r="M219" s="232"/>
      <c r="N219" s="233"/>
      <c r="O219" s="89"/>
      <c r="P219" s="89"/>
      <c r="Q219" s="89"/>
      <c r="R219" s="89"/>
      <c r="S219" s="89"/>
      <c r="T219" s="90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T219" s="15" t="s">
        <v>138</v>
      </c>
      <c r="AU219" s="15" t="s">
        <v>90</v>
      </c>
    </row>
    <row r="220" s="2" customFormat="1" ht="16.5" customHeight="1">
      <c r="A220" s="36"/>
      <c r="B220" s="37"/>
      <c r="C220" s="247" t="s">
        <v>331</v>
      </c>
      <c r="D220" s="247" t="s">
        <v>187</v>
      </c>
      <c r="E220" s="248" t="s">
        <v>332</v>
      </c>
      <c r="F220" s="249" t="s">
        <v>333</v>
      </c>
      <c r="G220" s="250" t="s">
        <v>284</v>
      </c>
      <c r="H220" s="251">
        <v>1</v>
      </c>
      <c r="I220" s="252"/>
      <c r="J220" s="253">
        <f>ROUND(I220*H220,2)</f>
        <v>0</v>
      </c>
      <c r="K220" s="249" t="s">
        <v>1</v>
      </c>
      <c r="L220" s="254"/>
      <c r="M220" s="255" t="s">
        <v>1</v>
      </c>
      <c r="N220" s="256" t="s">
        <v>45</v>
      </c>
      <c r="O220" s="89"/>
      <c r="P220" s="225">
        <f>O220*H220</f>
        <v>0</v>
      </c>
      <c r="Q220" s="225">
        <v>0.002</v>
      </c>
      <c r="R220" s="225">
        <f>Q220*H220</f>
        <v>0.002</v>
      </c>
      <c r="S220" s="225">
        <v>0</v>
      </c>
      <c r="T220" s="226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227" t="s">
        <v>334</v>
      </c>
      <c r="AT220" s="227" t="s">
        <v>187</v>
      </c>
      <c r="AU220" s="227" t="s">
        <v>90</v>
      </c>
      <c r="AY220" s="15" t="s">
        <v>129</v>
      </c>
      <c r="BE220" s="228">
        <f>IF(N220="základní",J220,0)</f>
        <v>0</v>
      </c>
      <c r="BF220" s="228">
        <f>IF(N220="snížená",J220,0)</f>
        <v>0</v>
      </c>
      <c r="BG220" s="228">
        <f>IF(N220="zákl. přenesená",J220,0)</f>
        <v>0</v>
      </c>
      <c r="BH220" s="228">
        <f>IF(N220="sníž. přenesená",J220,0)</f>
        <v>0</v>
      </c>
      <c r="BI220" s="228">
        <f>IF(N220="nulová",J220,0)</f>
        <v>0</v>
      </c>
      <c r="BJ220" s="15" t="s">
        <v>88</v>
      </c>
      <c r="BK220" s="228">
        <f>ROUND(I220*H220,2)</f>
        <v>0</v>
      </c>
      <c r="BL220" s="15" t="s">
        <v>334</v>
      </c>
      <c r="BM220" s="227" t="s">
        <v>335</v>
      </c>
    </row>
    <row r="221" s="2" customFormat="1" ht="16.5" customHeight="1">
      <c r="A221" s="36"/>
      <c r="B221" s="37"/>
      <c r="C221" s="247" t="s">
        <v>336</v>
      </c>
      <c r="D221" s="247" t="s">
        <v>187</v>
      </c>
      <c r="E221" s="248" t="s">
        <v>337</v>
      </c>
      <c r="F221" s="249" t="s">
        <v>338</v>
      </c>
      <c r="G221" s="250" t="s">
        <v>339</v>
      </c>
      <c r="H221" s="251">
        <v>100</v>
      </c>
      <c r="I221" s="252"/>
      <c r="J221" s="253">
        <f>ROUND(I221*H221,2)</f>
        <v>0</v>
      </c>
      <c r="K221" s="249" t="s">
        <v>135</v>
      </c>
      <c r="L221" s="254"/>
      <c r="M221" s="255" t="s">
        <v>1</v>
      </c>
      <c r="N221" s="256" t="s">
        <v>45</v>
      </c>
      <c r="O221" s="89"/>
      <c r="P221" s="225">
        <f>O221*H221</f>
        <v>0</v>
      </c>
      <c r="Q221" s="225">
        <v>0.001</v>
      </c>
      <c r="R221" s="225">
        <f>Q221*H221</f>
        <v>0.10000000000000001</v>
      </c>
      <c r="S221" s="225">
        <v>0</v>
      </c>
      <c r="T221" s="226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227" t="s">
        <v>334</v>
      </c>
      <c r="AT221" s="227" t="s">
        <v>187</v>
      </c>
      <c r="AU221" s="227" t="s">
        <v>90</v>
      </c>
      <c r="AY221" s="15" t="s">
        <v>129</v>
      </c>
      <c r="BE221" s="228">
        <f>IF(N221="základní",J221,0)</f>
        <v>0</v>
      </c>
      <c r="BF221" s="228">
        <f>IF(N221="snížená",J221,0)</f>
        <v>0</v>
      </c>
      <c r="BG221" s="228">
        <f>IF(N221="zákl. přenesená",J221,0)</f>
        <v>0</v>
      </c>
      <c r="BH221" s="228">
        <f>IF(N221="sníž. přenesená",J221,0)</f>
        <v>0</v>
      </c>
      <c r="BI221" s="228">
        <f>IF(N221="nulová",J221,0)</f>
        <v>0</v>
      </c>
      <c r="BJ221" s="15" t="s">
        <v>88</v>
      </c>
      <c r="BK221" s="228">
        <f>ROUND(I221*H221,2)</f>
        <v>0</v>
      </c>
      <c r="BL221" s="15" t="s">
        <v>334</v>
      </c>
      <c r="BM221" s="227" t="s">
        <v>340</v>
      </c>
    </row>
    <row r="222" s="13" customFormat="1">
      <c r="A222" s="13"/>
      <c r="B222" s="236"/>
      <c r="C222" s="237"/>
      <c r="D222" s="234" t="s">
        <v>157</v>
      </c>
      <c r="E222" s="237"/>
      <c r="F222" s="239" t="s">
        <v>341</v>
      </c>
      <c r="G222" s="237"/>
      <c r="H222" s="240">
        <v>100</v>
      </c>
      <c r="I222" s="241"/>
      <c r="J222" s="237"/>
      <c r="K222" s="237"/>
      <c r="L222" s="242"/>
      <c r="M222" s="243"/>
      <c r="N222" s="244"/>
      <c r="O222" s="244"/>
      <c r="P222" s="244"/>
      <c r="Q222" s="244"/>
      <c r="R222" s="244"/>
      <c r="S222" s="244"/>
      <c r="T222" s="245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6" t="s">
        <v>157</v>
      </c>
      <c r="AU222" s="246" t="s">
        <v>90</v>
      </c>
      <c r="AV222" s="13" t="s">
        <v>90</v>
      </c>
      <c r="AW222" s="13" t="s">
        <v>4</v>
      </c>
      <c r="AX222" s="13" t="s">
        <v>88</v>
      </c>
      <c r="AY222" s="246" t="s">
        <v>129</v>
      </c>
    </row>
    <row r="223" s="2" customFormat="1" ht="16.5" customHeight="1">
      <c r="A223" s="36"/>
      <c r="B223" s="37"/>
      <c r="C223" s="216" t="s">
        <v>342</v>
      </c>
      <c r="D223" s="216" t="s">
        <v>131</v>
      </c>
      <c r="E223" s="217" t="s">
        <v>343</v>
      </c>
      <c r="F223" s="218" t="s">
        <v>344</v>
      </c>
      <c r="G223" s="219" t="s">
        <v>284</v>
      </c>
      <c r="H223" s="220">
        <v>1</v>
      </c>
      <c r="I223" s="221"/>
      <c r="J223" s="222">
        <f>ROUND(I223*H223,2)</f>
        <v>0</v>
      </c>
      <c r="K223" s="218" t="s">
        <v>135</v>
      </c>
      <c r="L223" s="42"/>
      <c r="M223" s="223" t="s">
        <v>1</v>
      </c>
      <c r="N223" s="224" t="s">
        <v>45</v>
      </c>
      <c r="O223" s="89"/>
      <c r="P223" s="225">
        <f>O223*H223</f>
        <v>0</v>
      </c>
      <c r="Q223" s="225">
        <v>0</v>
      </c>
      <c r="R223" s="225">
        <f>Q223*H223</f>
        <v>0</v>
      </c>
      <c r="S223" s="225">
        <v>0</v>
      </c>
      <c r="T223" s="226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227" t="s">
        <v>318</v>
      </c>
      <c r="AT223" s="227" t="s">
        <v>131</v>
      </c>
      <c r="AU223" s="227" t="s">
        <v>90</v>
      </c>
      <c r="AY223" s="15" t="s">
        <v>129</v>
      </c>
      <c r="BE223" s="228">
        <f>IF(N223="základní",J223,0)</f>
        <v>0</v>
      </c>
      <c r="BF223" s="228">
        <f>IF(N223="snížená",J223,0)</f>
        <v>0</v>
      </c>
      <c r="BG223" s="228">
        <f>IF(N223="zákl. přenesená",J223,0)</f>
        <v>0</v>
      </c>
      <c r="BH223" s="228">
        <f>IF(N223="sníž. přenesená",J223,0)</f>
        <v>0</v>
      </c>
      <c r="BI223" s="228">
        <f>IF(N223="nulová",J223,0)</f>
        <v>0</v>
      </c>
      <c r="BJ223" s="15" t="s">
        <v>88</v>
      </c>
      <c r="BK223" s="228">
        <f>ROUND(I223*H223,2)</f>
        <v>0</v>
      </c>
      <c r="BL223" s="15" t="s">
        <v>318</v>
      </c>
      <c r="BM223" s="227" t="s">
        <v>345</v>
      </c>
    </row>
    <row r="224" s="2" customFormat="1">
      <c r="A224" s="36"/>
      <c r="B224" s="37"/>
      <c r="C224" s="38"/>
      <c r="D224" s="229" t="s">
        <v>138</v>
      </c>
      <c r="E224" s="38"/>
      <c r="F224" s="230" t="s">
        <v>346</v>
      </c>
      <c r="G224" s="38"/>
      <c r="H224" s="38"/>
      <c r="I224" s="231"/>
      <c r="J224" s="38"/>
      <c r="K224" s="38"/>
      <c r="L224" s="42"/>
      <c r="M224" s="232"/>
      <c r="N224" s="233"/>
      <c r="O224" s="89"/>
      <c r="P224" s="89"/>
      <c r="Q224" s="89"/>
      <c r="R224" s="89"/>
      <c r="S224" s="89"/>
      <c r="T224" s="90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T224" s="15" t="s">
        <v>138</v>
      </c>
      <c r="AU224" s="15" t="s">
        <v>90</v>
      </c>
    </row>
    <row r="225" s="2" customFormat="1" ht="16.5" customHeight="1">
      <c r="A225" s="36"/>
      <c r="B225" s="37"/>
      <c r="C225" s="216" t="s">
        <v>347</v>
      </c>
      <c r="D225" s="216" t="s">
        <v>131</v>
      </c>
      <c r="E225" s="217" t="s">
        <v>348</v>
      </c>
      <c r="F225" s="218" t="s">
        <v>349</v>
      </c>
      <c r="G225" s="219" t="s">
        <v>284</v>
      </c>
      <c r="H225" s="220">
        <v>1</v>
      </c>
      <c r="I225" s="221"/>
      <c r="J225" s="222">
        <f>ROUND(I225*H225,2)</f>
        <v>0</v>
      </c>
      <c r="K225" s="218" t="s">
        <v>135</v>
      </c>
      <c r="L225" s="42"/>
      <c r="M225" s="223" t="s">
        <v>1</v>
      </c>
      <c r="N225" s="224" t="s">
        <v>45</v>
      </c>
      <c r="O225" s="89"/>
      <c r="P225" s="225">
        <f>O225*H225</f>
        <v>0</v>
      </c>
      <c r="Q225" s="225">
        <v>0</v>
      </c>
      <c r="R225" s="225">
        <f>Q225*H225</f>
        <v>0</v>
      </c>
      <c r="S225" s="225">
        <v>0</v>
      </c>
      <c r="T225" s="226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227" t="s">
        <v>318</v>
      </c>
      <c r="AT225" s="227" t="s">
        <v>131</v>
      </c>
      <c r="AU225" s="227" t="s">
        <v>90</v>
      </c>
      <c r="AY225" s="15" t="s">
        <v>129</v>
      </c>
      <c r="BE225" s="228">
        <f>IF(N225="základní",J225,0)</f>
        <v>0</v>
      </c>
      <c r="BF225" s="228">
        <f>IF(N225="snížená",J225,0)</f>
        <v>0</v>
      </c>
      <c r="BG225" s="228">
        <f>IF(N225="zákl. přenesená",J225,0)</f>
        <v>0</v>
      </c>
      <c r="BH225" s="228">
        <f>IF(N225="sníž. přenesená",J225,0)</f>
        <v>0</v>
      </c>
      <c r="BI225" s="228">
        <f>IF(N225="nulová",J225,0)</f>
        <v>0</v>
      </c>
      <c r="BJ225" s="15" t="s">
        <v>88</v>
      </c>
      <c r="BK225" s="228">
        <f>ROUND(I225*H225,2)</f>
        <v>0</v>
      </c>
      <c r="BL225" s="15" t="s">
        <v>318</v>
      </c>
      <c r="BM225" s="227" t="s">
        <v>350</v>
      </c>
    </row>
    <row r="226" s="2" customFormat="1">
      <c r="A226" s="36"/>
      <c r="B226" s="37"/>
      <c r="C226" s="38"/>
      <c r="D226" s="229" t="s">
        <v>138</v>
      </c>
      <c r="E226" s="38"/>
      <c r="F226" s="230" t="s">
        <v>351</v>
      </c>
      <c r="G226" s="38"/>
      <c r="H226" s="38"/>
      <c r="I226" s="231"/>
      <c r="J226" s="38"/>
      <c r="K226" s="38"/>
      <c r="L226" s="42"/>
      <c r="M226" s="232"/>
      <c r="N226" s="233"/>
      <c r="O226" s="89"/>
      <c r="P226" s="89"/>
      <c r="Q226" s="89"/>
      <c r="R226" s="89"/>
      <c r="S226" s="89"/>
      <c r="T226" s="90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T226" s="15" t="s">
        <v>138</v>
      </c>
      <c r="AU226" s="15" t="s">
        <v>90</v>
      </c>
    </row>
    <row r="227" s="2" customFormat="1" ht="24.15" customHeight="1">
      <c r="A227" s="36"/>
      <c r="B227" s="37"/>
      <c r="C227" s="216" t="s">
        <v>352</v>
      </c>
      <c r="D227" s="216" t="s">
        <v>131</v>
      </c>
      <c r="E227" s="217" t="s">
        <v>353</v>
      </c>
      <c r="F227" s="218" t="s">
        <v>354</v>
      </c>
      <c r="G227" s="219" t="s">
        <v>284</v>
      </c>
      <c r="H227" s="220">
        <v>1</v>
      </c>
      <c r="I227" s="221"/>
      <c r="J227" s="222">
        <f>ROUND(I227*H227,2)</f>
        <v>0</v>
      </c>
      <c r="K227" s="218" t="s">
        <v>135</v>
      </c>
      <c r="L227" s="42"/>
      <c r="M227" s="223" t="s">
        <v>1</v>
      </c>
      <c r="N227" s="224" t="s">
        <v>45</v>
      </c>
      <c r="O227" s="89"/>
      <c r="P227" s="225">
        <f>O227*H227</f>
        <v>0</v>
      </c>
      <c r="Q227" s="225">
        <v>0</v>
      </c>
      <c r="R227" s="225">
        <f>Q227*H227</f>
        <v>0</v>
      </c>
      <c r="S227" s="225">
        <v>0</v>
      </c>
      <c r="T227" s="226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227" t="s">
        <v>318</v>
      </c>
      <c r="AT227" s="227" t="s">
        <v>131</v>
      </c>
      <c r="AU227" s="227" t="s">
        <v>90</v>
      </c>
      <c r="AY227" s="15" t="s">
        <v>129</v>
      </c>
      <c r="BE227" s="228">
        <f>IF(N227="základní",J227,0)</f>
        <v>0</v>
      </c>
      <c r="BF227" s="228">
        <f>IF(N227="snížená",J227,0)</f>
        <v>0</v>
      </c>
      <c r="BG227" s="228">
        <f>IF(N227="zákl. přenesená",J227,0)</f>
        <v>0</v>
      </c>
      <c r="BH227" s="228">
        <f>IF(N227="sníž. přenesená",J227,0)</f>
        <v>0</v>
      </c>
      <c r="BI227" s="228">
        <f>IF(N227="nulová",J227,0)</f>
        <v>0</v>
      </c>
      <c r="BJ227" s="15" t="s">
        <v>88</v>
      </c>
      <c r="BK227" s="228">
        <f>ROUND(I227*H227,2)</f>
        <v>0</v>
      </c>
      <c r="BL227" s="15" t="s">
        <v>318</v>
      </c>
      <c r="BM227" s="227" t="s">
        <v>355</v>
      </c>
    </row>
    <row r="228" s="2" customFormat="1">
      <c r="A228" s="36"/>
      <c r="B228" s="37"/>
      <c r="C228" s="38"/>
      <c r="D228" s="229" t="s">
        <v>138</v>
      </c>
      <c r="E228" s="38"/>
      <c r="F228" s="230" t="s">
        <v>356</v>
      </c>
      <c r="G228" s="38"/>
      <c r="H228" s="38"/>
      <c r="I228" s="231"/>
      <c r="J228" s="38"/>
      <c r="K228" s="38"/>
      <c r="L228" s="42"/>
      <c r="M228" s="232"/>
      <c r="N228" s="233"/>
      <c r="O228" s="89"/>
      <c r="P228" s="89"/>
      <c r="Q228" s="89"/>
      <c r="R228" s="89"/>
      <c r="S228" s="89"/>
      <c r="T228" s="90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T228" s="15" t="s">
        <v>138</v>
      </c>
      <c r="AU228" s="15" t="s">
        <v>90</v>
      </c>
    </row>
    <row r="229" s="2" customFormat="1" ht="16.5" customHeight="1">
      <c r="A229" s="36"/>
      <c r="B229" s="37"/>
      <c r="C229" s="216" t="s">
        <v>357</v>
      </c>
      <c r="D229" s="216" t="s">
        <v>131</v>
      </c>
      <c r="E229" s="217" t="s">
        <v>358</v>
      </c>
      <c r="F229" s="218" t="s">
        <v>359</v>
      </c>
      <c r="G229" s="219" t="s">
        <v>284</v>
      </c>
      <c r="H229" s="220">
        <v>1</v>
      </c>
      <c r="I229" s="221"/>
      <c r="J229" s="222">
        <f>ROUND(I229*H229,2)</f>
        <v>0</v>
      </c>
      <c r="K229" s="218" t="s">
        <v>135</v>
      </c>
      <c r="L229" s="42"/>
      <c r="M229" s="223" t="s">
        <v>1</v>
      </c>
      <c r="N229" s="224" t="s">
        <v>45</v>
      </c>
      <c r="O229" s="89"/>
      <c r="P229" s="225">
        <f>O229*H229</f>
        <v>0</v>
      </c>
      <c r="Q229" s="225">
        <v>0</v>
      </c>
      <c r="R229" s="225">
        <f>Q229*H229</f>
        <v>0</v>
      </c>
      <c r="S229" s="225">
        <v>0</v>
      </c>
      <c r="T229" s="226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227" t="s">
        <v>318</v>
      </c>
      <c r="AT229" s="227" t="s">
        <v>131</v>
      </c>
      <c r="AU229" s="227" t="s">
        <v>90</v>
      </c>
      <c r="AY229" s="15" t="s">
        <v>129</v>
      </c>
      <c r="BE229" s="228">
        <f>IF(N229="základní",J229,0)</f>
        <v>0</v>
      </c>
      <c r="BF229" s="228">
        <f>IF(N229="snížená",J229,0)</f>
        <v>0</v>
      </c>
      <c r="BG229" s="228">
        <f>IF(N229="zákl. přenesená",J229,0)</f>
        <v>0</v>
      </c>
      <c r="BH229" s="228">
        <f>IF(N229="sníž. přenesená",J229,0)</f>
        <v>0</v>
      </c>
      <c r="BI229" s="228">
        <f>IF(N229="nulová",J229,0)</f>
        <v>0</v>
      </c>
      <c r="BJ229" s="15" t="s">
        <v>88</v>
      </c>
      <c r="BK229" s="228">
        <f>ROUND(I229*H229,2)</f>
        <v>0</v>
      </c>
      <c r="BL229" s="15" t="s">
        <v>318</v>
      </c>
      <c r="BM229" s="227" t="s">
        <v>360</v>
      </c>
    </row>
    <row r="230" s="2" customFormat="1">
      <c r="A230" s="36"/>
      <c r="B230" s="37"/>
      <c r="C230" s="38"/>
      <c r="D230" s="229" t="s">
        <v>138</v>
      </c>
      <c r="E230" s="38"/>
      <c r="F230" s="230" t="s">
        <v>361</v>
      </c>
      <c r="G230" s="38"/>
      <c r="H230" s="38"/>
      <c r="I230" s="231"/>
      <c r="J230" s="38"/>
      <c r="K230" s="38"/>
      <c r="L230" s="42"/>
      <c r="M230" s="232"/>
      <c r="N230" s="233"/>
      <c r="O230" s="89"/>
      <c r="P230" s="89"/>
      <c r="Q230" s="89"/>
      <c r="R230" s="89"/>
      <c r="S230" s="89"/>
      <c r="T230" s="90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T230" s="15" t="s">
        <v>138</v>
      </c>
      <c r="AU230" s="15" t="s">
        <v>90</v>
      </c>
    </row>
    <row r="231" s="2" customFormat="1" ht="21.75" customHeight="1">
      <c r="A231" s="36"/>
      <c r="B231" s="37"/>
      <c r="C231" s="216" t="s">
        <v>362</v>
      </c>
      <c r="D231" s="216" t="s">
        <v>131</v>
      </c>
      <c r="E231" s="217" t="s">
        <v>363</v>
      </c>
      <c r="F231" s="218" t="s">
        <v>364</v>
      </c>
      <c r="G231" s="219" t="s">
        <v>284</v>
      </c>
      <c r="H231" s="220">
        <v>1</v>
      </c>
      <c r="I231" s="221"/>
      <c r="J231" s="222">
        <f>ROUND(I231*H231,2)</f>
        <v>0</v>
      </c>
      <c r="K231" s="218" t="s">
        <v>135</v>
      </c>
      <c r="L231" s="42"/>
      <c r="M231" s="223" t="s">
        <v>1</v>
      </c>
      <c r="N231" s="224" t="s">
        <v>45</v>
      </c>
      <c r="O231" s="89"/>
      <c r="P231" s="225">
        <f>O231*H231</f>
        <v>0</v>
      </c>
      <c r="Q231" s="225">
        <v>0</v>
      </c>
      <c r="R231" s="225">
        <f>Q231*H231</f>
        <v>0</v>
      </c>
      <c r="S231" s="225">
        <v>0</v>
      </c>
      <c r="T231" s="226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227" t="s">
        <v>318</v>
      </c>
      <c r="AT231" s="227" t="s">
        <v>131</v>
      </c>
      <c r="AU231" s="227" t="s">
        <v>90</v>
      </c>
      <c r="AY231" s="15" t="s">
        <v>129</v>
      </c>
      <c r="BE231" s="228">
        <f>IF(N231="základní",J231,0)</f>
        <v>0</v>
      </c>
      <c r="BF231" s="228">
        <f>IF(N231="snížená",J231,0)</f>
        <v>0</v>
      </c>
      <c r="BG231" s="228">
        <f>IF(N231="zákl. přenesená",J231,0)</f>
        <v>0</v>
      </c>
      <c r="BH231" s="228">
        <f>IF(N231="sníž. přenesená",J231,0)</f>
        <v>0</v>
      </c>
      <c r="BI231" s="228">
        <f>IF(N231="nulová",J231,0)</f>
        <v>0</v>
      </c>
      <c r="BJ231" s="15" t="s">
        <v>88</v>
      </c>
      <c r="BK231" s="228">
        <f>ROUND(I231*H231,2)</f>
        <v>0</v>
      </c>
      <c r="BL231" s="15" t="s">
        <v>318</v>
      </c>
      <c r="BM231" s="227" t="s">
        <v>365</v>
      </c>
    </row>
    <row r="232" s="2" customFormat="1">
      <c r="A232" s="36"/>
      <c r="B232" s="37"/>
      <c r="C232" s="38"/>
      <c r="D232" s="229" t="s">
        <v>138</v>
      </c>
      <c r="E232" s="38"/>
      <c r="F232" s="230" t="s">
        <v>366</v>
      </c>
      <c r="G232" s="38"/>
      <c r="H232" s="38"/>
      <c r="I232" s="231"/>
      <c r="J232" s="38"/>
      <c r="K232" s="38"/>
      <c r="L232" s="42"/>
      <c r="M232" s="232"/>
      <c r="N232" s="233"/>
      <c r="O232" s="89"/>
      <c r="P232" s="89"/>
      <c r="Q232" s="89"/>
      <c r="R232" s="89"/>
      <c r="S232" s="89"/>
      <c r="T232" s="90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T232" s="15" t="s">
        <v>138</v>
      </c>
      <c r="AU232" s="15" t="s">
        <v>90</v>
      </c>
    </row>
    <row r="233" s="12" customFormat="1" ht="22.8" customHeight="1">
      <c r="A233" s="12"/>
      <c r="B233" s="200"/>
      <c r="C233" s="201"/>
      <c r="D233" s="202" t="s">
        <v>79</v>
      </c>
      <c r="E233" s="214" t="s">
        <v>367</v>
      </c>
      <c r="F233" s="214" t="s">
        <v>368</v>
      </c>
      <c r="G233" s="201"/>
      <c r="H233" s="201"/>
      <c r="I233" s="204"/>
      <c r="J233" s="215">
        <f>BK233</f>
        <v>0</v>
      </c>
      <c r="K233" s="201"/>
      <c r="L233" s="206"/>
      <c r="M233" s="207"/>
      <c r="N233" s="208"/>
      <c r="O233" s="208"/>
      <c r="P233" s="209">
        <f>SUM(P234:P235)</f>
        <v>0</v>
      </c>
      <c r="Q233" s="208"/>
      <c r="R233" s="209">
        <f>SUM(R234:R235)</f>
        <v>0.34515333060000003</v>
      </c>
      <c r="S233" s="208"/>
      <c r="T233" s="210">
        <f>SUM(T234:T235)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11" t="s">
        <v>144</v>
      </c>
      <c r="AT233" s="212" t="s">
        <v>79</v>
      </c>
      <c r="AU233" s="212" t="s">
        <v>88</v>
      </c>
      <c r="AY233" s="211" t="s">
        <v>129</v>
      </c>
      <c r="BK233" s="213">
        <f>SUM(BK234:BK235)</f>
        <v>0</v>
      </c>
    </row>
    <row r="234" s="2" customFormat="1" ht="33" customHeight="1">
      <c r="A234" s="36"/>
      <c r="B234" s="37"/>
      <c r="C234" s="216" t="s">
        <v>369</v>
      </c>
      <c r="D234" s="216" t="s">
        <v>131</v>
      </c>
      <c r="E234" s="217" t="s">
        <v>370</v>
      </c>
      <c r="F234" s="218" t="s">
        <v>371</v>
      </c>
      <c r="G234" s="219" t="s">
        <v>154</v>
      </c>
      <c r="H234" s="220">
        <v>0.14999999999999999</v>
      </c>
      <c r="I234" s="221"/>
      <c r="J234" s="222">
        <f>ROUND(I234*H234,2)</f>
        <v>0</v>
      </c>
      <c r="K234" s="218" t="s">
        <v>135</v>
      </c>
      <c r="L234" s="42"/>
      <c r="M234" s="223" t="s">
        <v>1</v>
      </c>
      <c r="N234" s="224" t="s">
        <v>45</v>
      </c>
      <c r="O234" s="89"/>
      <c r="P234" s="225">
        <f>O234*H234</f>
        <v>0</v>
      </c>
      <c r="Q234" s="225">
        <v>2.3010222040000001</v>
      </c>
      <c r="R234" s="225">
        <f>Q234*H234</f>
        <v>0.34515333060000003</v>
      </c>
      <c r="S234" s="225">
        <v>0</v>
      </c>
      <c r="T234" s="226">
        <f>S234*H234</f>
        <v>0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227" t="s">
        <v>318</v>
      </c>
      <c r="AT234" s="227" t="s">
        <v>131</v>
      </c>
      <c r="AU234" s="227" t="s">
        <v>90</v>
      </c>
      <c r="AY234" s="15" t="s">
        <v>129</v>
      </c>
      <c r="BE234" s="228">
        <f>IF(N234="základní",J234,0)</f>
        <v>0</v>
      </c>
      <c r="BF234" s="228">
        <f>IF(N234="snížená",J234,0)</f>
        <v>0</v>
      </c>
      <c r="BG234" s="228">
        <f>IF(N234="zákl. přenesená",J234,0)</f>
        <v>0</v>
      </c>
      <c r="BH234" s="228">
        <f>IF(N234="sníž. přenesená",J234,0)</f>
        <v>0</v>
      </c>
      <c r="BI234" s="228">
        <f>IF(N234="nulová",J234,0)</f>
        <v>0</v>
      </c>
      <c r="BJ234" s="15" t="s">
        <v>88</v>
      </c>
      <c r="BK234" s="228">
        <f>ROUND(I234*H234,2)</f>
        <v>0</v>
      </c>
      <c r="BL234" s="15" t="s">
        <v>318</v>
      </c>
      <c r="BM234" s="227" t="s">
        <v>372</v>
      </c>
    </row>
    <row r="235" s="2" customFormat="1">
      <c r="A235" s="36"/>
      <c r="B235" s="37"/>
      <c r="C235" s="38"/>
      <c r="D235" s="229" t="s">
        <v>138</v>
      </c>
      <c r="E235" s="38"/>
      <c r="F235" s="230" t="s">
        <v>373</v>
      </c>
      <c r="G235" s="38"/>
      <c r="H235" s="38"/>
      <c r="I235" s="231"/>
      <c r="J235" s="38"/>
      <c r="K235" s="38"/>
      <c r="L235" s="42"/>
      <c r="M235" s="257"/>
      <c r="N235" s="258"/>
      <c r="O235" s="259"/>
      <c r="P235" s="259"/>
      <c r="Q235" s="259"/>
      <c r="R235" s="259"/>
      <c r="S235" s="259"/>
      <c r="T235" s="260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T235" s="15" t="s">
        <v>138</v>
      </c>
      <c r="AU235" s="15" t="s">
        <v>90</v>
      </c>
    </row>
    <row r="236" s="2" customFormat="1" ht="6.96" customHeight="1">
      <c r="A236" s="36"/>
      <c r="B236" s="64"/>
      <c r="C236" s="65"/>
      <c r="D236" s="65"/>
      <c r="E236" s="65"/>
      <c r="F236" s="65"/>
      <c r="G236" s="65"/>
      <c r="H236" s="65"/>
      <c r="I236" s="65"/>
      <c r="J236" s="65"/>
      <c r="K236" s="65"/>
      <c r="L236" s="42"/>
      <c r="M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</row>
  </sheetData>
  <sheetProtection sheet="1" autoFilter="0" formatColumns="0" formatRows="0" objects="1" scenarios="1" spinCount="100000" saltValue="8OXcU2Bm3pfd8d2HOQJmGYendMOm/YrnB52UCwHU5u+UF4ttD3zdN5/IpyIPmQZWYwTpW/IrROIGOwE9ED9lWg==" hashValue="Hykxg7qykGBtM5QXeMXlarxO+sPPcBO2ue7kH4s2PCd2vBF+RMe9XXFL6841O7wV768oVPJO44Lk5O5xqzSYWQ==" algorithmName="SHA-512" password="CDAA"/>
  <autoFilter ref="C127:K235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hyperlinks>
    <hyperlink ref="F132" r:id="rId1" display="https://podminky.urs.cz/item/CS_URS_2024_02/113106151"/>
    <hyperlink ref="F134" r:id="rId2" display="https://podminky.urs.cz/item/CS_URS_2024_02/113107143"/>
    <hyperlink ref="F136" r:id="rId3" display="https://podminky.urs.cz/item/CS_URS_2024_02/113204111"/>
    <hyperlink ref="F139" r:id="rId4" display="https://podminky.urs.cz/item/CS_URS_2024_02/131151203"/>
    <hyperlink ref="F142" r:id="rId5" display="https://podminky.urs.cz/item/CS_URS_2024_02/151811133"/>
    <hyperlink ref="F145" r:id="rId6" display="https://podminky.urs.cz/item/CS_URS_2024_02/151811233"/>
    <hyperlink ref="F148" r:id="rId7" display="https://podminky.urs.cz/item/CS_URS_2024_02/162751117"/>
    <hyperlink ref="F152" r:id="rId8" display="https://podminky.urs.cz/item/CS_URS_2024_02/174151101"/>
    <hyperlink ref="F157" r:id="rId9" display="https://podminky.urs.cz/item/CS_URS_2024_02/271542211"/>
    <hyperlink ref="F160" r:id="rId10" display="https://podminky.urs.cz/item/CS_URS_2024_02/273321411"/>
    <hyperlink ref="F163" r:id="rId11" display="https://podminky.urs.cz/item/CS_URS_2024_02/273362021"/>
    <hyperlink ref="F165" r:id="rId12" display="https://podminky.urs.cz/item/CS_URS_2024_02/279311911"/>
    <hyperlink ref="F170" r:id="rId13" display="https://podminky.urs.cz/item/CS_URS_2024_02/564851011"/>
    <hyperlink ref="F173" r:id="rId14" display="https://podminky.urs.cz/item/CS_URS_2024_02/573111111"/>
    <hyperlink ref="F175" r:id="rId15" display="https://podminky.urs.cz/item/CS_URS_2024_02/565135101"/>
    <hyperlink ref="F177" r:id="rId16" display="https://podminky.urs.cz/item/CS_URS_2024_02/573211111"/>
    <hyperlink ref="F179" r:id="rId17" display="https://podminky.urs.cz/item/CS_URS_2024_02/577134111"/>
    <hyperlink ref="F182" r:id="rId18" display="https://podminky.urs.cz/item/CS_URS_2024_02/564851011"/>
    <hyperlink ref="F184" r:id="rId19" display="https://podminky.urs.cz/item/CS_URS_2024_02/596811311"/>
    <hyperlink ref="F188" r:id="rId20" display="https://podminky.urs.cz/item/CS_URS_2024_02/916231213"/>
    <hyperlink ref="F193" r:id="rId21" display="https://podminky.urs.cz/item/CS_URS_2024_02/919732211"/>
    <hyperlink ref="F195" r:id="rId22" display="https://podminky.urs.cz/item/CS_URS_2024_02/919735113"/>
    <hyperlink ref="F198" r:id="rId23" display="https://podminky.urs.cz/item/CS_URS_2024_02/979054441"/>
    <hyperlink ref="F202" r:id="rId24" display="https://podminky.urs.cz/item/CS_URS_2024_02/997221561"/>
    <hyperlink ref="F204" r:id="rId25" display="https://podminky.urs.cz/item/CS_URS_2024_02/997221569"/>
    <hyperlink ref="F207" r:id="rId26" display="https://podminky.urs.cz/item/CS_URS_2024_02/997221875"/>
    <hyperlink ref="F210" r:id="rId27" display="https://podminky.urs.cz/item/CS_URS_2024_02/998225111"/>
    <hyperlink ref="F215" r:id="rId28" display="https://podminky.urs.cz/item/CS_URS_2024_02/210100096"/>
    <hyperlink ref="F217" r:id="rId29" display="https://podminky.urs.cz/item/CS_URS_2024_02/210100099"/>
    <hyperlink ref="F219" r:id="rId30" display="https://podminky.urs.cz/item/CS_URS_2024_02/210204002"/>
    <hyperlink ref="F224" r:id="rId31" display="https://podminky.urs.cz/item/CS_URS_2024_02/210204125"/>
    <hyperlink ref="F226" r:id="rId32" display="https://podminky.urs.cz/item/CS_URS_2024_02/210204201"/>
    <hyperlink ref="F228" r:id="rId33" display="https://podminky.urs.cz/item/CS_URS_2024_02/218204011"/>
    <hyperlink ref="F230" r:id="rId34" display="https://podminky.urs.cz/item/CS_URS_2024_02/218204125"/>
    <hyperlink ref="F232" r:id="rId35" display="https://podminky.urs.cz/item/CS_URS_2024_02/218204201"/>
    <hyperlink ref="F235" r:id="rId36" display="https://podminky.urs.cz/item/CS_URS_2024_02/460641113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93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90</v>
      </c>
    </row>
    <row r="4" s="1" customFormat="1" ht="24.96" customHeight="1">
      <c r="B4" s="18"/>
      <c r="D4" s="136" t="s">
        <v>94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Karlovy Vary - umístění podzemních kontejnerů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95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30" customHeight="1">
      <c r="A9" s="36"/>
      <c r="B9" s="42"/>
      <c r="C9" s="36"/>
      <c r="D9" s="36"/>
      <c r="E9" s="140" t="s">
        <v>374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8. 1. 2025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29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30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32</v>
      </c>
      <c r="E20" s="36"/>
      <c r="F20" s="36"/>
      <c r="G20" s="36"/>
      <c r="H20" s="36"/>
      <c r="I20" s="138" t="s">
        <v>25</v>
      </c>
      <c r="J20" s="141" t="s">
        <v>33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34</v>
      </c>
      <c r="F21" s="36"/>
      <c r="G21" s="36"/>
      <c r="H21" s="36"/>
      <c r="I21" s="138" t="s">
        <v>28</v>
      </c>
      <c r="J21" s="141" t="s">
        <v>35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37</v>
      </c>
      <c r="E23" s="36"/>
      <c r="F23" s="36"/>
      <c r="G23" s="36"/>
      <c r="H23" s="36"/>
      <c r="I23" s="138" t="s">
        <v>25</v>
      </c>
      <c r="J23" s="141" t="s">
        <v>33</v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">
        <v>38</v>
      </c>
      <c r="F24" s="36"/>
      <c r="G24" s="36"/>
      <c r="H24" s="36"/>
      <c r="I24" s="138" t="s">
        <v>28</v>
      </c>
      <c r="J24" s="141" t="s">
        <v>35</v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39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40</v>
      </c>
      <c r="E30" s="36"/>
      <c r="F30" s="36"/>
      <c r="G30" s="36"/>
      <c r="H30" s="36"/>
      <c r="I30" s="36"/>
      <c r="J30" s="149">
        <f>ROUND(J124,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42</v>
      </c>
      <c r="G32" s="36"/>
      <c r="H32" s="36"/>
      <c r="I32" s="150" t="s">
        <v>41</v>
      </c>
      <c r="J32" s="150" t="s">
        <v>43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44</v>
      </c>
      <c r="E33" s="138" t="s">
        <v>45</v>
      </c>
      <c r="F33" s="152">
        <f>ROUND((SUM(BE124:BE210)),  2)</f>
        <v>0</v>
      </c>
      <c r="G33" s="36"/>
      <c r="H33" s="36"/>
      <c r="I33" s="153">
        <v>0.20999999999999999</v>
      </c>
      <c r="J33" s="152">
        <f>ROUND(((SUM(BE124:BE210))*I33),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46</v>
      </c>
      <c r="F34" s="152">
        <f>ROUND((SUM(BF124:BF210)),  2)</f>
        <v>0</v>
      </c>
      <c r="G34" s="36"/>
      <c r="H34" s="36"/>
      <c r="I34" s="153">
        <v>0.12</v>
      </c>
      <c r="J34" s="152">
        <f>ROUND(((SUM(BF124:BF210))*I34),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47</v>
      </c>
      <c r="F35" s="152">
        <f>ROUND((SUM(BG124:BG210)),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48</v>
      </c>
      <c r="F36" s="152">
        <f>ROUND((SUM(BH124:BH210)),  2)</f>
        <v>0</v>
      </c>
      <c r="G36" s="36"/>
      <c r="H36" s="36"/>
      <c r="I36" s="153">
        <v>0.12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49</v>
      </c>
      <c r="F37" s="152">
        <f>ROUND((SUM(BI124:BI210)),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50</v>
      </c>
      <c r="E39" s="156"/>
      <c r="F39" s="156"/>
      <c r="G39" s="157" t="s">
        <v>51</v>
      </c>
      <c r="H39" s="158" t="s">
        <v>52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53</v>
      </c>
      <c r="E50" s="162"/>
      <c r="F50" s="162"/>
      <c r="G50" s="161" t="s">
        <v>54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55</v>
      </c>
      <c r="E61" s="164"/>
      <c r="F61" s="165" t="s">
        <v>56</v>
      </c>
      <c r="G61" s="163" t="s">
        <v>55</v>
      </c>
      <c r="H61" s="164"/>
      <c r="I61" s="164"/>
      <c r="J61" s="166" t="s">
        <v>56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57</v>
      </c>
      <c r="E65" s="167"/>
      <c r="F65" s="167"/>
      <c r="G65" s="161" t="s">
        <v>58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55</v>
      </c>
      <c r="E76" s="164"/>
      <c r="F76" s="165" t="s">
        <v>56</v>
      </c>
      <c r="G76" s="163" t="s">
        <v>55</v>
      </c>
      <c r="H76" s="164"/>
      <c r="I76" s="164"/>
      <c r="J76" s="166" t="s">
        <v>56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97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Karlovy Vary - umístění podzemních kontejnerů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95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30" customHeight="1">
      <c r="A87" s="36"/>
      <c r="B87" s="37"/>
      <c r="C87" s="38"/>
      <c r="D87" s="38"/>
      <c r="E87" s="74" t="str">
        <f>E9</f>
        <v>SO 605 - Kontejnery a zpevněné plochy - nábř. Osvobození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 xml:space="preserve"> </v>
      </c>
      <c r="G89" s="38"/>
      <c r="H89" s="38"/>
      <c r="I89" s="30" t="s">
        <v>22</v>
      </c>
      <c r="J89" s="77" t="str">
        <f>IF(J12="","",J12)</f>
        <v>8. 1. 2025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8"/>
      <c r="E91" s="38"/>
      <c r="F91" s="25" t="str">
        <f>E15</f>
        <v>Statutární město Karlovy Vary</v>
      </c>
      <c r="G91" s="38"/>
      <c r="H91" s="38"/>
      <c r="I91" s="30" t="s">
        <v>32</v>
      </c>
      <c r="J91" s="34" t="str">
        <f>E21</f>
        <v>GEOprojectKV, s.r.o.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30</v>
      </c>
      <c r="D92" s="38"/>
      <c r="E92" s="38"/>
      <c r="F92" s="25" t="str">
        <f>IF(E18="","",E18)</f>
        <v>Vyplň údaj</v>
      </c>
      <c r="G92" s="38"/>
      <c r="H92" s="38"/>
      <c r="I92" s="30" t="s">
        <v>37</v>
      </c>
      <c r="J92" s="34" t="str">
        <f>E24</f>
        <v>GEOprojectKV s.r.o.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98</v>
      </c>
      <c r="D94" s="174"/>
      <c r="E94" s="174"/>
      <c r="F94" s="174"/>
      <c r="G94" s="174"/>
      <c r="H94" s="174"/>
      <c r="I94" s="174"/>
      <c r="J94" s="175" t="s">
        <v>99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100</v>
      </c>
      <c r="D96" s="38"/>
      <c r="E96" s="38"/>
      <c r="F96" s="38"/>
      <c r="G96" s="38"/>
      <c r="H96" s="38"/>
      <c r="I96" s="38"/>
      <c r="J96" s="108">
        <f>J124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101</v>
      </c>
    </row>
    <row r="97" s="9" customFormat="1" ht="24.96" customHeight="1">
      <c r="A97" s="9"/>
      <c r="B97" s="177"/>
      <c r="C97" s="178"/>
      <c r="D97" s="179" t="s">
        <v>102</v>
      </c>
      <c r="E97" s="180"/>
      <c r="F97" s="180"/>
      <c r="G97" s="180"/>
      <c r="H97" s="180"/>
      <c r="I97" s="180"/>
      <c r="J97" s="181">
        <f>J125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103</v>
      </c>
      <c r="E98" s="186"/>
      <c r="F98" s="186"/>
      <c r="G98" s="186"/>
      <c r="H98" s="186"/>
      <c r="I98" s="186"/>
      <c r="J98" s="187">
        <f>J126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104</v>
      </c>
      <c r="E99" s="186"/>
      <c r="F99" s="186"/>
      <c r="G99" s="186"/>
      <c r="H99" s="186"/>
      <c r="I99" s="186"/>
      <c r="J99" s="187">
        <f>J149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105</v>
      </c>
      <c r="E100" s="186"/>
      <c r="F100" s="186"/>
      <c r="G100" s="186"/>
      <c r="H100" s="186"/>
      <c r="I100" s="186"/>
      <c r="J100" s="187">
        <f>J161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83"/>
      <c r="C101" s="184"/>
      <c r="D101" s="185" t="s">
        <v>106</v>
      </c>
      <c r="E101" s="186"/>
      <c r="F101" s="186"/>
      <c r="G101" s="186"/>
      <c r="H101" s="186"/>
      <c r="I101" s="186"/>
      <c r="J101" s="187">
        <f>J162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3"/>
      <c r="C102" s="184"/>
      <c r="D102" s="185" t="s">
        <v>108</v>
      </c>
      <c r="E102" s="186"/>
      <c r="F102" s="186"/>
      <c r="G102" s="186"/>
      <c r="H102" s="186"/>
      <c r="I102" s="186"/>
      <c r="J102" s="187">
        <f>J178</f>
        <v>0</v>
      </c>
      <c r="K102" s="184"/>
      <c r="L102" s="18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3"/>
      <c r="C103" s="184"/>
      <c r="D103" s="185" t="s">
        <v>109</v>
      </c>
      <c r="E103" s="186"/>
      <c r="F103" s="186"/>
      <c r="G103" s="186"/>
      <c r="H103" s="186"/>
      <c r="I103" s="186"/>
      <c r="J103" s="187">
        <f>J199</f>
        <v>0</v>
      </c>
      <c r="K103" s="184"/>
      <c r="L103" s="18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3"/>
      <c r="C104" s="184"/>
      <c r="D104" s="185" t="s">
        <v>110</v>
      </c>
      <c r="E104" s="186"/>
      <c r="F104" s="186"/>
      <c r="G104" s="186"/>
      <c r="H104" s="186"/>
      <c r="I104" s="186"/>
      <c r="J104" s="187">
        <f>J207</f>
        <v>0</v>
      </c>
      <c r="K104" s="184"/>
      <c r="L104" s="18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6"/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61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6.96" customHeight="1">
      <c r="A106" s="36"/>
      <c r="B106" s="64"/>
      <c r="C106" s="65"/>
      <c r="D106" s="65"/>
      <c r="E106" s="65"/>
      <c r="F106" s="65"/>
      <c r="G106" s="65"/>
      <c r="H106" s="65"/>
      <c r="I106" s="65"/>
      <c r="J106" s="65"/>
      <c r="K106" s="65"/>
      <c r="L106" s="61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10" s="2" customFormat="1" ht="6.96" customHeight="1">
      <c r="A110" s="36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24.96" customHeight="1">
      <c r="A111" s="36"/>
      <c r="B111" s="37"/>
      <c r="C111" s="21" t="s">
        <v>114</v>
      </c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16</v>
      </c>
      <c r="D113" s="38"/>
      <c r="E113" s="38"/>
      <c r="F113" s="38"/>
      <c r="G113" s="38"/>
      <c r="H113" s="38"/>
      <c r="I113" s="38"/>
      <c r="J113" s="38"/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8"/>
      <c r="D114" s="38"/>
      <c r="E114" s="172" t="str">
        <f>E7</f>
        <v>Karlovy Vary - umístění podzemních kontejnerů</v>
      </c>
      <c r="F114" s="30"/>
      <c r="G114" s="30"/>
      <c r="H114" s="30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2" customHeight="1">
      <c r="A115" s="36"/>
      <c r="B115" s="37"/>
      <c r="C115" s="30" t="s">
        <v>95</v>
      </c>
      <c r="D115" s="38"/>
      <c r="E115" s="38"/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30" customHeight="1">
      <c r="A116" s="36"/>
      <c r="B116" s="37"/>
      <c r="C116" s="38"/>
      <c r="D116" s="38"/>
      <c r="E116" s="74" t="str">
        <f>E9</f>
        <v>SO 605 - Kontejnery a zpevněné plochy - nábř. Osvobození</v>
      </c>
      <c r="F116" s="38"/>
      <c r="G116" s="38"/>
      <c r="H116" s="38"/>
      <c r="I116" s="38"/>
      <c r="J116" s="38"/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2" customHeight="1">
      <c r="A118" s="36"/>
      <c r="B118" s="37"/>
      <c r="C118" s="30" t="s">
        <v>20</v>
      </c>
      <c r="D118" s="38"/>
      <c r="E118" s="38"/>
      <c r="F118" s="25" t="str">
        <f>F12</f>
        <v xml:space="preserve"> </v>
      </c>
      <c r="G118" s="38"/>
      <c r="H118" s="38"/>
      <c r="I118" s="30" t="s">
        <v>22</v>
      </c>
      <c r="J118" s="77" t="str">
        <f>IF(J12="","",J12)</f>
        <v>8. 1. 2025</v>
      </c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6.96" customHeight="1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5.15" customHeight="1">
      <c r="A120" s="36"/>
      <c r="B120" s="37"/>
      <c r="C120" s="30" t="s">
        <v>24</v>
      </c>
      <c r="D120" s="38"/>
      <c r="E120" s="38"/>
      <c r="F120" s="25" t="str">
        <f>E15</f>
        <v>Statutární město Karlovy Vary</v>
      </c>
      <c r="G120" s="38"/>
      <c r="H120" s="38"/>
      <c r="I120" s="30" t="s">
        <v>32</v>
      </c>
      <c r="J120" s="34" t="str">
        <f>E21</f>
        <v>GEOprojectKV, s.r.o.</v>
      </c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5.15" customHeight="1">
      <c r="A121" s="36"/>
      <c r="B121" s="37"/>
      <c r="C121" s="30" t="s">
        <v>30</v>
      </c>
      <c r="D121" s="38"/>
      <c r="E121" s="38"/>
      <c r="F121" s="25" t="str">
        <f>IF(E18="","",E18)</f>
        <v>Vyplň údaj</v>
      </c>
      <c r="G121" s="38"/>
      <c r="H121" s="38"/>
      <c r="I121" s="30" t="s">
        <v>37</v>
      </c>
      <c r="J121" s="34" t="str">
        <f>E24</f>
        <v>GEOprojectKV s.r.o.</v>
      </c>
      <c r="K121" s="38"/>
      <c r="L121" s="61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0.32" customHeight="1">
      <c r="A122" s="36"/>
      <c r="B122" s="37"/>
      <c r="C122" s="38"/>
      <c r="D122" s="38"/>
      <c r="E122" s="38"/>
      <c r="F122" s="38"/>
      <c r="G122" s="38"/>
      <c r="H122" s="38"/>
      <c r="I122" s="38"/>
      <c r="J122" s="38"/>
      <c r="K122" s="38"/>
      <c r="L122" s="61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11" customFormat="1" ht="29.28" customHeight="1">
      <c r="A123" s="189"/>
      <c r="B123" s="190"/>
      <c r="C123" s="191" t="s">
        <v>115</v>
      </c>
      <c r="D123" s="192" t="s">
        <v>65</v>
      </c>
      <c r="E123" s="192" t="s">
        <v>61</v>
      </c>
      <c r="F123" s="192" t="s">
        <v>62</v>
      </c>
      <c r="G123" s="192" t="s">
        <v>116</v>
      </c>
      <c r="H123" s="192" t="s">
        <v>117</v>
      </c>
      <c r="I123" s="192" t="s">
        <v>118</v>
      </c>
      <c r="J123" s="192" t="s">
        <v>99</v>
      </c>
      <c r="K123" s="193" t="s">
        <v>119</v>
      </c>
      <c r="L123" s="194"/>
      <c r="M123" s="98" t="s">
        <v>1</v>
      </c>
      <c r="N123" s="99" t="s">
        <v>44</v>
      </c>
      <c r="O123" s="99" t="s">
        <v>120</v>
      </c>
      <c r="P123" s="99" t="s">
        <v>121</v>
      </c>
      <c r="Q123" s="99" t="s">
        <v>122</v>
      </c>
      <c r="R123" s="99" t="s">
        <v>123</v>
      </c>
      <c r="S123" s="99" t="s">
        <v>124</v>
      </c>
      <c r="T123" s="100" t="s">
        <v>125</v>
      </c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</row>
    <row r="124" s="2" customFormat="1" ht="22.8" customHeight="1">
      <c r="A124" s="36"/>
      <c r="B124" s="37"/>
      <c r="C124" s="105" t="s">
        <v>126</v>
      </c>
      <c r="D124" s="38"/>
      <c r="E124" s="38"/>
      <c r="F124" s="38"/>
      <c r="G124" s="38"/>
      <c r="H124" s="38"/>
      <c r="I124" s="38"/>
      <c r="J124" s="195">
        <f>BK124</f>
        <v>0</v>
      </c>
      <c r="K124" s="38"/>
      <c r="L124" s="42"/>
      <c r="M124" s="101"/>
      <c r="N124" s="196"/>
      <c r="O124" s="102"/>
      <c r="P124" s="197">
        <f>P125</f>
        <v>0</v>
      </c>
      <c r="Q124" s="102"/>
      <c r="R124" s="197">
        <f>R125</f>
        <v>81.207076266000001</v>
      </c>
      <c r="S124" s="102"/>
      <c r="T124" s="198">
        <f>T125</f>
        <v>9.2200000000000006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5" t="s">
        <v>79</v>
      </c>
      <c r="AU124" s="15" t="s">
        <v>101</v>
      </c>
      <c r="BK124" s="199">
        <f>BK125</f>
        <v>0</v>
      </c>
    </row>
    <row r="125" s="12" customFormat="1" ht="25.92" customHeight="1">
      <c r="A125" s="12"/>
      <c r="B125" s="200"/>
      <c r="C125" s="201"/>
      <c r="D125" s="202" t="s">
        <v>79</v>
      </c>
      <c r="E125" s="203" t="s">
        <v>127</v>
      </c>
      <c r="F125" s="203" t="s">
        <v>128</v>
      </c>
      <c r="G125" s="201"/>
      <c r="H125" s="201"/>
      <c r="I125" s="204"/>
      <c r="J125" s="205">
        <f>BK125</f>
        <v>0</v>
      </c>
      <c r="K125" s="201"/>
      <c r="L125" s="206"/>
      <c r="M125" s="207"/>
      <c r="N125" s="208"/>
      <c r="O125" s="208"/>
      <c r="P125" s="209">
        <f>P126+P149+P161+P178+P199+P207</f>
        <v>0</v>
      </c>
      <c r="Q125" s="208"/>
      <c r="R125" s="209">
        <f>R126+R149+R161+R178+R199+R207</f>
        <v>81.207076266000001</v>
      </c>
      <c r="S125" s="208"/>
      <c r="T125" s="210">
        <f>T126+T149+T161+T178+T199+T207</f>
        <v>9.2200000000000006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1" t="s">
        <v>88</v>
      </c>
      <c r="AT125" s="212" t="s">
        <v>79</v>
      </c>
      <c r="AU125" s="212" t="s">
        <v>80</v>
      </c>
      <c r="AY125" s="211" t="s">
        <v>129</v>
      </c>
      <c r="BK125" s="213">
        <f>BK126+BK149+BK161+BK178+BK199+BK207</f>
        <v>0</v>
      </c>
    </row>
    <row r="126" s="12" customFormat="1" ht="22.8" customHeight="1">
      <c r="A126" s="12"/>
      <c r="B126" s="200"/>
      <c r="C126" s="201"/>
      <c r="D126" s="202" t="s">
        <v>79</v>
      </c>
      <c r="E126" s="214" t="s">
        <v>88</v>
      </c>
      <c r="F126" s="214" t="s">
        <v>130</v>
      </c>
      <c r="G126" s="201"/>
      <c r="H126" s="201"/>
      <c r="I126" s="204"/>
      <c r="J126" s="215">
        <f>BK126</f>
        <v>0</v>
      </c>
      <c r="K126" s="201"/>
      <c r="L126" s="206"/>
      <c r="M126" s="207"/>
      <c r="N126" s="208"/>
      <c r="O126" s="208"/>
      <c r="P126" s="209">
        <f>SUM(P127:P148)</f>
        <v>0</v>
      </c>
      <c r="Q126" s="208"/>
      <c r="R126" s="209">
        <f>SUM(R127:R148)</f>
        <v>56.048742400000002</v>
      </c>
      <c r="S126" s="208"/>
      <c r="T126" s="210">
        <f>SUM(T127:T148)</f>
        <v>8.6300000000000008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1" t="s">
        <v>88</v>
      </c>
      <c r="AT126" s="212" t="s">
        <v>79</v>
      </c>
      <c r="AU126" s="212" t="s">
        <v>88</v>
      </c>
      <c r="AY126" s="211" t="s">
        <v>129</v>
      </c>
      <c r="BK126" s="213">
        <f>SUM(BK127:BK148)</f>
        <v>0</v>
      </c>
    </row>
    <row r="127" s="2" customFormat="1" ht="49.05" customHeight="1">
      <c r="A127" s="36"/>
      <c r="B127" s="37"/>
      <c r="C127" s="216" t="s">
        <v>88</v>
      </c>
      <c r="D127" s="216" t="s">
        <v>131</v>
      </c>
      <c r="E127" s="217" t="s">
        <v>375</v>
      </c>
      <c r="F127" s="218" t="s">
        <v>376</v>
      </c>
      <c r="G127" s="219" t="s">
        <v>134</v>
      </c>
      <c r="H127" s="220">
        <v>34</v>
      </c>
      <c r="I127" s="221"/>
      <c r="J127" s="222">
        <f>ROUND(I127*H127,2)</f>
        <v>0</v>
      </c>
      <c r="K127" s="218" t="s">
        <v>135</v>
      </c>
      <c r="L127" s="42"/>
      <c r="M127" s="223" t="s">
        <v>1</v>
      </c>
      <c r="N127" s="224" t="s">
        <v>45</v>
      </c>
      <c r="O127" s="89"/>
      <c r="P127" s="225">
        <f>O127*H127</f>
        <v>0</v>
      </c>
      <c r="Q127" s="225">
        <v>0</v>
      </c>
      <c r="R127" s="225">
        <f>Q127*H127</f>
        <v>0</v>
      </c>
      <c r="S127" s="225">
        <v>0.22</v>
      </c>
      <c r="T127" s="226">
        <f>S127*H127</f>
        <v>7.4800000000000004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27" t="s">
        <v>136</v>
      </c>
      <c r="AT127" s="227" t="s">
        <v>131</v>
      </c>
      <c r="AU127" s="227" t="s">
        <v>90</v>
      </c>
      <c r="AY127" s="15" t="s">
        <v>129</v>
      </c>
      <c r="BE127" s="228">
        <f>IF(N127="základní",J127,0)</f>
        <v>0</v>
      </c>
      <c r="BF127" s="228">
        <f>IF(N127="snížená",J127,0)</f>
        <v>0</v>
      </c>
      <c r="BG127" s="228">
        <f>IF(N127="zákl. přenesená",J127,0)</f>
        <v>0</v>
      </c>
      <c r="BH127" s="228">
        <f>IF(N127="sníž. přenesená",J127,0)</f>
        <v>0</v>
      </c>
      <c r="BI127" s="228">
        <f>IF(N127="nulová",J127,0)</f>
        <v>0</v>
      </c>
      <c r="BJ127" s="15" t="s">
        <v>88</v>
      </c>
      <c r="BK127" s="228">
        <f>ROUND(I127*H127,2)</f>
        <v>0</v>
      </c>
      <c r="BL127" s="15" t="s">
        <v>136</v>
      </c>
      <c r="BM127" s="227" t="s">
        <v>377</v>
      </c>
    </row>
    <row r="128" s="2" customFormat="1">
      <c r="A128" s="36"/>
      <c r="B128" s="37"/>
      <c r="C128" s="38"/>
      <c r="D128" s="229" t="s">
        <v>138</v>
      </c>
      <c r="E128" s="38"/>
      <c r="F128" s="230" t="s">
        <v>378</v>
      </c>
      <c r="G128" s="38"/>
      <c r="H128" s="38"/>
      <c r="I128" s="231"/>
      <c r="J128" s="38"/>
      <c r="K128" s="38"/>
      <c r="L128" s="42"/>
      <c r="M128" s="232"/>
      <c r="N128" s="233"/>
      <c r="O128" s="89"/>
      <c r="P128" s="89"/>
      <c r="Q128" s="89"/>
      <c r="R128" s="89"/>
      <c r="S128" s="89"/>
      <c r="T128" s="90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5" t="s">
        <v>138</v>
      </c>
      <c r="AU128" s="15" t="s">
        <v>90</v>
      </c>
    </row>
    <row r="129" s="13" customFormat="1">
      <c r="A129" s="13"/>
      <c r="B129" s="236"/>
      <c r="C129" s="237"/>
      <c r="D129" s="234" t="s">
        <v>157</v>
      </c>
      <c r="E129" s="238" t="s">
        <v>1</v>
      </c>
      <c r="F129" s="239" t="s">
        <v>379</v>
      </c>
      <c r="G129" s="237"/>
      <c r="H129" s="240">
        <v>34</v>
      </c>
      <c r="I129" s="241"/>
      <c r="J129" s="237"/>
      <c r="K129" s="237"/>
      <c r="L129" s="242"/>
      <c r="M129" s="243"/>
      <c r="N129" s="244"/>
      <c r="O129" s="244"/>
      <c r="P129" s="244"/>
      <c r="Q129" s="244"/>
      <c r="R129" s="244"/>
      <c r="S129" s="244"/>
      <c r="T129" s="24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6" t="s">
        <v>157</v>
      </c>
      <c r="AU129" s="246" t="s">
        <v>90</v>
      </c>
      <c r="AV129" s="13" t="s">
        <v>90</v>
      </c>
      <c r="AW129" s="13" t="s">
        <v>36</v>
      </c>
      <c r="AX129" s="13" t="s">
        <v>88</v>
      </c>
      <c r="AY129" s="246" t="s">
        <v>129</v>
      </c>
    </row>
    <row r="130" s="2" customFormat="1" ht="44.25" customHeight="1">
      <c r="A130" s="36"/>
      <c r="B130" s="37"/>
      <c r="C130" s="216" t="s">
        <v>90</v>
      </c>
      <c r="D130" s="216" t="s">
        <v>131</v>
      </c>
      <c r="E130" s="217" t="s">
        <v>380</v>
      </c>
      <c r="F130" s="218" t="s">
        <v>381</v>
      </c>
      <c r="G130" s="219" t="s">
        <v>147</v>
      </c>
      <c r="H130" s="220">
        <v>10</v>
      </c>
      <c r="I130" s="221"/>
      <c r="J130" s="222">
        <f>ROUND(I130*H130,2)</f>
        <v>0</v>
      </c>
      <c r="K130" s="218" t="s">
        <v>135</v>
      </c>
      <c r="L130" s="42"/>
      <c r="M130" s="223" t="s">
        <v>1</v>
      </c>
      <c r="N130" s="224" t="s">
        <v>45</v>
      </c>
      <c r="O130" s="89"/>
      <c r="P130" s="225">
        <f>O130*H130</f>
        <v>0</v>
      </c>
      <c r="Q130" s="225">
        <v>0</v>
      </c>
      <c r="R130" s="225">
        <f>Q130*H130</f>
        <v>0</v>
      </c>
      <c r="S130" s="225">
        <v>0.11500000000000001</v>
      </c>
      <c r="T130" s="226">
        <f>S130*H130</f>
        <v>1.1500000000000001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27" t="s">
        <v>136</v>
      </c>
      <c r="AT130" s="227" t="s">
        <v>131</v>
      </c>
      <c r="AU130" s="227" t="s">
        <v>90</v>
      </c>
      <c r="AY130" s="15" t="s">
        <v>129</v>
      </c>
      <c r="BE130" s="228">
        <f>IF(N130="základní",J130,0)</f>
        <v>0</v>
      </c>
      <c r="BF130" s="228">
        <f>IF(N130="snížená",J130,0)</f>
        <v>0</v>
      </c>
      <c r="BG130" s="228">
        <f>IF(N130="zákl. přenesená",J130,0)</f>
        <v>0</v>
      </c>
      <c r="BH130" s="228">
        <f>IF(N130="sníž. přenesená",J130,0)</f>
        <v>0</v>
      </c>
      <c r="BI130" s="228">
        <f>IF(N130="nulová",J130,0)</f>
        <v>0</v>
      </c>
      <c r="BJ130" s="15" t="s">
        <v>88</v>
      </c>
      <c r="BK130" s="228">
        <f>ROUND(I130*H130,2)</f>
        <v>0</v>
      </c>
      <c r="BL130" s="15" t="s">
        <v>136</v>
      </c>
      <c r="BM130" s="227" t="s">
        <v>382</v>
      </c>
    </row>
    <row r="131" s="2" customFormat="1">
      <c r="A131" s="36"/>
      <c r="B131" s="37"/>
      <c r="C131" s="38"/>
      <c r="D131" s="229" t="s">
        <v>138</v>
      </c>
      <c r="E131" s="38"/>
      <c r="F131" s="230" t="s">
        <v>383</v>
      </c>
      <c r="G131" s="38"/>
      <c r="H131" s="38"/>
      <c r="I131" s="231"/>
      <c r="J131" s="38"/>
      <c r="K131" s="38"/>
      <c r="L131" s="42"/>
      <c r="M131" s="232"/>
      <c r="N131" s="233"/>
      <c r="O131" s="89"/>
      <c r="P131" s="89"/>
      <c r="Q131" s="89"/>
      <c r="R131" s="89"/>
      <c r="S131" s="89"/>
      <c r="T131" s="90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5" t="s">
        <v>138</v>
      </c>
      <c r="AU131" s="15" t="s">
        <v>90</v>
      </c>
    </row>
    <row r="132" s="2" customFormat="1" ht="44.25" customHeight="1">
      <c r="A132" s="36"/>
      <c r="B132" s="37"/>
      <c r="C132" s="216" t="s">
        <v>144</v>
      </c>
      <c r="D132" s="216" t="s">
        <v>131</v>
      </c>
      <c r="E132" s="217" t="s">
        <v>152</v>
      </c>
      <c r="F132" s="218" t="s">
        <v>153</v>
      </c>
      <c r="G132" s="219" t="s">
        <v>154</v>
      </c>
      <c r="H132" s="220">
        <v>99.840000000000003</v>
      </c>
      <c r="I132" s="221"/>
      <c r="J132" s="222">
        <f>ROUND(I132*H132,2)</f>
        <v>0</v>
      </c>
      <c r="K132" s="218" t="s">
        <v>135</v>
      </c>
      <c r="L132" s="42"/>
      <c r="M132" s="223" t="s">
        <v>1</v>
      </c>
      <c r="N132" s="224" t="s">
        <v>45</v>
      </c>
      <c r="O132" s="89"/>
      <c r="P132" s="225">
        <f>O132*H132</f>
        <v>0</v>
      </c>
      <c r="Q132" s="225">
        <v>0</v>
      </c>
      <c r="R132" s="225">
        <f>Q132*H132</f>
        <v>0</v>
      </c>
      <c r="S132" s="225">
        <v>0</v>
      </c>
      <c r="T132" s="226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27" t="s">
        <v>136</v>
      </c>
      <c r="AT132" s="227" t="s">
        <v>131</v>
      </c>
      <c r="AU132" s="227" t="s">
        <v>90</v>
      </c>
      <c r="AY132" s="15" t="s">
        <v>129</v>
      </c>
      <c r="BE132" s="228">
        <f>IF(N132="základní",J132,0)</f>
        <v>0</v>
      </c>
      <c r="BF132" s="228">
        <f>IF(N132="snížená",J132,0)</f>
        <v>0</v>
      </c>
      <c r="BG132" s="228">
        <f>IF(N132="zákl. přenesená",J132,0)</f>
        <v>0</v>
      </c>
      <c r="BH132" s="228">
        <f>IF(N132="sníž. přenesená",J132,0)</f>
        <v>0</v>
      </c>
      <c r="BI132" s="228">
        <f>IF(N132="nulová",J132,0)</f>
        <v>0</v>
      </c>
      <c r="BJ132" s="15" t="s">
        <v>88</v>
      </c>
      <c r="BK132" s="228">
        <f>ROUND(I132*H132,2)</f>
        <v>0</v>
      </c>
      <c r="BL132" s="15" t="s">
        <v>136</v>
      </c>
      <c r="BM132" s="227" t="s">
        <v>155</v>
      </c>
    </row>
    <row r="133" s="2" customFormat="1">
      <c r="A133" s="36"/>
      <c r="B133" s="37"/>
      <c r="C133" s="38"/>
      <c r="D133" s="229" t="s">
        <v>138</v>
      </c>
      <c r="E133" s="38"/>
      <c r="F133" s="230" t="s">
        <v>156</v>
      </c>
      <c r="G133" s="38"/>
      <c r="H133" s="38"/>
      <c r="I133" s="231"/>
      <c r="J133" s="38"/>
      <c r="K133" s="38"/>
      <c r="L133" s="42"/>
      <c r="M133" s="232"/>
      <c r="N133" s="233"/>
      <c r="O133" s="89"/>
      <c r="P133" s="89"/>
      <c r="Q133" s="89"/>
      <c r="R133" s="89"/>
      <c r="S133" s="89"/>
      <c r="T133" s="90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5" t="s">
        <v>138</v>
      </c>
      <c r="AU133" s="15" t="s">
        <v>90</v>
      </c>
    </row>
    <row r="134" s="13" customFormat="1">
      <c r="A134" s="13"/>
      <c r="B134" s="236"/>
      <c r="C134" s="237"/>
      <c r="D134" s="234" t="s">
        <v>157</v>
      </c>
      <c r="E134" s="238" t="s">
        <v>1</v>
      </c>
      <c r="F134" s="239" t="s">
        <v>158</v>
      </c>
      <c r="G134" s="237"/>
      <c r="H134" s="240">
        <v>99.840000000000003</v>
      </c>
      <c r="I134" s="241"/>
      <c r="J134" s="237"/>
      <c r="K134" s="237"/>
      <c r="L134" s="242"/>
      <c r="M134" s="243"/>
      <c r="N134" s="244"/>
      <c r="O134" s="244"/>
      <c r="P134" s="244"/>
      <c r="Q134" s="244"/>
      <c r="R134" s="244"/>
      <c r="S134" s="244"/>
      <c r="T134" s="24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6" t="s">
        <v>157</v>
      </c>
      <c r="AU134" s="246" t="s">
        <v>90</v>
      </c>
      <c r="AV134" s="13" t="s">
        <v>90</v>
      </c>
      <c r="AW134" s="13" t="s">
        <v>36</v>
      </c>
      <c r="AX134" s="13" t="s">
        <v>88</v>
      </c>
      <c r="AY134" s="246" t="s">
        <v>129</v>
      </c>
    </row>
    <row r="135" s="2" customFormat="1" ht="37.8" customHeight="1">
      <c r="A135" s="36"/>
      <c r="B135" s="37"/>
      <c r="C135" s="216" t="s">
        <v>136</v>
      </c>
      <c r="D135" s="216" t="s">
        <v>131</v>
      </c>
      <c r="E135" s="217" t="s">
        <v>160</v>
      </c>
      <c r="F135" s="218" t="s">
        <v>161</v>
      </c>
      <c r="G135" s="219" t="s">
        <v>134</v>
      </c>
      <c r="H135" s="220">
        <v>76.159999999999997</v>
      </c>
      <c r="I135" s="221"/>
      <c r="J135" s="222">
        <f>ROUND(I135*H135,2)</f>
        <v>0</v>
      </c>
      <c r="K135" s="218" t="s">
        <v>135</v>
      </c>
      <c r="L135" s="42"/>
      <c r="M135" s="223" t="s">
        <v>1</v>
      </c>
      <c r="N135" s="224" t="s">
        <v>45</v>
      </c>
      <c r="O135" s="89"/>
      <c r="P135" s="225">
        <f>O135*H135</f>
        <v>0</v>
      </c>
      <c r="Q135" s="225">
        <v>0.00064000000000000005</v>
      </c>
      <c r="R135" s="225">
        <f>Q135*H135</f>
        <v>0.048742400000000005</v>
      </c>
      <c r="S135" s="225">
        <v>0</v>
      </c>
      <c r="T135" s="226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7" t="s">
        <v>136</v>
      </c>
      <c r="AT135" s="227" t="s">
        <v>131</v>
      </c>
      <c r="AU135" s="227" t="s">
        <v>90</v>
      </c>
      <c r="AY135" s="15" t="s">
        <v>129</v>
      </c>
      <c r="BE135" s="228">
        <f>IF(N135="základní",J135,0)</f>
        <v>0</v>
      </c>
      <c r="BF135" s="228">
        <f>IF(N135="snížená",J135,0)</f>
        <v>0</v>
      </c>
      <c r="BG135" s="228">
        <f>IF(N135="zákl. přenesená",J135,0)</f>
        <v>0</v>
      </c>
      <c r="BH135" s="228">
        <f>IF(N135="sníž. přenesená",J135,0)</f>
        <v>0</v>
      </c>
      <c r="BI135" s="228">
        <f>IF(N135="nulová",J135,0)</f>
        <v>0</v>
      </c>
      <c r="BJ135" s="15" t="s">
        <v>88</v>
      </c>
      <c r="BK135" s="228">
        <f>ROUND(I135*H135,2)</f>
        <v>0</v>
      </c>
      <c r="BL135" s="15" t="s">
        <v>136</v>
      </c>
      <c r="BM135" s="227" t="s">
        <v>162</v>
      </c>
    </row>
    <row r="136" s="2" customFormat="1">
      <c r="A136" s="36"/>
      <c r="B136" s="37"/>
      <c r="C136" s="38"/>
      <c r="D136" s="229" t="s">
        <v>138</v>
      </c>
      <c r="E136" s="38"/>
      <c r="F136" s="230" t="s">
        <v>163</v>
      </c>
      <c r="G136" s="38"/>
      <c r="H136" s="38"/>
      <c r="I136" s="231"/>
      <c r="J136" s="38"/>
      <c r="K136" s="38"/>
      <c r="L136" s="42"/>
      <c r="M136" s="232"/>
      <c r="N136" s="233"/>
      <c r="O136" s="89"/>
      <c r="P136" s="89"/>
      <c r="Q136" s="89"/>
      <c r="R136" s="89"/>
      <c r="S136" s="89"/>
      <c r="T136" s="90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5" t="s">
        <v>138</v>
      </c>
      <c r="AU136" s="15" t="s">
        <v>90</v>
      </c>
    </row>
    <row r="137" s="13" customFormat="1">
      <c r="A137" s="13"/>
      <c r="B137" s="236"/>
      <c r="C137" s="237"/>
      <c r="D137" s="234" t="s">
        <v>157</v>
      </c>
      <c r="E137" s="238" t="s">
        <v>1</v>
      </c>
      <c r="F137" s="239" t="s">
        <v>164</v>
      </c>
      <c r="G137" s="237"/>
      <c r="H137" s="240">
        <v>76.159999999999997</v>
      </c>
      <c r="I137" s="241"/>
      <c r="J137" s="237"/>
      <c r="K137" s="237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157</v>
      </c>
      <c r="AU137" s="246" t="s">
        <v>90</v>
      </c>
      <c r="AV137" s="13" t="s">
        <v>90</v>
      </c>
      <c r="AW137" s="13" t="s">
        <v>36</v>
      </c>
      <c r="AX137" s="13" t="s">
        <v>88</v>
      </c>
      <c r="AY137" s="246" t="s">
        <v>129</v>
      </c>
    </row>
    <row r="138" s="2" customFormat="1" ht="37.8" customHeight="1">
      <c r="A138" s="36"/>
      <c r="B138" s="37"/>
      <c r="C138" s="216" t="s">
        <v>159</v>
      </c>
      <c r="D138" s="216" t="s">
        <v>131</v>
      </c>
      <c r="E138" s="217" t="s">
        <v>166</v>
      </c>
      <c r="F138" s="218" t="s">
        <v>167</v>
      </c>
      <c r="G138" s="219" t="s">
        <v>134</v>
      </c>
      <c r="H138" s="220">
        <v>76.159999999999997</v>
      </c>
      <c r="I138" s="221"/>
      <c r="J138" s="222">
        <f>ROUND(I138*H138,2)</f>
        <v>0</v>
      </c>
      <c r="K138" s="218" t="s">
        <v>135</v>
      </c>
      <c r="L138" s="42"/>
      <c r="M138" s="223" t="s">
        <v>1</v>
      </c>
      <c r="N138" s="224" t="s">
        <v>45</v>
      </c>
      <c r="O138" s="89"/>
      <c r="P138" s="225">
        <f>O138*H138</f>
        <v>0</v>
      </c>
      <c r="Q138" s="225">
        <v>0</v>
      </c>
      <c r="R138" s="225">
        <f>Q138*H138</f>
        <v>0</v>
      </c>
      <c r="S138" s="225">
        <v>0</v>
      </c>
      <c r="T138" s="226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27" t="s">
        <v>136</v>
      </c>
      <c r="AT138" s="227" t="s">
        <v>131</v>
      </c>
      <c r="AU138" s="227" t="s">
        <v>90</v>
      </c>
      <c r="AY138" s="15" t="s">
        <v>129</v>
      </c>
      <c r="BE138" s="228">
        <f>IF(N138="základní",J138,0)</f>
        <v>0</v>
      </c>
      <c r="BF138" s="228">
        <f>IF(N138="snížená",J138,0)</f>
        <v>0</v>
      </c>
      <c r="BG138" s="228">
        <f>IF(N138="zákl. přenesená",J138,0)</f>
        <v>0</v>
      </c>
      <c r="BH138" s="228">
        <f>IF(N138="sníž. přenesená",J138,0)</f>
        <v>0</v>
      </c>
      <c r="BI138" s="228">
        <f>IF(N138="nulová",J138,0)</f>
        <v>0</v>
      </c>
      <c r="BJ138" s="15" t="s">
        <v>88</v>
      </c>
      <c r="BK138" s="228">
        <f>ROUND(I138*H138,2)</f>
        <v>0</v>
      </c>
      <c r="BL138" s="15" t="s">
        <v>136</v>
      </c>
      <c r="BM138" s="227" t="s">
        <v>168</v>
      </c>
    </row>
    <row r="139" s="2" customFormat="1">
      <c r="A139" s="36"/>
      <c r="B139" s="37"/>
      <c r="C139" s="38"/>
      <c r="D139" s="229" t="s">
        <v>138</v>
      </c>
      <c r="E139" s="38"/>
      <c r="F139" s="230" t="s">
        <v>169</v>
      </c>
      <c r="G139" s="38"/>
      <c r="H139" s="38"/>
      <c r="I139" s="231"/>
      <c r="J139" s="38"/>
      <c r="K139" s="38"/>
      <c r="L139" s="42"/>
      <c r="M139" s="232"/>
      <c r="N139" s="233"/>
      <c r="O139" s="89"/>
      <c r="P139" s="89"/>
      <c r="Q139" s="89"/>
      <c r="R139" s="89"/>
      <c r="S139" s="89"/>
      <c r="T139" s="90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5" t="s">
        <v>138</v>
      </c>
      <c r="AU139" s="15" t="s">
        <v>90</v>
      </c>
    </row>
    <row r="140" s="13" customFormat="1">
      <c r="A140" s="13"/>
      <c r="B140" s="236"/>
      <c r="C140" s="237"/>
      <c r="D140" s="234" t="s">
        <v>157</v>
      </c>
      <c r="E140" s="238" t="s">
        <v>1</v>
      </c>
      <c r="F140" s="239" t="s">
        <v>164</v>
      </c>
      <c r="G140" s="237"/>
      <c r="H140" s="240">
        <v>76.159999999999997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6" t="s">
        <v>157</v>
      </c>
      <c r="AU140" s="246" t="s">
        <v>90</v>
      </c>
      <c r="AV140" s="13" t="s">
        <v>90</v>
      </c>
      <c r="AW140" s="13" t="s">
        <v>36</v>
      </c>
      <c r="AX140" s="13" t="s">
        <v>88</v>
      </c>
      <c r="AY140" s="246" t="s">
        <v>129</v>
      </c>
    </row>
    <row r="141" s="2" customFormat="1" ht="62.7" customHeight="1">
      <c r="A141" s="36"/>
      <c r="B141" s="37"/>
      <c r="C141" s="216" t="s">
        <v>165</v>
      </c>
      <c r="D141" s="216" t="s">
        <v>131</v>
      </c>
      <c r="E141" s="217" t="s">
        <v>171</v>
      </c>
      <c r="F141" s="218" t="s">
        <v>172</v>
      </c>
      <c r="G141" s="219" t="s">
        <v>154</v>
      </c>
      <c r="H141" s="220">
        <v>99.840000000000003</v>
      </c>
      <c r="I141" s="221"/>
      <c r="J141" s="222">
        <f>ROUND(I141*H141,2)</f>
        <v>0</v>
      </c>
      <c r="K141" s="218" t="s">
        <v>135</v>
      </c>
      <c r="L141" s="42"/>
      <c r="M141" s="223" t="s">
        <v>1</v>
      </c>
      <c r="N141" s="224" t="s">
        <v>45</v>
      </c>
      <c r="O141" s="89"/>
      <c r="P141" s="225">
        <f>O141*H141</f>
        <v>0</v>
      </c>
      <c r="Q141" s="225">
        <v>0</v>
      </c>
      <c r="R141" s="225">
        <f>Q141*H141</f>
        <v>0</v>
      </c>
      <c r="S141" s="225">
        <v>0</v>
      </c>
      <c r="T141" s="22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7" t="s">
        <v>136</v>
      </c>
      <c r="AT141" s="227" t="s">
        <v>131</v>
      </c>
      <c r="AU141" s="227" t="s">
        <v>90</v>
      </c>
      <c r="AY141" s="15" t="s">
        <v>129</v>
      </c>
      <c r="BE141" s="228">
        <f>IF(N141="základní",J141,0)</f>
        <v>0</v>
      </c>
      <c r="BF141" s="228">
        <f>IF(N141="snížená",J141,0)</f>
        <v>0</v>
      </c>
      <c r="BG141" s="228">
        <f>IF(N141="zákl. přenesená",J141,0)</f>
        <v>0</v>
      </c>
      <c r="BH141" s="228">
        <f>IF(N141="sníž. přenesená",J141,0)</f>
        <v>0</v>
      </c>
      <c r="BI141" s="228">
        <f>IF(N141="nulová",J141,0)</f>
        <v>0</v>
      </c>
      <c r="BJ141" s="15" t="s">
        <v>88</v>
      </c>
      <c r="BK141" s="228">
        <f>ROUND(I141*H141,2)</f>
        <v>0</v>
      </c>
      <c r="BL141" s="15" t="s">
        <v>136</v>
      </c>
      <c r="BM141" s="227" t="s">
        <v>173</v>
      </c>
    </row>
    <row r="142" s="2" customFormat="1">
      <c r="A142" s="36"/>
      <c r="B142" s="37"/>
      <c r="C142" s="38"/>
      <c r="D142" s="229" t="s">
        <v>138</v>
      </c>
      <c r="E142" s="38"/>
      <c r="F142" s="230" t="s">
        <v>174</v>
      </c>
      <c r="G142" s="38"/>
      <c r="H142" s="38"/>
      <c r="I142" s="231"/>
      <c r="J142" s="38"/>
      <c r="K142" s="38"/>
      <c r="L142" s="42"/>
      <c r="M142" s="232"/>
      <c r="N142" s="233"/>
      <c r="O142" s="89"/>
      <c r="P142" s="89"/>
      <c r="Q142" s="89"/>
      <c r="R142" s="89"/>
      <c r="S142" s="89"/>
      <c r="T142" s="90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5" t="s">
        <v>138</v>
      </c>
      <c r="AU142" s="15" t="s">
        <v>90</v>
      </c>
    </row>
    <row r="143" s="2" customFormat="1" ht="44.25" customHeight="1">
      <c r="A143" s="36"/>
      <c r="B143" s="37"/>
      <c r="C143" s="216" t="s">
        <v>170</v>
      </c>
      <c r="D143" s="216" t="s">
        <v>131</v>
      </c>
      <c r="E143" s="217" t="s">
        <v>176</v>
      </c>
      <c r="F143" s="218" t="s">
        <v>177</v>
      </c>
      <c r="G143" s="219" t="s">
        <v>178</v>
      </c>
      <c r="H143" s="220">
        <v>199.68000000000001</v>
      </c>
      <c r="I143" s="221"/>
      <c r="J143" s="222">
        <f>ROUND(I143*H143,2)</f>
        <v>0</v>
      </c>
      <c r="K143" s="218" t="s">
        <v>1</v>
      </c>
      <c r="L143" s="42"/>
      <c r="M143" s="223" t="s">
        <v>1</v>
      </c>
      <c r="N143" s="224" t="s">
        <v>45</v>
      </c>
      <c r="O143" s="89"/>
      <c r="P143" s="225">
        <f>O143*H143</f>
        <v>0</v>
      </c>
      <c r="Q143" s="225">
        <v>0</v>
      </c>
      <c r="R143" s="225">
        <f>Q143*H143</f>
        <v>0</v>
      </c>
      <c r="S143" s="225">
        <v>0</v>
      </c>
      <c r="T143" s="22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7" t="s">
        <v>136</v>
      </c>
      <c r="AT143" s="227" t="s">
        <v>131</v>
      </c>
      <c r="AU143" s="227" t="s">
        <v>90</v>
      </c>
      <c r="AY143" s="15" t="s">
        <v>129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15" t="s">
        <v>88</v>
      </c>
      <c r="BK143" s="228">
        <f>ROUND(I143*H143,2)</f>
        <v>0</v>
      </c>
      <c r="BL143" s="15" t="s">
        <v>136</v>
      </c>
      <c r="BM143" s="227" t="s">
        <v>179</v>
      </c>
    </row>
    <row r="144" s="13" customFormat="1">
      <c r="A144" s="13"/>
      <c r="B144" s="236"/>
      <c r="C144" s="237"/>
      <c r="D144" s="234" t="s">
        <v>157</v>
      </c>
      <c r="E144" s="237"/>
      <c r="F144" s="239" t="s">
        <v>180</v>
      </c>
      <c r="G144" s="237"/>
      <c r="H144" s="240">
        <v>199.68000000000001</v>
      </c>
      <c r="I144" s="241"/>
      <c r="J144" s="237"/>
      <c r="K144" s="237"/>
      <c r="L144" s="242"/>
      <c r="M144" s="243"/>
      <c r="N144" s="244"/>
      <c r="O144" s="244"/>
      <c r="P144" s="244"/>
      <c r="Q144" s="244"/>
      <c r="R144" s="244"/>
      <c r="S144" s="244"/>
      <c r="T144" s="24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6" t="s">
        <v>157</v>
      </c>
      <c r="AU144" s="246" t="s">
        <v>90</v>
      </c>
      <c r="AV144" s="13" t="s">
        <v>90</v>
      </c>
      <c r="AW144" s="13" t="s">
        <v>4</v>
      </c>
      <c r="AX144" s="13" t="s">
        <v>88</v>
      </c>
      <c r="AY144" s="246" t="s">
        <v>129</v>
      </c>
    </row>
    <row r="145" s="2" customFormat="1" ht="44.25" customHeight="1">
      <c r="A145" s="36"/>
      <c r="B145" s="37"/>
      <c r="C145" s="216" t="s">
        <v>175</v>
      </c>
      <c r="D145" s="216" t="s">
        <v>131</v>
      </c>
      <c r="E145" s="217" t="s">
        <v>182</v>
      </c>
      <c r="F145" s="218" t="s">
        <v>183</v>
      </c>
      <c r="G145" s="219" t="s">
        <v>154</v>
      </c>
      <c r="H145" s="220">
        <v>28</v>
      </c>
      <c r="I145" s="221"/>
      <c r="J145" s="222">
        <f>ROUND(I145*H145,2)</f>
        <v>0</v>
      </c>
      <c r="K145" s="218" t="s">
        <v>135</v>
      </c>
      <c r="L145" s="42"/>
      <c r="M145" s="223" t="s">
        <v>1</v>
      </c>
      <c r="N145" s="224" t="s">
        <v>45</v>
      </c>
      <c r="O145" s="89"/>
      <c r="P145" s="225">
        <f>O145*H145</f>
        <v>0</v>
      </c>
      <c r="Q145" s="225">
        <v>0</v>
      </c>
      <c r="R145" s="225">
        <f>Q145*H145</f>
        <v>0</v>
      </c>
      <c r="S145" s="225">
        <v>0</v>
      </c>
      <c r="T145" s="22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27" t="s">
        <v>136</v>
      </c>
      <c r="AT145" s="227" t="s">
        <v>131</v>
      </c>
      <c r="AU145" s="227" t="s">
        <v>90</v>
      </c>
      <c r="AY145" s="15" t="s">
        <v>129</v>
      </c>
      <c r="BE145" s="228">
        <f>IF(N145="základní",J145,0)</f>
        <v>0</v>
      </c>
      <c r="BF145" s="228">
        <f>IF(N145="snížená",J145,0)</f>
        <v>0</v>
      </c>
      <c r="BG145" s="228">
        <f>IF(N145="zákl. přenesená",J145,0)</f>
        <v>0</v>
      </c>
      <c r="BH145" s="228">
        <f>IF(N145="sníž. přenesená",J145,0)</f>
        <v>0</v>
      </c>
      <c r="BI145" s="228">
        <f>IF(N145="nulová",J145,0)</f>
        <v>0</v>
      </c>
      <c r="BJ145" s="15" t="s">
        <v>88</v>
      </c>
      <c r="BK145" s="228">
        <f>ROUND(I145*H145,2)</f>
        <v>0</v>
      </c>
      <c r="BL145" s="15" t="s">
        <v>136</v>
      </c>
      <c r="BM145" s="227" t="s">
        <v>184</v>
      </c>
    </row>
    <row r="146" s="2" customFormat="1">
      <c r="A146" s="36"/>
      <c r="B146" s="37"/>
      <c r="C146" s="38"/>
      <c r="D146" s="229" t="s">
        <v>138</v>
      </c>
      <c r="E146" s="38"/>
      <c r="F146" s="230" t="s">
        <v>185</v>
      </c>
      <c r="G146" s="38"/>
      <c r="H146" s="38"/>
      <c r="I146" s="231"/>
      <c r="J146" s="38"/>
      <c r="K146" s="38"/>
      <c r="L146" s="42"/>
      <c r="M146" s="232"/>
      <c r="N146" s="233"/>
      <c r="O146" s="89"/>
      <c r="P146" s="89"/>
      <c r="Q146" s="89"/>
      <c r="R146" s="89"/>
      <c r="S146" s="89"/>
      <c r="T146" s="90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5" t="s">
        <v>138</v>
      </c>
      <c r="AU146" s="15" t="s">
        <v>90</v>
      </c>
    </row>
    <row r="147" s="2" customFormat="1" ht="16.5" customHeight="1">
      <c r="A147" s="36"/>
      <c r="B147" s="37"/>
      <c r="C147" s="247" t="s">
        <v>181</v>
      </c>
      <c r="D147" s="247" t="s">
        <v>187</v>
      </c>
      <c r="E147" s="248" t="s">
        <v>188</v>
      </c>
      <c r="F147" s="249" t="s">
        <v>189</v>
      </c>
      <c r="G147" s="250" t="s">
        <v>178</v>
      </c>
      <c r="H147" s="251">
        <v>56</v>
      </c>
      <c r="I147" s="252"/>
      <c r="J147" s="253">
        <f>ROUND(I147*H147,2)</f>
        <v>0</v>
      </c>
      <c r="K147" s="249" t="s">
        <v>135</v>
      </c>
      <c r="L147" s="254"/>
      <c r="M147" s="255" t="s">
        <v>1</v>
      </c>
      <c r="N147" s="256" t="s">
        <v>45</v>
      </c>
      <c r="O147" s="89"/>
      <c r="P147" s="225">
        <f>O147*H147</f>
        <v>0</v>
      </c>
      <c r="Q147" s="225">
        <v>1</v>
      </c>
      <c r="R147" s="225">
        <f>Q147*H147</f>
        <v>56</v>
      </c>
      <c r="S147" s="225">
        <v>0</v>
      </c>
      <c r="T147" s="22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27" t="s">
        <v>175</v>
      </c>
      <c r="AT147" s="227" t="s">
        <v>187</v>
      </c>
      <c r="AU147" s="227" t="s">
        <v>90</v>
      </c>
      <c r="AY147" s="15" t="s">
        <v>129</v>
      </c>
      <c r="BE147" s="228">
        <f>IF(N147="základní",J147,0)</f>
        <v>0</v>
      </c>
      <c r="BF147" s="228">
        <f>IF(N147="snížená",J147,0)</f>
        <v>0</v>
      </c>
      <c r="BG147" s="228">
        <f>IF(N147="zákl. přenesená",J147,0)</f>
        <v>0</v>
      </c>
      <c r="BH147" s="228">
        <f>IF(N147="sníž. přenesená",J147,0)</f>
        <v>0</v>
      </c>
      <c r="BI147" s="228">
        <f>IF(N147="nulová",J147,0)</f>
        <v>0</v>
      </c>
      <c r="BJ147" s="15" t="s">
        <v>88</v>
      </c>
      <c r="BK147" s="228">
        <f>ROUND(I147*H147,2)</f>
        <v>0</v>
      </c>
      <c r="BL147" s="15" t="s">
        <v>136</v>
      </c>
      <c r="BM147" s="227" t="s">
        <v>190</v>
      </c>
    </row>
    <row r="148" s="13" customFormat="1">
      <c r="A148" s="13"/>
      <c r="B148" s="236"/>
      <c r="C148" s="237"/>
      <c r="D148" s="234" t="s">
        <v>157</v>
      </c>
      <c r="E148" s="237"/>
      <c r="F148" s="239" t="s">
        <v>191</v>
      </c>
      <c r="G148" s="237"/>
      <c r="H148" s="240">
        <v>56</v>
      </c>
      <c r="I148" s="241"/>
      <c r="J148" s="237"/>
      <c r="K148" s="237"/>
      <c r="L148" s="242"/>
      <c r="M148" s="243"/>
      <c r="N148" s="244"/>
      <c r="O148" s="244"/>
      <c r="P148" s="244"/>
      <c r="Q148" s="244"/>
      <c r="R148" s="244"/>
      <c r="S148" s="244"/>
      <c r="T148" s="24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6" t="s">
        <v>157</v>
      </c>
      <c r="AU148" s="246" t="s">
        <v>90</v>
      </c>
      <c r="AV148" s="13" t="s">
        <v>90</v>
      </c>
      <c r="AW148" s="13" t="s">
        <v>4</v>
      </c>
      <c r="AX148" s="13" t="s">
        <v>88</v>
      </c>
      <c r="AY148" s="246" t="s">
        <v>129</v>
      </c>
    </row>
    <row r="149" s="12" customFormat="1" ht="22.8" customHeight="1">
      <c r="A149" s="12"/>
      <c r="B149" s="200"/>
      <c r="C149" s="201"/>
      <c r="D149" s="202" t="s">
        <v>79</v>
      </c>
      <c r="E149" s="214" t="s">
        <v>90</v>
      </c>
      <c r="F149" s="214" t="s">
        <v>192</v>
      </c>
      <c r="G149" s="201"/>
      <c r="H149" s="201"/>
      <c r="I149" s="204"/>
      <c r="J149" s="215">
        <f>BK149</f>
        <v>0</v>
      </c>
      <c r="K149" s="201"/>
      <c r="L149" s="206"/>
      <c r="M149" s="207"/>
      <c r="N149" s="208"/>
      <c r="O149" s="208"/>
      <c r="P149" s="209">
        <f>SUM(P150:P160)</f>
        <v>0</v>
      </c>
      <c r="Q149" s="208"/>
      <c r="R149" s="209">
        <f>SUM(R150:R160)</f>
        <v>13.47682388</v>
      </c>
      <c r="S149" s="208"/>
      <c r="T149" s="210">
        <f>SUM(T150:T160)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1" t="s">
        <v>88</v>
      </c>
      <c r="AT149" s="212" t="s">
        <v>79</v>
      </c>
      <c r="AU149" s="212" t="s">
        <v>88</v>
      </c>
      <c r="AY149" s="211" t="s">
        <v>129</v>
      </c>
      <c r="BK149" s="213">
        <f>SUM(BK150:BK160)</f>
        <v>0</v>
      </c>
    </row>
    <row r="150" s="2" customFormat="1" ht="24.15" customHeight="1">
      <c r="A150" s="36"/>
      <c r="B150" s="37"/>
      <c r="C150" s="216" t="s">
        <v>186</v>
      </c>
      <c r="D150" s="216" t="s">
        <v>131</v>
      </c>
      <c r="E150" s="217" t="s">
        <v>194</v>
      </c>
      <c r="F150" s="218" t="s">
        <v>195</v>
      </c>
      <c r="G150" s="219" t="s">
        <v>154</v>
      </c>
      <c r="H150" s="220">
        <v>1.8480000000000001</v>
      </c>
      <c r="I150" s="221"/>
      <c r="J150" s="222">
        <f>ROUND(I150*H150,2)</f>
        <v>0</v>
      </c>
      <c r="K150" s="218" t="s">
        <v>135</v>
      </c>
      <c r="L150" s="42"/>
      <c r="M150" s="223" t="s">
        <v>1</v>
      </c>
      <c r="N150" s="224" t="s">
        <v>45</v>
      </c>
      <c r="O150" s="89"/>
      <c r="P150" s="225">
        <f>O150*H150</f>
        <v>0</v>
      </c>
      <c r="Q150" s="225">
        <v>2.1600000000000001</v>
      </c>
      <c r="R150" s="225">
        <f>Q150*H150</f>
        <v>3.9916800000000006</v>
      </c>
      <c r="S150" s="225">
        <v>0</v>
      </c>
      <c r="T150" s="22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27" t="s">
        <v>136</v>
      </c>
      <c r="AT150" s="227" t="s">
        <v>131</v>
      </c>
      <c r="AU150" s="227" t="s">
        <v>90</v>
      </c>
      <c r="AY150" s="15" t="s">
        <v>129</v>
      </c>
      <c r="BE150" s="228">
        <f>IF(N150="základní",J150,0)</f>
        <v>0</v>
      </c>
      <c r="BF150" s="228">
        <f>IF(N150="snížená",J150,0)</f>
        <v>0</v>
      </c>
      <c r="BG150" s="228">
        <f>IF(N150="zákl. přenesená",J150,0)</f>
        <v>0</v>
      </c>
      <c r="BH150" s="228">
        <f>IF(N150="sníž. přenesená",J150,0)</f>
        <v>0</v>
      </c>
      <c r="BI150" s="228">
        <f>IF(N150="nulová",J150,0)</f>
        <v>0</v>
      </c>
      <c r="BJ150" s="15" t="s">
        <v>88</v>
      </c>
      <c r="BK150" s="228">
        <f>ROUND(I150*H150,2)</f>
        <v>0</v>
      </c>
      <c r="BL150" s="15" t="s">
        <v>136</v>
      </c>
      <c r="BM150" s="227" t="s">
        <v>196</v>
      </c>
    </row>
    <row r="151" s="2" customFormat="1">
      <c r="A151" s="36"/>
      <c r="B151" s="37"/>
      <c r="C151" s="38"/>
      <c r="D151" s="229" t="s">
        <v>138</v>
      </c>
      <c r="E151" s="38"/>
      <c r="F151" s="230" t="s">
        <v>197</v>
      </c>
      <c r="G151" s="38"/>
      <c r="H151" s="38"/>
      <c r="I151" s="231"/>
      <c r="J151" s="38"/>
      <c r="K151" s="38"/>
      <c r="L151" s="42"/>
      <c r="M151" s="232"/>
      <c r="N151" s="233"/>
      <c r="O151" s="89"/>
      <c r="P151" s="89"/>
      <c r="Q151" s="89"/>
      <c r="R151" s="89"/>
      <c r="S151" s="89"/>
      <c r="T151" s="90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5" t="s">
        <v>138</v>
      </c>
      <c r="AU151" s="15" t="s">
        <v>90</v>
      </c>
    </row>
    <row r="152" s="13" customFormat="1">
      <c r="A152" s="13"/>
      <c r="B152" s="236"/>
      <c r="C152" s="237"/>
      <c r="D152" s="234" t="s">
        <v>157</v>
      </c>
      <c r="E152" s="238" t="s">
        <v>1</v>
      </c>
      <c r="F152" s="239" t="s">
        <v>198</v>
      </c>
      <c r="G152" s="237"/>
      <c r="H152" s="240">
        <v>1.8480000000000001</v>
      </c>
      <c r="I152" s="241"/>
      <c r="J152" s="237"/>
      <c r="K152" s="237"/>
      <c r="L152" s="242"/>
      <c r="M152" s="243"/>
      <c r="N152" s="244"/>
      <c r="O152" s="244"/>
      <c r="P152" s="244"/>
      <c r="Q152" s="244"/>
      <c r="R152" s="244"/>
      <c r="S152" s="244"/>
      <c r="T152" s="24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6" t="s">
        <v>157</v>
      </c>
      <c r="AU152" s="246" t="s">
        <v>90</v>
      </c>
      <c r="AV152" s="13" t="s">
        <v>90</v>
      </c>
      <c r="AW152" s="13" t="s">
        <v>36</v>
      </c>
      <c r="AX152" s="13" t="s">
        <v>88</v>
      </c>
      <c r="AY152" s="246" t="s">
        <v>129</v>
      </c>
    </row>
    <row r="153" s="2" customFormat="1" ht="33" customHeight="1">
      <c r="A153" s="36"/>
      <c r="B153" s="37"/>
      <c r="C153" s="216" t="s">
        <v>193</v>
      </c>
      <c r="D153" s="216" t="s">
        <v>131</v>
      </c>
      <c r="E153" s="217" t="s">
        <v>199</v>
      </c>
      <c r="F153" s="218" t="s">
        <v>200</v>
      </c>
      <c r="G153" s="219" t="s">
        <v>154</v>
      </c>
      <c r="H153" s="220">
        <v>2.7719999999999998</v>
      </c>
      <c r="I153" s="221"/>
      <c r="J153" s="222">
        <f>ROUND(I153*H153,2)</f>
        <v>0</v>
      </c>
      <c r="K153" s="218" t="s">
        <v>135</v>
      </c>
      <c r="L153" s="42"/>
      <c r="M153" s="223" t="s">
        <v>1</v>
      </c>
      <c r="N153" s="224" t="s">
        <v>45</v>
      </c>
      <c r="O153" s="89"/>
      <c r="P153" s="225">
        <f>O153*H153</f>
        <v>0</v>
      </c>
      <c r="Q153" s="225">
        <v>2.5018699999999998</v>
      </c>
      <c r="R153" s="225">
        <f>Q153*H153</f>
        <v>6.9351836399999991</v>
      </c>
      <c r="S153" s="225">
        <v>0</v>
      </c>
      <c r="T153" s="22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27" t="s">
        <v>136</v>
      </c>
      <c r="AT153" s="227" t="s">
        <v>131</v>
      </c>
      <c r="AU153" s="227" t="s">
        <v>90</v>
      </c>
      <c r="AY153" s="15" t="s">
        <v>129</v>
      </c>
      <c r="BE153" s="228">
        <f>IF(N153="základní",J153,0)</f>
        <v>0</v>
      </c>
      <c r="BF153" s="228">
        <f>IF(N153="snížená",J153,0)</f>
        <v>0</v>
      </c>
      <c r="BG153" s="228">
        <f>IF(N153="zákl. přenesená",J153,0)</f>
        <v>0</v>
      </c>
      <c r="BH153" s="228">
        <f>IF(N153="sníž. přenesená",J153,0)</f>
        <v>0</v>
      </c>
      <c r="BI153" s="228">
        <f>IF(N153="nulová",J153,0)</f>
        <v>0</v>
      </c>
      <c r="BJ153" s="15" t="s">
        <v>88</v>
      </c>
      <c r="BK153" s="228">
        <f>ROUND(I153*H153,2)</f>
        <v>0</v>
      </c>
      <c r="BL153" s="15" t="s">
        <v>136</v>
      </c>
      <c r="BM153" s="227" t="s">
        <v>201</v>
      </c>
    </row>
    <row r="154" s="2" customFormat="1">
      <c r="A154" s="36"/>
      <c r="B154" s="37"/>
      <c r="C154" s="38"/>
      <c r="D154" s="229" t="s">
        <v>138</v>
      </c>
      <c r="E154" s="38"/>
      <c r="F154" s="230" t="s">
        <v>202</v>
      </c>
      <c r="G154" s="38"/>
      <c r="H154" s="38"/>
      <c r="I154" s="231"/>
      <c r="J154" s="38"/>
      <c r="K154" s="38"/>
      <c r="L154" s="42"/>
      <c r="M154" s="232"/>
      <c r="N154" s="233"/>
      <c r="O154" s="89"/>
      <c r="P154" s="89"/>
      <c r="Q154" s="89"/>
      <c r="R154" s="89"/>
      <c r="S154" s="89"/>
      <c r="T154" s="90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T154" s="15" t="s">
        <v>138</v>
      </c>
      <c r="AU154" s="15" t="s">
        <v>90</v>
      </c>
    </row>
    <row r="155" s="13" customFormat="1">
      <c r="A155" s="13"/>
      <c r="B155" s="236"/>
      <c r="C155" s="237"/>
      <c r="D155" s="234" t="s">
        <v>157</v>
      </c>
      <c r="E155" s="238" t="s">
        <v>1</v>
      </c>
      <c r="F155" s="239" t="s">
        <v>203</v>
      </c>
      <c r="G155" s="237"/>
      <c r="H155" s="240">
        <v>2.7719999999999998</v>
      </c>
      <c r="I155" s="241"/>
      <c r="J155" s="237"/>
      <c r="K155" s="237"/>
      <c r="L155" s="242"/>
      <c r="M155" s="243"/>
      <c r="N155" s="244"/>
      <c r="O155" s="244"/>
      <c r="P155" s="244"/>
      <c r="Q155" s="244"/>
      <c r="R155" s="244"/>
      <c r="S155" s="244"/>
      <c r="T155" s="24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6" t="s">
        <v>157</v>
      </c>
      <c r="AU155" s="246" t="s">
        <v>90</v>
      </c>
      <c r="AV155" s="13" t="s">
        <v>90</v>
      </c>
      <c r="AW155" s="13" t="s">
        <v>36</v>
      </c>
      <c r="AX155" s="13" t="s">
        <v>88</v>
      </c>
      <c r="AY155" s="246" t="s">
        <v>129</v>
      </c>
    </row>
    <row r="156" s="2" customFormat="1" ht="24.15" customHeight="1">
      <c r="A156" s="36"/>
      <c r="B156" s="37"/>
      <c r="C156" s="216" t="s">
        <v>8</v>
      </c>
      <c r="D156" s="216" t="s">
        <v>131</v>
      </c>
      <c r="E156" s="217" t="s">
        <v>205</v>
      </c>
      <c r="F156" s="218" t="s">
        <v>206</v>
      </c>
      <c r="G156" s="219" t="s">
        <v>178</v>
      </c>
      <c r="H156" s="220">
        <v>0.10000000000000001</v>
      </c>
      <c r="I156" s="221"/>
      <c r="J156" s="222">
        <f>ROUND(I156*H156,2)</f>
        <v>0</v>
      </c>
      <c r="K156" s="218" t="s">
        <v>135</v>
      </c>
      <c r="L156" s="42"/>
      <c r="M156" s="223" t="s">
        <v>1</v>
      </c>
      <c r="N156" s="224" t="s">
        <v>45</v>
      </c>
      <c r="O156" s="89"/>
      <c r="P156" s="225">
        <f>O156*H156</f>
        <v>0</v>
      </c>
      <c r="Q156" s="225">
        <v>1.06277</v>
      </c>
      <c r="R156" s="225">
        <f>Q156*H156</f>
        <v>0.10627700000000001</v>
      </c>
      <c r="S156" s="225">
        <v>0</v>
      </c>
      <c r="T156" s="226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27" t="s">
        <v>136</v>
      </c>
      <c r="AT156" s="227" t="s">
        <v>131</v>
      </c>
      <c r="AU156" s="227" t="s">
        <v>90</v>
      </c>
      <c r="AY156" s="15" t="s">
        <v>129</v>
      </c>
      <c r="BE156" s="228">
        <f>IF(N156="základní",J156,0)</f>
        <v>0</v>
      </c>
      <c r="BF156" s="228">
        <f>IF(N156="snížená",J156,0)</f>
        <v>0</v>
      </c>
      <c r="BG156" s="228">
        <f>IF(N156="zákl. přenesená",J156,0)</f>
        <v>0</v>
      </c>
      <c r="BH156" s="228">
        <f>IF(N156="sníž. přenesená",J156,0)</f>
        <v>0</v>
      </c>
      <c r="BI156" s="228">
        <f>IF(N156="nulová",J156,0)</f>
        <v>0</v>
      </c>
      <c r="BJ156" s="15" t="s">
        <v>88</v>
      </c>
      <c r="BK156" s="228">
        <f>ROUND(I156*H156,2)</f>
        <v>0</v>
      </c>
      <c r="BL156" s="15" t="s">
        <v>136</v>
      </c>
      <c r="BM156" s="227" t="s">
        <v>207</v>
      </c>
    </row>
    <row r="157" s="2" customFormat="1">
      <c r="A157" s="36"/>
      <c r="B157" s="37"/>
      <c r="C157" s="38"/>
      <c r="D157" s="229" t="s">
        <v>138</v>
      </c>
      <c r="E157" s="38"/>
      <c r="F157" s="230" t="s">
        <v>208</v>
      </c>
      <c r="G157" s="38"/>
      <c r="H157" s="38"/>
      <c r="I157" s="231"/>
      <c r="J157" s="38"/>
      <c r="K157" s="38"/>
      <c r="L157" s="42"/>
      <c r="M157" s="232"/>
      <c r="N157" s="233"/>
      <c r="O157" s="89"/>
      <c r="P157" s="89"/>
      <c r="Q157" s="89"/>
      <c r="R157" s="89"/>
      <c r="S157" s="89"/>
      <c r="T157" s="90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5" t="s">
        <v>138</v>
      </c>
      <c r="AU157" s="15" t="s">
        <v>90</v>
      </c>
    </row>
    <row r="158" s="2" customFormat="1" ht="24.15" customHeight="1">
      <c r="A158" s="36"/>
      <c r="B158" s="37"/>
      <c r="C158" s="216" t="s">
        <v>204</v>
      </c>
      <c r="D158" s="216" t="s">
        <v>131</v>
      </c>
      <c r="E158" s="217" t="s">
        <v>210</v>
      </c>
      <c r="F158" s="218" t="s">
        <v>211</v>
      </c>
      <c r="G158" s="219" t="s">
        <v>154</v>
      </c>
      <c r="H158" s="220">
        <v>1.0620000000000001</v>
      </c>
      <c r="I158" s="221"/>
      <c r="J158" s="222">
        <f>ROUND(I158*H158,2)</f>
        <v>0</v>
      </c>
      <c r="K158" s="218" t="s">
        <v>135</v>
      </c>
      <c r="L158" s="42"/>
      <c r="M158" s="223" t="s">
        <v>1</v>
      </c>
      <c r="N158" s="224" t="s">
        <v>45</v>
      </c>
      <c r="O158" s="89"/>
      <c r="P158" s="225">
        <f>O158*H158</f>
        <v>0</v>
      </c>
      <c r="Q158" s="225">
        <v>2.3010199999999998</v>
      </c>
      <c r="R158" s="225">
        <f>Q158*H158</f>
        <v>2.4436832399999999</v>
      </c>
      <c r="S158" s="225">
        <v>0</v>
      </c>
      <c r="T158" s="22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27" t="s">
        <v>136</v>
      </c>
      <c r="AT158" s="227" t="s">
        <v>131</v>
      </c>
      <c r="AU158" s="227" t="s">
        <v>90</v>
      </c>
      <c r="AY158" s="15" t="s">
        <v>129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15" t="s">
        <v>88</v>
      </c>
      <c r="BK158" s="228">
        <f>ROUND(I158*H158,2)</f>
        <v>0</v>
      </c>
      <c r="BL158" s="15" t="s">
        <v>136</v>
      </c>
      <c r="BM158" s="227" t="s">
        <v>212</v>
      </c>
    </row>
    <row r="159" s="2" customFormat="1">
      <c r="A159" s="36"/>
      <c r="B159" s="37"/>
      <c r="C159" s="38"/>
      <c r="D159" s="229" t="s">
        <v>138</v>
      </c>
      <c r="E159" s="38"/>
      <c r="F159" s="230" t="s">
        <v>213</v>
      </c>
      <c r="G159" s="38"/>
      <c r="H159" s="38"/>
      <c r="I159" s="231"/>
      <c r="J159" s="38"/>
      <c r="K159" s="38"/>
      <c r="L159" s="42"/>
      <c r="M159" s="232"/>
      <c r="N159" s="233"/>
      <c r="O159" s="89"/>
      <c r="P159" s="89"/>
      <c r="Q159" s="89"/>
      <c r="R159" s="89"/>
      <c r="S159" s="89"/>
      <c r="T159" s="90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5" t="s">
        <v>138</v>
      </c>
      <c r="AU159" s="15" t="s">
        <v>90</v>
      </c>
    </row>
    <row r="160" s="13" customFormat="1">
      <c r="A160" s="13"/>
      <c r="B160" s="236"/>
      <c r="C160" s="237"/>
      <c r="D160" s="234" t="s">
        <v>157</v>
      </c>
      <c r="E160" s="238" t="s">
        <v>1</v>
      </c>
      <c r="F160" s="239" t="s">
        <v>214</v>
      </c>
      <c r="G160" s="237"/>
      <c r="H160" s="240">
        <v>1.0620000000000001</v>
      </c>
      <c r="I160" s="241"/>
      <c r="J160" s="237"/>
      <c r="K160" s="237"/>
      <c r="L160" s="242"/>
      <c r="M160" s="243"/>
      <c r="N160" s="244"/>
      <c r="O160" s="244"/>
      <c r="P160" s="244"/>
      <c r="Q160" s="244"/>
      <c r="R160" s="244"/>
      <c r="S160" s="244"/>
      <c r="T160" s="24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6" t="s">
        <v>157</v>
      </c>
      <c r="AU160" s="246" t="s">
        <v>90</v>
      </c>
      <c r="AV160" s="13" t="s">
        <v>90</v>
      </c>
      <c r="AW160" s="13" t="s">
        <v>36</v>
      </c>
      <c r="AX160" s="13" t="s">
        <v>88</v>
      </c>
      <c r="AY160" s="246" t="s">
        <v>129</v>
      </c>
    </row>
    <row r="161" s="12" customFormat="1" ht="22.8" customHeight="1">
      <c r="A161" s="12"/>
      <c r="B161" s="200"/>
      <c r="C161" s="201"/>
      <c r="D161" s="202" t="s">
        <v>79</v>
      </c>
      <c r="E161" s="214" t="s">
        <v>159</v>
      </c>
      <c r="F161" s="214" t="s">
        <v>215</v>
      </c>
      <c r="G161" s="201"/>
      <c r="H161" s="201"/>
      <c r="I161" s="204"/>
      <c r="J161" s="215">
        <f>BK161</f>
        <v>0</v>
      </c>
      <c r="K161" s="201"/>
      <c r="L161" s="206"/>
      <c r="M161" s="207"/>
      <c r="N161" s="208"/>
      <c r="O161" s="208"/>
      <c r="P161" s="209">
        <f>P162</f>
        <v>0</v>
      </c>
      <c r="Q161" s="208"/>
      <c r="R161" s="209">
        <f>R162</f>
        <v>0</v>
      </c>
      <c r="S161" s="208"/>
      <c r="T161" s="210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1" t="s">
        <v>88</v>
      </c>
      <c r="AT161" s="212" t="s">
        <v>79</v>
      </c>
      <c r="AU161" s="212" t="s">
        <v>88</v>
      </c>
      <c r="AY161" s="211" t="s">
        <v>129</v>
      </c>
      <c r="BK161" s="213">
        <f>BK162</f>
        <v>0</v>
      </c>
    </row>
    <row r="162" s="12" customFormat="1" ht="20.88" customHeight="1">
      <c r="A162" s="12"/>
      <c r="B162" s="200"/>
      <c r="C162" s="201"/>
      <c r="D162" s="202" t="s">
        <v>79</v>
      </c>
      <c r="E162" s="214" t="s">
        <v>216</v>
      </c>
      <c r="F162" s="214" t="s">
        <v>217</v>
      </c>
      <c r="G162" s="201"/>
      <c r="H162" s="201"/>
      <c r="I162" s="204"/>
      <c r="J162" s="215">
        <f>BK162</f>
        <v>0</v>
      </c>
      <c r="K162" s="201"/>
      <c r="L162" s="206"/>
      <c r="M162" s="207"/>
      <c r="N162" s="208"/>
      <c r="O162" s="208"/>
      <c r="P162" s="209">
        <f>SUM(P163:P177)</f>
        <v>0</v>
      </c>
      <c r="Q162" s="208"/>
      <c r="R162" s="209">
        <f>SUM(R163:R177)</f>
        <v>0</v>
      </c>
      <c r="S162" s="208"/>
      <c r="T162" s="210">
        <f>SUM(T163:T177)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11" t="s">
        <v>88</v>
      </c>
      <c r="AT162" s="212" t="s">
        <v>79</v>
      </c>
      <c r="AU162" s="212" t="s">
        <v>90</v>
      </c>
      <c r="AY162" s="211" t="s">
        <v>129</v>
      </c>
      <c r="BK162" s="213">
        <f>SUM(BK163:BK177)</f>
        <v>0</v>
      </c>
    </row>
    <row r="163" s="2" customFormat="1" ht="33" customHeight="1">
      <c r="A163" s="36"/>
      <c r="B163" s="37"/>
      <c r="C163" s="216" t="s">
        <v>209</v>
      </c>
      <c r="D163" s="216" t="s">
        <v>131</v>
      </c>
      <c r="E163" s="217" t="s">
        <v>219</v>
      </c>
      <c r="F163" s="218" t="s">
        <v>220</v>
      </c>
      <c r="G163" s="219" t="s">
        <v>134</v>
      </c>
      <c r="H163" s="220">
        <v>68</v>
      </c>
      <c r="I163" s="221"/>
      <c r="J163" s="222">
        <f>ROUND(I163*H163,2)</f>
        <v>0</v>
      </c>
      <c r="K163" s="218" t="s">
        <v>135</v>
      </c>
      <c r="L163" s="42"/>
      <c r="M163" s="223" t="s">
        <v>1</v>
      </c>
      <c r="N163" s="224" t="s">
        <v>45</v>
      </c>
      <c r="O163" s="89"/>
      <c r="P163" s="225">
        <f>O163*H163</f>
        <v>0</v>
      </c>
      <c r="Q163" s="225">
        <v>0</v>
      </c>
      <c r="R163" s="225">
        <f>Q163*H163</f>
        <v>0</v>
      </c>
      <c r="S163" s="225">
        <v>0</v>
      </c>
      <c r="T163" s="226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27" t="s">
        <v>136</v>
      </c>
      <c r="AT163" s="227" t="s">
        <v>131</v>
      </c>
      <c r="AU163" s="227" t="s">
        <v>144</v>
      </c>
      <c r="AY163" s="15" t="s">
        <v>129</v>
      </c>
      <c r="BE163" s="228">
        <f>IF(N163="základní",J163,0)</f>
        <v>0</v>
      </c>
      <c r="BF163" s="228">
        <f>IF(N163="snížená",J163,0)</f>
        <v>0</v>
      </c>
      <c r="BG163" s="228">
        <f>IF(N163="zákl. přenesená",J163,0)</f>
        <v>0</v>
      </c>
      <c r="BH163" s="228">
        <f>IF(N163="sníž. přenesená",J163,0)</f>
        <v>0</v>
      </c>
      <c r="BI163" s="228">
        <f>IF(N163="nulová",J163,0)</f>
        <v>0</v>
      </c>
      <c r="BJ163" s="15" t="s">
        <v>88</v>
      </c>
      <c r="BK163" s="228">
        <f>ROUND(I163*H163,2)</f>
        <v>0</v>
      </c>
      <c r="BL163" s="15" t="s">
        <v>136</v>
      </c>
      <c r="BM163" s="227" t="s">
        <v>221</v>
      </c>
    </row>
    <row r="164" s="2" customFormat="1">
      <c r="A164" s="36"/>
      <c r="B164" s="37"/>
      <c r="C164" s="38"/>
      <c r="D164" s="229" t="s">
        <v>138</v>
      </c>
      <c r="E164" s="38"/>
      <c r="F164" s="230" t="s">
        <v>222</v>
      </c>
      <c r="G164" s="38"/>
      <c r="H164" s="38"/>
      <c r="I164" s="231"/>
      <c r="J164" s="38"/>
      <c r="K164" s="38"/>
      <c r="L164" s="42"/>
      <c r="M164" s="232"/>
      <c r="N164" s="233"/>
      <c r="O164" s="89"/>
      <c r="P164" s="89"/>
      <c r="Q164" s="89"/>
      <c r="R164" s="89"/>
      <c r="S164" s="89"/>
      <c r="T164" s="90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T164" s="15" t="s">
        <v>138</v>
      </c>
      <c r="AU164" s="15" t="s">
        <v>144</v>
      </c>
    </row>
    <row r="165" s="13" customFormat="1">
      <c r="A165" s="13"/>
      <c r="B165" s="236"/>
      <c r="C165" s="237"/>
      <c r="D165" s="234" t="s">
        <v>157</v>
      </c>
      <c r="E165" s="238" t="s">
        <v>1</v>
      </c>
      <c r="F165" s="239" t="s">
        <v>384</v>
      </c>
      <c r="G165" s="237"/>
      <c r="H165" s="240">
        <v>68</v>
      </c>
      <c r="I165" s="241"/>
      <c r="J165" s="237"/>
      <c r="K165" s="237"/>
      <c r="L165" s="242"/>
      <c r="M165" s="243"/>
      <c r="N165" s="244"/>
      <c r="O165" s="244"/>
      <c r="P165" s="244"/>
      <c r="Q165" s="244"/>
      <c r="R165" s="244"/>
      <c r="S165" s="244"/>
      <c r="T165" s="24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6" t="s">
        <v>157</v>
      </c>
      <c r="AU165" s="246" t="s">
        <v>144</v>
      </c>
      <c r="AV165" s="13" t="s">
        <v>90</v>
      </c>
      <c r="AW165" s="13" t="s">
        <v>36</v>
      </c>
      <c r="AX165" s="13" t="s">
        <v>88</v>
      </c>
      <c r="AY165" s="246" t="s">
        <v>129</v>
      </c>
    </row>
    <row r="166" s="2" customFormat="1" ht="24.15" customHeight="1">
      <c r="A166" s="36"/>
      <c r="B166" s="37"/>
      <c r="C166" s="216" t="s">
        <v>218</v>
      </c>
      <c r="D166" s="216" t="s">
        <v>131</v>
      </c>
      <c r="E166" s="217" t="s">
        <v>225</v>
      </c>
      <c r="F166" s="218" t="s">
        <v>226</v>
      </c>
      <c r="G166" s="219" t="s">
        <v>134</v>
      </c>
      <c r="H166" s="220">
        <v>34</v>
      </c>
      <c r="I166" s="221"/>
      <c r="J166" s="222">
        <f>ROUND(I166*H166,2)</f>
        <v>0</v>
      </c>
      <c r="K166" s="218" t="s">
        <v>135</v>
      </c>
      <c r="L166" s="42"/>
      <c r="M166" s="223" t="s">
        <v>1</v>
      </c>
      <c r="N166" s="224" t="s">
        <v>45</v>
      </c>
      <c r="O166" s="89"/>
      <c r="P166" s="225">
        <f>O166*H166</f>
        <v>0</v>
      </c>
      <c r="Q166" s="225">
        <v>0</v>
      </c>
      <c r="R166" s="225">
        <f>Q166*H166</f>
        <v>0</v>
      </c>
      <c r="S166" s="225">
        <v>0</v>
      </c>
      <c r="T166" s="226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27" t="s">
        <v>136</v>
      </c>
      <c r="AT166" s="227" t="s">
        <v>131</v>
      </c>
      <c r="AU166" s="227" t="s">
        <v>144</v>
      </c>
      <c r="AY166" s="15" t="s">
        <v>129</v>
      </c>
      <c r="BE166" s="228">
        <f>IF(N166="základní",J166,0)</f>
        <v>0</v>
      </c>
      <c r="BF166" s="228">
        <f>IF(N166="snížená",J166,0)</f>
        <v>0</v>
      </c>
      <c r="BG166" s="228">
        <f>IF(N166="zákl. přenesená",J166,0)</f>
        <v>0</v>
      </c>
      <c r="BH166" s="228">
        <f>IF(N166="sníž. přenesená",J166,0)</f>
        <v>0</v>
      </c>
      <c r="BI166" s="228">
        <f>IF(N166="nulová",J166,0)</f>
        <v>0</v>
      </c>
      <c r="BJ166" s="15" t="s">
        <v>88</v>
      </c>
      <c r="BK166" s="228">
        <f>ROUND(I166*H166,2)</f>
        <v>0</v>
      </c>
      <c r="BL166" s="15" t="s">
        <v>136</v>
      </c>
      <c r="BM166" s="227" t="s">
        <v>227</v>
      </c>
    </row>
    <row r="167" s="2" customFormat="1">
      <c r="A167" s="36"/>
      <c r="B167" s="37"/>
      <c r="C167" s="38"/>
      <c r="D167" s="229" t="s">
        <v>138</v>
      </c>
      <c r="E167" s="38"/>
      <c r="F167" s="230" t="s">
        <v>228</v>
      </c>
      <c r="G167" s="38"/>
      <c r="H167" s="38"/>
      <c r="I167" s="231"/>
      <c r="J167" s="38"/>
      <c r="K167" s="38"/>
      <c r="L167" s="42"/>
      <c r="M167" s="232"/>
      <c r="N167" s="233"/>
      <c r="O167" s="89"/>
      <c r="P167" s="89"/>
      <c r="Q167" s="89"/>
      <c r="R167" s="89"/>
      <c r="S167" s="89"/>
      <c r="T167" s="90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5" t="s">
        <v>138</v>
      </c>
      <c r="AU167" s="15" t="s">
        <v>144</v>
      </c>
    </row>
    <row r="168" s="13" customFormat="1">
      <c r="A168" s="13"/>
      <c r="B168" s="236"/>
      <c r="C168" s="237"/>
      <c r="D168" s="234" t="s">
        <v>157</v>
      </c>
      <c r="E168" s="238" t="s">
        <v>1</v>
      </c>
      <c r="F168" s="239" t="s">
        <v>379</v>
      </c>
      <c r="G168" s="237"/>
      <c r="H168" s="240">
        <v>34</v>
      </c>
      <c r="I168" s="241"/>
      <c r="J168" s="237"/>
      <c r="K168" s="237"/>
      <c r="L168" s="242"/>
      <c r="M168" s="243"/>
      <c r="N168" s="244"/>
      <c r="O168" s="244"/>
      <c r="P168" s="244"/>
      <c r="Q168" s="244"/>
      <c r="R168" s="244"/>
      <c r="S168" s="244"/>
      <c r="T168" s="24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6" t="s">
        <v>157</v>
      </c>
      <c r="AU168" s="246" t="s">
        <v>144</v>
      </c>
      <c r="AV168" s="13" t="s">
        <v>90</v>
      </c>
      <c r="AW168" s="13" t="s">
        <v>36</v>
      </c>
      <c r="AX168" s="13" t="s">
        <v>88</v>
      </c>
      <c r="AY168" s="246" t="s">
        <v>129</v>
      </c>
    </row>
    <row r="169" s="2" customFormat="1" ht="49.05" customHeight="1">
      <c r="A169" s="36"/>
      <c r="B169" s="37"/>
      <c r="C169" s="216" t="s">
        <v>224</v>
      </c>
      <c r="D169" s="216" t="s">
        <v>131</v>
      </c>
      <c r="E169" s="217" t="s">
        <v>230</v>
      </c>
      <c r="F169" s="218" t="s">
        <v>231</v>
      </c>
      <c r="G169" s="219" t="s">
        <v>134</v>
      </c>
      <c r="H169" s="220">
        <v>34</v>
      </c>
      <c r="I169" s="221"/>
      <c r="J169" s="222">
        <f>ROUND(I169*H169,2)</f>
        <v>0</v>
      </c>
      <c r="K169" s="218" t="s">
        <v>135</v>
      </c>
      <c r="L169" s="42"/>
      <c r="M169" s="223" t="s">
        <v>1</v>
      </c>
      <c r="N169" s="224" t="s">
        <v>45</v>
      </c>
      <c r="O169" s="89"/>
      <c r="P169" s="225">
        <f>O169*H169</f>
        <v>0</v>
      </c>
      <c r="Q169" s="225">
        <v>0</v>
      </c>
      <c r="R169" s="225">
        <f>Q169*H169</f>
        <v>0</v>
      </c>
      <c r="S169" s="225">
        <v>0</v>
      </c>
      <c r="T169" s="22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27" t="s">
        <v>136</v>
      </c>
      <c r="AT169" s="227" t="s">
        <v>131</v>
      </c>
      <c r="AU169" s="227" t="s">
        <v>144</v>
      </c>
      <c r="AY169" s="15" t="s">
        <v>129</v>
      </c>
      <c r="BE169" s="228">
        <f>IF(N169="základní",J169,0)</f>
        <v>0</v>
      </c>
      <c r="BF169" s="228">
        <f>IF(N169="snížená",J169,0)</f>
        <v>0</v>
      </c>
      <c r="BG169" s="228">
        <f>IF(N169="zákl. přenesená",J169,0)</f>
        <v>0</v>
      </c>
      <c r="BH169" s="228">
        <f>IF(N169="sníž. přenesená",J169,0)</f>
        <v>0</v>
      </c>
      <c r="BI169" s="228">
        <f>IF(N169="nulová",J169,0)</f>
        <v>0</v>
      </c>
      <c r="BJ169" s="15" t="s">
        <v>88</v>
      </c>
      <c r="BK169" s="228">
        <f>ROUND(I169*H169,2)</f>
        <v>0</v>
      </c>
      <c r="BL169" s="15" t="s">
        <v>136</v>
      </c>
      <c r="BM169" s="227" t="s">
        <v>232</v>
      </c>
    </row>
    <row r="170" s="2" customFormat="1">
      <c r="A170" s="36"/>
      <c r="B170" s="37"/>
      <c r="C170" s="38"/>
      <c r="D170" s="229" t="s">
        <v>138</v>
      </c>
      <c r="E170" s="38"/>
      <c r="F170" s="230" t="s">
        <v>233</v>
      </c>
      <c r="G170" s="38"/>
      <c r="H170" s="38"/>
      <c r="I170" s="231"/>
      <c r="J170" s="38"/>
      <c r="K170" s="38"/>
      <c r="L170" s="42"/>
      <c r="M170" s="232"/>
      <c r="N170" s="233"/>
      <c r="O170" s="89"/>
      <c r="P170" s="89"/>
      <c r="Q170" s="89"/>
      <c r="R170" s="89"/>
      <c r="S170" s="89"/>
      <c r="T170" s="90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5" t="s">
        <v>138</v>
      </c>
      <c r="AU170" s="15" t="s">
        <v>144</v>
      </c>
    </row>
    <row r="171" s="13" customFormat="1">
      <c r="A171" s="13"/>
      <c r="B171" s="236"/>
      <c r="C171" s="237"/>
      <c r="D171" s="234" t="s">
        <v>157</v>
      </c>
      <c r="E171" s="238" t="s">
        <v>1</v>
      </c>
      <c r="F171" s="239" t="s">
        <v>379</v>
      </c>
      <c r="G171" s="237"/>
      <c r="H171" s="240">
        <v>34</v>
      </c>
      <c r="I171" s="241"/>
      <c r="J171" s="237"/>
      <c r="K171" s="237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157</v>
      </c>
      <c r="AU171" s="246" t="s">
        <v>144</v>
      </c>
      <c r="AV171" s="13" t="s">
        <v>90</v>
      </c>
      <c r="AW171" s="13" t="s">
        <v>36</v>
      </c>
      <c r="AX171" s="13" t="s">
        <v>88</v>
      </c>
      <c r="AY171" s="246" t="s">
        <v>129</v>
      </c>
    </row>
    <row r="172" s="2" customFormat="1" ht="24.15" customHeight="1">
      <c r="A172" s="36"/>
      <c r="B172" s="37"/>
      <c r="C172" s="216" t="s">
        <v>229</v>
      </c>
      <c r="D172" s="216" t="s">
        <v>131</v>
      </c>
      <c r="E172" s="217" t="s">
        <v>235</v>
      </c>
      <c r="F172" s="218" t="s">
        <v>236</v>
      </c>
      <c r="G172" s="219" t="s">
        <v>134</v>
      </c>
      <c r="H172" s="220">
        <v>34</v>
      </c>
      <c r="I172" s="221"/>
      <c r="J172" s="222">
        <f>ROUND(I172*H172,2)</f>
        <v>0</v>
      </c>
      <c r="K172" s="218" t="s">
        <v>135</v>
      </c>
      <c r="L172" s="42"/>
      <c r="M172" s="223" t="s">
        <v>1</v>
      </c>
      <c r="N172" s="224" t="s">
        <v>45</v>
      </c>
      <c r="O172" s="89"/>
      <c r="P172" s="225">
        <f>O172*H172</f>
        <v>0</v>
      </c>
      <c r="Q172" s="225">
        <v>0</v>
      </c>
      <c r="R172" s="225">
        <f>Q172*H172</f>
        <v>0</v>
      </c>
      <c r="S172" s="225">
        <v>0</v>
      </c>
      <c r="T172" s="22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27" t="s">
        <v>136</v>
      </c>
      <c r="AT172" s="227" t="s">
        <v>131</v>
      </c>
      <c r="AU172" s="227" t="s">
        <v>144</v>
      </c>
      <c r="AY172" s="15" t="s">
        <v>129</v>
      </c>
      <c r="BE172" s="228">
        <f>IF(N172="základní",J172,0)</f>
        <v>0</v>
      </c>
      <c r="BF172" s="228">
        <f>IF(N172="snížená",J172,0)</f>
        <v>0</v>
      </c>
      <c r="BG172" s="228">
        <f>IF(N172="zákl. přenesená",J172,0)</f>
        <v>0</v>
      </c>
      <c r="BH172" s="228">
        <f>IF(N172="sníž. přenesená",J172,0)</f>
        <v>0</v>
      </c>
      <c r="BI172" s="228">
        <f>IF(N172="nulová",J172,0)</f>
        <v>0</v>
      </c>
      <c r="BJ172" s="15" t="s">
        <v>88</v>
      </c>
      <c r="BK172" s="228">
        <f>ROUND(I172*H172,2)</f>
        <v>0</v>
      </c>
      <c r="BL172" s="15" t="s">
        <v>136</v>
      </c>
      <c r="BM172" s="227" t="s">
        <v>237</v>
      </c>
    </row>
    <row r="173" s="2" customFormat="1">
      <c r="A173" s="36"/>
      <c r="B173" s="37"/>
      <c r="C173" s="38"/>
      <c r="D173" s="229" t="s">
        <v>138</v>
      </c>
      <c r="E173" s="38"/>
      <c r="F173" s="230" t="s">
        <v>238</v>
      </c>
      <c r="G173" s="38"/>
      <c r="H173" s="38"/>
      <c r="I173" s="231"/>
      <c r="J173" s="38"/>
      <c r="K173" s="38"/>
      <c r="L173" s="42"/>
      <c r="M173" s="232"/>
      <c r="N173" s="233"/>
      <c r="O173" s="89"/>
      <c r="P173" s="89"/>
      <c r="Q173" s="89"/>
      <c r="R173" s="89"/>
      <c r="S173" s="89"/>
      <c r="T173" s="90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5" t="s">
        <v>138</v>
      </c>
      <c r="AU173" s="15" t="s">
        <v>144</v>
      </c>
    </row>
    <row r="174" s="13" customFormat="1">
      <c r="A174" s="13"/>
      <c r="B174" s="236"/>
      <c r="C174" s="237"/>
      <c r="D174" s="234" t="s">
        <v>157</v>
      </c>
      <c r="E174" s="238" t="s">
        <v>1</v>
      </c>
      <c r="F174" s="239" t="s">
        <v>379</v>
      </c>
      <c r="G174" s="237"/>
      <c r="H174" s="240">
        <v>34</v>
      </c>
      <c r="I174" s="241"/>
      <c r="J174" s="237"/>
      <c r="K174" s="237"/>
      <c r="L174" s="242"/>
      <c r="M174" s="243"/>
      <c r="N174" s="244"/>
      <c r="O174" s="244"/>
      <c r="P174" s="244"/>
      <c r="Q174" s="244"/>
      <c r="R174" s="244"/>
      <c r="S174" s="244"/>
      <c r="T174" s="24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6" t="s">
        <v>157</v>
      </c>
      <c r="AU174" s="246" t="s">
        <v>144</v>
      </c>
      <c r="AV174" s="13" t="s">
        <v>90</v>
      </c>
      <c r="AW174" s="13" t="s">
        <v>36</v>
      </c>
      <c r="AX174" s="13" t="s">
        <v>88</v>
      </c>
      <c r="AY174" s="246" t="s">
        <v>129</v>
      </c>
    </row>
    <row r="175" s="2" customFormat="1" ht="49.05" customHeight="1">
      <c r="A175" s="36"/>
      <c r="B175" s="37"/>
      <c r="C175" s="216" t="s">
        <v>234</v>
      </c>
      <c r="D175" s="216" t="s">
        <v>131</v>
      </c>
      <c r="E175" s="217" t="s">
        <v>240</v>
      </c>
      <c r="F175" s="218" t="s">
        <v>241</v>
      </c>
      <c r="G175" s="219" t="s">
        <v>134</v>
      </c>
      <c r="H175" s="220">
        <v>34</v>
      </c>
      <c r="I175" s="221"/>
      <c r="J175" s="222">
        <f>ROUND(I175*H175,2)</f>
        <v>0</v>
      </c>
      <c r="K175" s="218" t="s">
        <v>135</v>
      </c>
      <c r="L175" s="42"/>
      <c r="M175" s="223" t="s">
        <v>1</v>
      </c>
      <c r="N175" s="224" t="s">
        <v>45</v>
      </c>
      <c r="O175" s="89"/>
      <c r="P175" s="225">
        <f>O175*H175</f>
        <v>0</v>
      </c>
      <c r="Q175" s="225">
        <v>0</v>
      </c>
      <c r="R175" s="225">
        <f>Q175*H175</f>
        <v>0</v>
      </c>
      <c r="S175" s="225">
        <v>0</v>
      </c>
      <c r="T175" s="226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27" t="s">
        <v>136</v>
      </c>
      <c r="AT175" s="227" t="s">
        <v>131</v>
      </c>
      <c r="AU175" s="227" t="s">
        <v>144</v>
      </c>
      <c r="AY175" s="15" t="s">
        <v>129</v>
      </c>
      <c r="BE175" s="228">
        <f>IF(N175="základní",J175,0)</f>
        <v>0</v>
      </c>
      <c r="BF175" s="228">
        <f>IF(N175="snížená",J175,0)</f>
        <v>0</v>
      </c>
      <c r="BG175" s="228">
        <f>IF(N175="zákl. přenesená",J175,0)</f>
        <v>0</v>
      </c>
      <c r="BH175" s="228">
        <f>IF(N175="sníž. přenesená",J175,0)</f>
        <v>0</v>
      </c>
      <c r="BI175" s="228">
        <f>IF(N175="nulová",J175,0)</f>
        <v>0</v>
      </c>
      <c r="BJ175" s="15" t="s">
        <v>88</v>
      </c>
      <c r="BK175" s="228">
        <f>ROUND(I175*H175,2)</f>
        <v>0</v>
      </c>
      <c r="BL175" s="15" t="s">
        <v>136</v>
      </c>
      <c r="BM175" s="227" t="s">
        <v>242</v>
      </c>
    </row>
    <row r="176" s="2" customFormat="1">
      <c r="A176" s="36"/>
      <c r="B176" s="37"/>
      <c r="C176" s="38"/>
      <c r="D176" s="229" t="s">
        <v>138</v>
      </c>
      <c r="E176" s="38"/>
      <c r="F176" s="230" t="s">
        <v>243</v>
      </c>
      <c r="G176" s="38"/>
      <c r="H176" s="38"/>
      <c r="I176" s="231"/>
      <c r="J176" s="38"/>
      <c r="K176" s="38"/>
      <c r="L176" s="42"/>
      <c r="M176" s="232"/>
      <c r="N176" s="233"/>
      <c r="O176" s="89"/>
      <c r="P176" s="89"/>
      <c r="Q176" s="89"/>
      <c r="R176" s="89"/>
      <c r="S176" s="89"/>
      <c r="T176" s="90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5" t="s">
        <v>138</v>
      </c>
      <c r="AU176" s="15" t="s">
        <v>144</v>
      </c>
    </row>
    <row r="177" s="13" customFormat="1">
      <c r="A177" s="13"/>
      <c r="B177" s="236"/>
      <c r="C177" s="237"/>
      <c r="D177" s="234" t="s">
        <v>157</v>
      </c>
      <c r="E177" s="238" t="s">
        <v>1</v>
      </c>
      <c r="F177" s="239" t="s">
        <v>379</v>
      </c>
      <c r="G177" s="237"/>
      <c r="H177" s="240">
        <v>34</v>
      </c>
      <c r="I177" s="241"/>
      <c r="J177" s="237"/>
      <c r="K177" s="237"/>
      <c r="L177" s="242"/>
      <c r="M177" s="243"/>
      <c r="N177" s="244"/>
      <c r="O177" s="244"/>
      <c r="P177" s="244"/>
      <c r="Q177" s="244"/>
      <c r="R177" s="244"/>
      <c r="S177" s="244"/>
      <c r="T177" s="24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6" t="s">
        <v>157</v>
      </c>
      <c r="AU177" s="246" t="s">
        <v>144</v>
      </c>
      <c r="AV177" s="13" t="s">
        <v>90</v>
      </c>
      <c r="AW177" s="13" t="s">
        <v>36</v>
      </c>
      <c r="AX177" s="13" t="s">
        <v>88</v>
      </c>
      <c r="AY177" s="246" t="s">
        <v>129</v>
      </c>
    </row>
    <row r="178" s="12" customFormat="1" ht="22.8" customHeight="1">
      <c r="A178" s="12"/>
      <c r="B178" s="200"/>
      <c r="C178" s="201"/>
      <c r="D178" s="202" t="s">
        <v>79</v>
      </c>
      <c r="E178" s="214" t="s">
        <v>181</v>
      </c>
      <c r="F178" s="214" t="s">
        <v>253</v>
      </c>
      <c r="G178" s="201"/>
      <c r="H178" s="201"/>
      <c r="I178" s="204"/>
      <c r="J178" s="215">
        <f>BK178</f>
        <v>0</v>
      </c>
      <c r="K178" s="201"/>
      <c r="L178" s="206"/>
      <c r="M178" s="207"/>
      <c r="N178" s="208"/>
      <c r="O178" s="208"/>
      <c r="P178" s="209">
        <f>SUM(P179:P198)</f>
        <v>0</v>
      </c>
      <c r="Q178" s="208"/>
      <c r="R178" s="209">
        <f>SUM(R179:R198)</f>
        <v>11.681509985999998</v>
      </c>
      <c r="S178" s="208"/>
      <c r="T178" s="210">
        <f>SUM(T179:T198)</f>
        <v>0.59000000000000008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1" t="s">
        <v>88</v>
      </c>
      <c r="AT178" s="212" t="s">
        <v>79</v>
      </c>
      <c r="AU178" s="212" t="s">
        <v>88</v>
      </c>
      <c r="AY178" s="211" t="s">
        <v>129</v>
      </c>
      <c r="BK178" s="213">
        <f>SUM(BK179:BK198)</f>
        <v>0</v>
      </c>
    </row>
    <row r="179" s="2" customFormat="1" ht="24.15" customHeight="1">
      <c r="A179" s="36"/>
      <c r="B179" s="37"/>
      <c r="C179" s="216" t="s">
        <v>239</v>
      </c>
      <c r="D179" s="216" t="s">
        <v>131</v>
      </c>
      <c r="E179" s="217" t="s">
        <v>385</v>
      </c>
      <c r="F179" s="218" t="s">
        <v>386</v>
      </c>
      <c r="G179" s="219" t="s">
        <v>284</v>
      </c>
      <c r="H179" s="220">
        <v>4</v>
      </c>
      <c r="I179" s="221"/>
      <c r="J179" s="222">
        <f>ROUND(I179*H179,2)</f>
        <v>0</v>
      </c>
      <c r="K179" s="218" t="s">
        <v>135</v>
      </c>
      <c r="L179" s="42"/>
      <c r="M179" s="223" t="s">
        <v>1</v>
      </c>
      <c r="N179" s="224" t="s">
        <v>45</v>
      </c>
      <c r="O179" s="89"/>
      <c r="P179" s="225">
        <f>O179*H179</f>
        <v>0</v>
      </c>
      <c r="Q179" s="225">
        <v>2.5018799999999999</v>
      </c>
      <c r="R179" s="225">
        <f>Q179*H179</f>
        <v>10.00752</v>
      </c>
      <c r="S179" s="225">
        <v>0</v>
      </c>
      <c r="T179" s="226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27" t="s">
        <v>136</v>
      </c>
      <c r="AT179" s="227" t="s">
        <v>131</v>
      </c>
      <c r="AU179" s="227" t="s">
        <v>90</v>
      </c>
      <c r="AY179" s="15" t="s">
        <v>129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15" t="s">
        <v>88</v>
      </c>
      <c r="BK179" s="228">
        <f>ROUND(I179*H179,2)</f>
        <v>0</v>
      </c>
      <c r="BL179" s="15" t="s">
        <v>136</v>
      </c>
      <c r="BM179" s="227" t="s">
        <v>387</v>
      </c>
    </row>
    <row r="180" s="2" customFormat="1">
      <c r="A180" s="36"/>
      <c r="B180" s="37"/>
      <c r="C180" s="38"/>
      <c r="D180" s="229" t="s">
        <v>138</v>
      </c>
      <c r="E180" s="38"/>
      <c r="F180" s="230" t="s">
        <v>388</v>
      </c>
      <c r="G180" s="38"/>
      <c r="H180" s="38"/>
      <c r="I180" s="231"/>
      <c r="J180" s="38"/>
      <c r="K180" s="38"/>
      <c r="L180" s="42"/>
      <c r="M180" s="232"/>
      <c r="N180" s="233"/>
      <c r="O180" s="89"/>
      <c r="P180" s="89"/>
      <c r="Q180" s="89"/>
      <c r="R180" s="89"/>
      <c r="S180" s="89"/>
      <c r="T180" s="90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5" t="s">
        <v>138</v>
      </c>
      <c r="AU180" s="15" t="s">
        <v>90</v>
      </c>
    </row>
    <row r="181" s="13" customFormat="1">
      <c r="A181" s="13"/>
      <c r="B181" s="236"/>
      <c r="C181" s="237"/>
      <c r="D181" s="234" t="s">
        <v>157</v>
      </c>
      <c r="E181" s="238" t="s">
        <v>1</v>
      </c>
      <c r="F181" s="239" t="s">
        <v>389</v>
      </c>
      <c r="G181" s="237"/>
      <c r="H181" s="240">
        <v>4</v>
      </c>
      <c r="I181" s="241"/>
      <c r="J181" s="237"/>
      <c r="K181" s="237"/>
      <c r="L181" s="242"/>
      <c r="M181" s="243"/>
      <c r="N181" s="244"/>
      <c r="O181" s="244"/>
      <c r="P181" s="244"/>
      <c r="Q181" s="244"/>
      <c r="R181" s="244"/>
      <c r="S181" s="244"/>
      <c r="T181" s="24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6" t="s">
        <v>157</v>
      </c>
      <c r="AU181" s="246" t="s">
        <v>90</v>
      </c>
      <c r="AV181" s="13" t="s">
        <v>90</v>
      </c>
      <c r="AW181" s="13" t="s">
        <v>36</v>
      </c>
      <c r="AX181" s="13" t="s">
        <v>88</v>
      </c>
      <c r="AY181" s="246" t="s">
        <v>129</v>
      </c>
    </row>
    <row r="182" s="2" customFormat="1" ht="24.15" customHeight="1">
      <c r="A182" s="36"/>
      <c r="B182" s="37"/>
      <c r="C182" s="216" t="s">
        <v>246</v>
      </c>
      <c r="D182" s="216" t="s">
        <v>131</v>
      </c>
      <c r="E182" s="217" t="s">
        <v>390</v>
      </c>
      <c r="F182" s="218" t="s">
        <v>391</v>
      </c>
      <c r="G182" s="219" t="s">
        <v>284</v>
      </c>
      <c r="H182" s="220">
        <v>7</v>
      </c>
      <c r="I182" s="221"/>
      <c r="J182" s="222">
        <f>ROUND(I182*H182,2)</f>
        <v>0</v>
      </c>
      <c r="K182" s="218" t="s">
        <v>135</v>
      </c>
      <c r="L182" s="42"/>
      <c r="M182" s="223" t="s">
        <v>1</v>
      </c>
      <c r="N182" s="224" t="s">
        <v>45</v>
      </c>
      <c r="O182" s="89"/>
      <c r="P182" s="225">
        <f>O182*H182</f>
        <v>0</v>
      </c>
      <c r="Q182" s="225">
        <v>0.10940999999999999</v>
      </c>
      <c r="R182" s="225">
        <f>Q182*H182</f>
        <v>0.76586999999999994</v>
      </c>
      <c r="S182" s="225">
        <v>0</v>
      </c>
      <c r="T182" s="226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27" t="s">
        <v>136</v>
      </c>
      <c r="AT182" s="227" t="s">
        <v>131</v>
      </c>
      <c r="AU182" s="227" t="s">
        <v>90</v>
      </c>
      <c r="AY182" s="15" t="s">
        <v>129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15" t="s">
        <v>88</v>
      </c>
      <c r="BK182" s="228">
        <f>ROUND(I182*H182,2)</f>
        <v>0</v>
      </c>
      <c r="BL182" s="15" t="s">
        <v>136</v>
      </c>
      <c r="BM182" s="227" t="s">
        <v>392</v>
      </c>
    </row>
    <row r="183" s="2" customFormat="1">
      <c r="A183" s="36"/>
      <c r="B183" s="37"/>
      <c r="C183" s="38"/>
      <c r="D183" s="229" t="s">
        <v>138</v>
      </c>
      <c r="E183" s="38"/>
      <c r="F183" s="230" t="s">
        <v>393</v>
      </c>
      <c r="G183" s="38"/>
      <c r="H183" s="38"/>
      <c r="I183" s="231"/>
      <c r="J183" s="38"/>
      <c r="K183" s="38"/>
      <c r="L183" s="42"/>
      <c r="M183" s="232"/>
      <c r="N183" s="233"/>
      <c r="O183" s="89"/>
      <c r="P183" s="89"/>
      <c r="Q183" s="89"/>
      <c r="R183" s="89"/>
      <c r="S183" s="89"/>
      <c r="T183" s="90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5" t="s">
        <v>138</v>
      </c>
      <c r="AU183" s="15" t="s">
        <v>90</v>
      </c>
    </row>
    <row r="184" s="13" customFormat="1">
      <c r="A184" s="13"/>
      <c r="B184" s="236"/>
      <c r="C184" s="237"/>
      <c r="D184" s="234" t="s">
        <v>157</v>
      </c>
      <c r="E184" s="238" t="s">
        <v>1</v>
      </c>
      <c r="F184" s="239" t="s">
        <v>394</v>
      </c>
      <c r="G184" s="237"/>
      <c r="H184" s="240">
        <v>7</v>
      </c>
      <c r="I184" s="241"/>
      <c r="J184" s="237"/>
      <c r="K184" s="237"/>
      <c r="L184" s="242"/>
      <c r="M184" s="243"/>
      <c r="N184" s="244"/>
      <c r="O184" s="244"/>
      <c r="P184" s="244"/>
      <c r="Q184" s="244"/>
      <c r="R184" s="244"/>
      <c r="S184" s="244"/>
      <c r="T184" s="24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6" t="s">
        <v>157</v>
      </c>
      <c r="AU184" s="246" t="s">
        <v>90</v>
      </c>
      <c r="AV184" s="13" t="s">
        <v>90</v>
      </c>
      <c r="AW184" s="13" t="s">
        <v>36</v>
      </c>
      <c r="AX184" s="13" t="s">
        <v>88</v>
      </c>
      <c r="AY184" s="246" t="s">
        <v>129</v>
      </c>
    </row>
    <row r="185" s="2" customFormat="1" ht="62.7" customHeight="1">
      <c r="A185" s="36"/>
      <c r="B185" s="37"/>
      <c r="C185" s="216" t="s">
        <v>7</v>
      </c>
      <c r="D185" s="216" t="s">
        <v>131</v>
      </c>
      <c r="E185" s="217" t="s">
        <v>395</v>
      </c>
      <c r="F185" s="218" t="s">
        <v>396</v>
      </c>
      <c r="G185" s="219" t="s">
        <v>147</v>
      </c>
      <c r="H185" s="220">
        <v>10</v>
      </c>
      <c r="I185" s="221"/>
      <c r="J185" s="222">
        <f>ROUND(I185*H185,2)</f>
        <v>0</v>
      </c>
      <c r="K185" s="218" t="s">
        <v>135</v>
      </c>
      <c r="L185" s="42"/>
      <c r="M185" s="223" t="s">
        <v>1</v>
      </c>
      <c r="N185" s="224" t="s">
        <v>45</v>
      </c>
      <c r="O185" s="89"/>
      <c r="P185" s="225">
        <f>O185*H185</f>
        <v>0</v>
      </c>
      <c r="Q185" s="225">
        <v>0.089779999999999999</v>
      </c>
      <c r="R185" s="225">
        <f>Q185*H185</f>
        <v>0.89779999999999993</v>
      </c>
      <c r="S185" s="225">
        <v>0</v>
      </c>
      <c r="T185" s="226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27" t="s">
        <v>136</v>
      </c>
      <c r="AT185" s="227" t="s">
        <v>131</v>
      </c>
      <c r="AU185" s="227" t="s">
        <v>90</v>
      </c>
      <c r="AY185" s="15" t="s">
        <v>129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15" t="s">
        <v>88</v>
      </c>
      <c r="BK185" s="228">
        <f>ROUND(I185*H185,2)</f>
        <v>0</v>
      </c>
      <c r="BL185" s="15" t="s">
        <v>136</v>
      </c>
      <c r="BM185" s="227" t="s">
        <v>397</v>
      </c>
    </row>
    <row r="186" s="2" customFormat="1">
      <c r="A186" s="36"/>
      <c r="B186" s="37"/>
      <c r="C186" s="38"/>
      <c r="D186" s="229" t="s">
        <v>138</v>
      </c>
      <c r="E186" s="38"/>
      <c r="F186" s="230" t="s">
        <v>398</v>
      </c>
      <c r="G186" s="38"/>
      <c r="H186" s="38"/>
      <c r="I186" s="231"/>
      <c r="J186" s="38"/>
      <c r="K186" s="38"/>
      <c r="L186" s="42"/>
      <c r="M186" s="232"/>
      <c r="N186" s="233"/>
      <c r="O186" s="89"/>
      <c r="P186" s="89"/>
      <c r="Q186" s="89"/>
      <c r="R186" s="89"/>
      <c r="S186" s="89"/>
      <c r="T186" s="90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5" t="s">
        <v>138</v>
      </c>
      <c r="AU186" s="15" t="s">
        <v>90</v>
      </c>
    </row>
    <row r="187" s="2" customFormat="1" ht="62.7" customHeight="1">
      <c r="A187" s="36"/>
      <c r="B187" s="37"/>
      <c r="C187" s="216" t="s">
        <v>254</v>
      </c>
      <c r="D187" s="216" t="s">
        <v>131</v>
      </c>
      <c r="E187" s="217" t="s">
        <v>266</v>
      </c>
      <c r="F187" s="218" t="s">
        <v>267</v>
      </c>
      <c r="G187" s="219" t="s">
        <v>147</v>
      </c>
      <c r="H187" s="220">
        <v>17</v>
      </c>
      <c r="I187" s="221"/>
      <c r="J187" s="222">
        <f>ROUND(I187*H187,2)</f>
        <v>0</v>
      </c>
      <c r="K187" s="218" t="s">
        <v>135</v>
      </c>
      <c r="L187" s="42"/>
      <c r="M187" s="223" t="s">
        <v>1</v>
      </c>
      <c r="N187" s="224" t="s">
        <v>45</v>
      </c>
      <c r="O187" s="89"/>
      <c r="P187" s="225">
        <f>O187*H187</f>
        <v>0</v>
      </c>
      <c r="Q187" s="225">
        <v>0.00060506299999999998</v>
      </c>
      <c r="R187" s="225">
        <f>Q187*H187</f>
        <v>0.010286070999999999</v>
      </c>
      <c r="S187" s="225">
        <v>0</v>
      </c>
      <c r="T187" s="226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27" t="s">
        <v>136</v>
      </c>
      <c r="AT187" s="227" t="s">
        <v>131</v>
      </c>
      <c r="AU187" s="227" t="s">
        <v>90</v>
      </c>
      <c r="AY187" s="15" t="s">
        <v>129</v>
      </c>
      <c r="BE187" s="228">
        <f>IF(N187="základní",J187,0)</f>
        <v>0</v>
      </c>
      <c r="BF187" s="228">
        <f>IF(N187="snížená",J187,0)</f>
        <v>0</v>
      </c>
      <c r="BG187" s="228">
        <f>IF(N187="zákl. přenesená",J187,0)</f>
        <v>0</v>
      </c>
      <c r="BH187" s="228">
        <f>IF(N187="sníž. přenesená",J187,0)</f>
        <v>0</v>
      </c>
      <c r="BI187" s="228">
        <f>IF(N187="nulová",J187,0)</f>
        <v>0</v>
      </c>
      <c r="BJ187" s="15" t="s">
        <v>88</v>
      </c>
      <c r="BK187" s="228">
        <f>ROUND(I187*H187,2)</f>
        <v>0</v>
      </c>
      <c r="BL187" s="15" t="s">
        <v>136</v>
      </c>
      <c r="BM187" s="227" t="s">
        <v>268</v>
      </c>
    </row>
    <row r="188" s="2" customFormat="1">
      <c r="A188" s="36"/>
      <c r="B188" s="37"/>
      <c r="C188" s="38"/>
      <c r="D188" s="229" t="s">
        <v>138</v>
      </c>
      <c r="E188" s="38"/>
      <c r="F188" s="230" t="s">
        <v>269</v>
      </c>
      <c r="G188" s="38"/>
      <c r="H188" s="38"/>
      <c r="I188" s="231"/>
      <c r="J188" s="38"/>
      <c r="K188" s="38"/>
      <c r="L188" s="42"/>
      <c r="M188" s="232"/>
      <c r="N188" s="233"/>
      <c r="O188" s="89"/>
      <c r="P188" s="89"/>
      <c r="Q188" s="89"/>
      <c r="R188" s="89"/>
      <c r="S188" s="89"/>
      <c r="T188" s="90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T188" s="15" t="s">
        <v>138</v>
      </c>
      <c r="AU188" s="15" t="s">
        <v>90</v>
      </c>
    </row>
    <row r="189" s="2" customFormat="1" ht="24.15" customHeight="1">
      <c r="A189" s="36"/>
      <c r="B189" s="37"/>
      <c r="C189" s="216" t="s">
        <v>260</v>
      </c>
      <c r="D189" s="216" t="s">
        <v>131</v>
      </c>
      <c r="E189" s="217" t="s">
        <v>271</v>
      </c>
      <c r="F189" s="218" t="s">
        <v>272</v>
      </c>
      <c r="G189" s="219" t="s">
        <v>147</v>
      </c>
      <c r="H189" s="220">
        <v>17</v>
      </c>
      <c r="I189" s="221"/>
      <c r="J189" s="222">
        <f>ROUND(I189*H189,2)</f>
        <v>0</v>
      </c>
      <c r="K189" s="218" t="s">
        <v>135</v>
      </c>
      <c r="L189" s="42"/>
      <c r="M189" s="223" t="s">
        <v>1</v>
      </c>
      <c r="N189" s="224" t="s">
        <v>45</v>
      </c>
      <c r="O189" s="89"/>
      <c r="P189" s="225">
        <f>O189*H189</f>
        <v>0</v>
      </c>
      <c r="Q189" s="225">
        <v>1.995E-06</v>
      </c>
      <c r="R189" s="225">
        <f>Q189*H189</f>
        <v>3.3914999999999996E-05</v>
      </c>
      <c r="S189" s="225">
        <v>0</v>
      </c>
      <c r="T189" s="226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27" t="s">
        <v>136</v>
      </c>
      <c r="AT189" s="227" t="s">
        <v>131</v>
      </c>
      <c r="AU189" s="227" t="s">
        <v>90</v>
      </c>
      <c r="AY189" s="15" t="s">
        <v>129</v>
      </c>
      <c r="BE189" s="228">
        <f>IF(N189="základní",J189,0)</f>
        <v>0</v>
      </c>
      <c r="BF189" s="228">
        <f>IF(N189="snížená",J189,0)</f>
        <v>0</v>
      </c>
      <c r="BG189" s="228">
        <f>IF(N189="zákl. přenesená",J189,0)</f>
        <v>0</v>
      </c>
      <c r="BH189" s="228">
        <f>IF(N189="sníž. přenesená",J189,0)</f>
        <v>0</v>
      </c>
      <c r="BI189" s="228">
        <f>IF(N189="nulová",J189,0)</f>
        <v>0</v>
      </c>
      <c r="BJ189" s="15" t="s">
        <v>88</v>
      </c>
      <c r="BK189" s="228">
        <f>ROUND(I189*H189,2)</f>
        <v>0</v>
      </c>
      <c r="BL189" s="15" t="s">
        <v>136</v>
      </c>
      <c r="BM189" s="227" t="s">
        <v>273</v>
      </c>
    </row>
    <row r="190" s="2" customFormat="1">
      <c r="A190" s="36"/>
      <c r="B190" s="37"/>
      <c r="C190" s="38"/>
      <c r="D190" s="229" t="s">
        <v>138</v>
      </c>
      <c r="E190" s="38"/>
      <c r="F190" s="230" t="s">
        <v>274</v>
      </c>
      <c r="G190" s="38"/>
      <c r="H190" s="38"/>
      <c r="I190" s="231"/>
      <c r="J190" s="38"/>
      <c r="K190" s="38"/>
      <c r="L190" s="42"/>
      <c r="M190" s="232"/>
      <c r="N190" s="233"/>
      <c r="O190" s="89"/>
      <c r="P190" s="89"/>
      <c r="Q190" s="89"/>
      <c r="R190" s="89"/>
      <c r="S190" s="89"/>
      <c r="T190" s="90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5" t="s">
        <v>138</v>
      </c>
      <c r="AU190" s="15" t="s">
        <v>90</v>
      </c>
    </row>
    <row r="191" s="2" customFormat="1">
      <c r="A191" s="36"/>
      <c r="B191" s="37"/>
      <c r="C191" s="38"/>
      <c r="D191" s="234" t="s">
        <v>150</v>
      </c>
      <c r="E191" s="38"/>
      <c r="F191" s="235" t="s">
        <v>275</v>
      </c>
      <c r="G191" s="38"/>
      <c r="H191" s="38"/>
      <c r="I191" s="231"/>
      <c r="J191" s="38"/>
      <c r="K191" s="38"/>
      <c r="L191" s="42"/>
      <c r="M191" s="232"/>
      <c r="N191" s="233"/>
      <c r="O191" s="89"/>
      <c r="P191" s="89"/>
      <c r="Q191" s="89"/>
      <c r="R191" s="89"/>
      <c r="S191" s="89"/>
      <c r="T191" s="90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5" t="s">
        <v>150</v>
      </c>
      <c r="AU191" s="15" t="s">
        <v>90</v>
      </c>
    </row>
    <row r="192" s="2" customFormat="1" ht="55.5" customHeight="1">
      <c r="A192" s="36"/>
      <c r="B192" s="37"/>
      <c r="C192" s="216" t="s">
        <v>265</v>
      </c>
      <c r="D192" s="216" t="s">
        <v>131</v>
      </c>
      <c r="E192" s="217" t="s">
        <v>399</v>
      </c>
      <c r="F192" s="218" t="s">
        <v>400</v>
      </c>
      <c r="G192" s="219" t="s">
        <v>284</v>
      </c>
      <c r="H192" s="220">
        <v>7</v>
      </c>
      <c r="I192" s="221"/>
      <c r="J192" s="222">
        <f>ROUND(I192*H192,2)</f>
        <v>0</v>
      </c>
      <c r="K192" s="218" t="s">
        <v>135</v>
      </c>
      <c r="L192" s="42"/>
      <c r="M192" s="223" t="s">
        <v>1</v>
      </c>
      <c r="N192" s="224" t="s">
        <v>45</v>
      </c>
      <c r="O192" s="89"/>
      <c r="P192" s="225">
        <f>O192*H192</f>
        <v>0</v>
      </c>
      <c r="Q192" s="225">
        <v>0</v>
      </c>
      <c r="R192" s="225">
        <f>Q192*H192</f>
        <v>0</v>
      </c>
      <c r="S192" s="225">
        <v>0.082000000000000003</v>
      </c>
      <c r="T192" s="226">
        <f>S192*H192</f>
        <v>0.57400000000000007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27" t="s">
        <v>136</v>
      </c>
      <c r="AT192" s="227" t="s">
        <v>131</v>
      </c>
      <c r="AU192" s="227" t="s">
        <v>90</v>
      </c>
      <c r="AY192" s="15" t="s">
        <v>129</v>
      </c>
      <c r="BE192" s="228">
        <f>IF(N192="základní",J192,0)</f>
        <v>0</v>
      </c>
      <c r="BF192" s="228">
        <f>IF(N192="snížená",J192,0)</f>
        <v>0</v>
      </c>
      <c r="BG192" s="228">
        <f>IF(N192="zákl. přenesená",J192,0)</f>
        <v>0</v>
      </c>
      <c r="BH192" s="228">
        <f>IF(N192="sníž. přenesená",J192,0)</f>
        <v>0</v>
      </c>
      <c r="BI192" s="228">
        <f>IF(N192="nulová",J192,0)</f>
        <v>0</v>
      </c>
      <c r="BJ192" s="15" t="s">
        <v>88</v>
      </c>
      <c r="BK192" s="228">
        <f>ROUND(I192*H192,2)</f>
        <v>0</v>
      </c>
      <c r="BL192" s="15" t="s">
        <v>136</v>
      </c>
      <c r="BM192" s="227" t="s">
        <v>401</v>
      </c>
    </row>
    <row r="193" s="2" customFormat="1">
      <c r="A193" s="36"/>
      <c r="B193" s="37"/>
      <c r="C193" s="38"/>
      <c r="D193" s="229" t="s">
        <v>138</v>
      </c>
      <c r="E193" s="38"/>
      <c r="F193" s="230" t="s">
        <v>402</v>
      </c>
      <c r="G193" s="38"/>
      <c r="H193" s="38"/>
      <c r="I193" s="231"/>
      <c r="J193" s="38"/>
      <c r="K193" s="38"/>
      <c r="L193" s="42"/>
      <c r="M193" s="232"/>
      <c r="N193" s="233"/>
      <c r="O193" s="89"/>
      <c r="P193" s="89"/>
      <c r="Q193" s="89"/>
      <c r="R193" s="89"/>
      <c r="S193" s="89"/>
      <c r="T193" s="90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T193" s="15" t="s">
        <v>138</v>
      </c>
      <c r="AU193" s="15" t="s">
        <v>90</v>
      </c>
    </row>
    <row r="194" s="13" customFormat="1">
      <c r="A194" s="13"/>
      <c r="B194" s="236"/>
      <c r="C194" s="237"/>
      <c r="D194" s="234" t="s">
        <v>157</v>
      </c>
      <c r="E194" s="238" t="s">
        <v>1</v>
      </c>
      <c r="F194" s="239" t="s">
        <v>394</v>
      </c>
      <c r="G194" s="237"/>
      <c r="H194" s="240">
        <v>7</v>
      </c>
      <c r="I194" s="241"/>
      <c r="J194" s="237"/>
      <c r="K194" s="237"/>
      <c r="L194" s="242"/>
      <c r="M194" s="243"/>
      <c r="N194" s="244"/>
      <c r="O194" s="244"/>
      <c r="P194" s="244"/>
      <c r="Q194" s="244"/>
      <c r="R194" s="244"/>
      <c r="S194" s="244"/>
      <c r="T194" s="24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6" t="s">
        <v>157</v>
      </c>
      <c r="AU194" s="246" t="s">
        <v>90</v>
      </c>
      <c r="AV194" s="13" t="s">
        <v>90</v>
      </c>
      <c r="AW194" s="13" t="s">
        <v>36</v>
      </c>
      <c r="AX194" s="13" t="s">
        <v>88</v>
      </c>
      <c r="AY194" s="246" t="s">
        <v>129</v>
      </c>
    </row>
    <row r="195" s="2" customFormat="1" ht="55.5" customHeight="1">
      <c r="A195" s="36"/>
      <c r="B195" s="37"/>
      <c r="C195" s="216" t="s">
        <v>270</v>
      </c>
      <c r="D195" s="216" t="s">
        <v>131</v>
      </c>
      <c r="E195" s="217" t="s">
        <v>403</v>
      </c>
      <c r="F195" s="218" t="s">
        <v>404</v>
      </c>
      <c r="G195" s="219" t="s">
        <v>284</v>
      </c>
      <c r="H195" s="220">
        <v>4</v>
      </c>
      <c r="I195" s="221"/>
      <c r="J195" s="222">
        <f>ROUND(I195*H195,2)</f>
        <v>0</v>
      </c>
      <c r="K195" s="218" t="s">
        <v>135</v>
      </c>
      <c r="L195" s="42"/>
      <c r="M195" s="223" t="s">
        <v>1</v>
      </c>
      <c r="N195" s="224" t="s">
        <v>45</v>
      </c>
      <c r="O195" s="89"/>
      <c r="P195" s="225">
        <f>O195*H195</f>
        <v>0</v>
      </c>
      <c r="Q195" s="225">
        <v>0</v>
      </c>
      <c r="R195" s="225">
        <f>Q195*H195</f>
        <v>0</v>
      </c>
      <c r="S195" s="225">
        <v>0.0040000000000000001</v>
      </c>
      <c r="T195" s="226">
        <f>S195*H195</f>
        <v>0.016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27" t="s">
        <v>136</v>
      </c>
      <c r="AT195" s="227" t="s">
        <v>131</v>
      </c>
      <c r="AU195" s="227" t="s">
        <v>90</v>
      </c>
      <c r="AY195" s="15" t="s">
        <v>129</v>
      </c>
      <c r="BE195" s="228">
        <f>IF(N195="základní",J195,0)</f>
        <v>0</v>
      </c>
      <c r="BF195" s="228">
        <f>IF(N195="snížená",J195,0)</f>
        <v>0</v>
      </c>
      <c r="BG195" s="228">
        <f>IF(N195="zákl. přenesená",J195,0)</f>
        <v>0</v>
      </c>
      <c r="BH195" s="228">
        <f>IF(N195="sníž. přenesená",J195,0)</f>
        <v>0</v>
      </c>
      <c r="BI195" s="228">
        <f>IF(N195="nulová",J195,0)</f>
        <v>0</v>
      </c>
      <c r="BJ195" s="15" t="s">
        <v>88</v>
      </c>
      <c r="BK195" s="228">
        <f>ROUND(I195*H195,2)</f>
        <v>0</v>
      </c>
      <c r="BL195" s="15" t="s">
        <v>136</v>
      </c>
      <c r="BM195" s="227" t="s">
        <v>405</v>
      </c>
    </row>
    <row r="196" s="2" customFormat="1">
      <c r="A196" s="36"/>
      <c r="B196" s="37"/>
      <c r="C196" s="38"/>
      <c r="D196" s="229" t="s">
        <v>138</v>
      </c>
      <c r="E196" s="38"/>
      <c r="F196" s="230" t="s">
        <v>406</v>
      </c>
      <c r="G196" s="38"/>
      <c r="H196" s="38"/>
      <c r="I196" s="231"/>
      <c r="J196" s="38"/>
      <c r="K196" s="38"/>
      <c r="L196" s="42"/>
      <c r="M196" s="232"/>
      <c r="N196" s="233"/>
      <c r="O196" s="89"/>
      <c r="P196" s="89"/>
      <c r="Q196" s="89"/>
      <c r="R196" s="89"/>
      <c r="S196" s="89"/>
      <c r="T196" s="90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T196" s="15" t="s">
        <v>138</v>
      </c>
      <c r="AU196" s="15" t="s">
        <v>90</v>
      </c>
    </row>
    <row r="197" s="13" customFormat="1">
      <c r="A197" s="13"/>
      <c r="B197" s="236"/>
      <c r="C197" s="237"/>
      <c r="D197" s="234" t="s">
        <v>157</v>
      </c>
      <c r="E197" s="238" t="s">
        <v>1</v>
      </c>
      <c r="F197" s="239" t="s">
        <v>389</v>
      </c>
      <c r="G197" s="237"/>
      <c r="H197" s="240">
        <v>4</v>
      </c>
      <c r="I197" s="241"/>
      <c r="J197" s="237"/>
      <c r="K197" s="237"/>
      <c r="L197" s="242"/>
      <c r="M197" s="243"/>
      <c r="N197" s="244"/>
      <c r="O197" s="244"/>
      <c r="P197" s="244"/>
      <c r="Q197" s="244"/>
      <c r="R197" s="244"/>
      <c r="S197" s="244"/>
      <c r="T197" s="24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6" t="s">
        <v>157</v>
      </c>
      <c r="AU197" s="246" t="s">
        <v>90</v>
      </c>
      <c r="AV197" s="13" t="s">
        <v>90</v>
      </c>
      <c r="AW197" s="13" t="s">
        <v>36</v>
      </c>
      <c r="AX197" s="13" t="s">
        <v>88</v>
      </c>
      <c r="AY197" s="246" t="s">
        <v>129</v>
      </c>
    </row>
    <row r="198" s="2" customFormat="1" ht="24.15" customHeight="1">
      <c r="A198" s="36"/>
      <c r="B198" s="37"/>
      <c r="C198" s="216" t="s">
        <v>276</v>
      </c>
      <c r="D198" s="216" t="s">
        <v>131</v>
      </c>
      <c r="E198" s="217" t="s">
        <v>282</v>
      </c>
      <c r="F198" s="218" t="s">
        <v>283</v>
      </c>
      <c r="G198" s="219" t="s">
        <v>284</v>
      </c>
      <c r="H198" s="220">
        <v>3</v>
      </c>
      <c r="I198" s="221"/>
      <c r="J198" s="222">
        <f>ROUND(I198*H198,2)</f>
        <v>0</v>
      </c>
      <c r="K198" s="218" t="s">
        <v>1</v>
      </c>
      <c r="L198" s="42"/>
      <c r="M198" s="223" t="s">
        <v>1</v>
      </c>
      <c r="N198" s="224" t="s">
        <v>45</v>
      </c>
      <c r="O198" s="89"/>
      <c r="P198" s="225">
        <f>O198*H198</f>
        <v>0</v>
      </c>
      <c r="Q198" s="225">
        <v>0</v>
      </c>
      <c r="R198" s="225">
        <f>Q198*H198</f>
        <v>0</v>
      </c>
      <c r="S198" s="225">
        <v>0</v>
      </c>
      <c r="T198" s="226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227" t="s">
        <v>136</v>
      </c>
      <c r="AT198" s="227" t="s">
        <v>131</v>
      </c>
      <c r="AU198" s="227" t="s">
        <v>90</v>
      </c>
      <c r="AY198" s="15" t="s">
        <v>129</v>
      </c>
      <c r="BE198" s="228">
        <f>IF(N198="základní",J198,0)</f>
        <v>0</v>
      </c>
      <c r="BF198" s="228">
        <f>IF(N198="snížená",J198,0)</f>
        <v>0</v>
      </c>
      <c r="BG198" s="228">
        <f>IF(N198="zákl. přenesená",J198,0)</f>
        <v>0</v>
      </c>
      <c r="BH198" s="228">
        <f>IF(N198="sníž. přenesená",J198,0)</f>
        <v>0</v>
      </c>
      <c r="BI198" s="228">
        <f>IF(N198="nulová",J198,0)</f>
        <v>0</v>
      </c>
      <c r="BJ198" s="15" t="s">
        <v>88</v>
      </c>
      <c r="BK198" s="228">
        <f>ROUND(I198*H198,2)</f>
        <v>0</v>
      </c>
      <c r="BL198" s="15" t="s">
        <v>136</v>
      </c>
      <c r="BM198" s="227" t="s">
        <v>285</v>
      </c>
    </row>
    <row r="199" s="12" customFormat="1" ht="22.8" customHeight="1">
      <c r="A199" s="12"/>
      <c r="B199" s="200"/>
      <c r="C199" s="201"/>
      <c r="D199" s="202" t="s">
        <v>79</v>
      </c>
      <c r="E199" s="214" t="s">
        <v>286</v>
      </c>
      <c r="F199" s="214" t="s">
        <v>287</v>
      </c>
      <c r="G199" s="201"/>
      <c r="H199" s="201"/>
      <c r="I199" s="204"/>
      <c r="J199" s="215">
        <f>BK199</f>
        <v>0</v>
      </c>
      <c r="K199" s="201"/>
      <c r="L199" s="206"/>
      <c r="M199" s="207"/>
      <c r="N199" s="208"/>
      <c r="O199" s="208"/>
      <c r="P199" s="209">
        <f>SUM(P200:P206)</f>
        <v>0</v>
      </c>
      <c r="Q199" s="208"/>
      <c r="R199" s="209">
        <f>SUM(R200:R206)</f>
        <v>0</v>
      </c>
      <c r="S199" s="208"/>
      <c r="T199" s="210">
        <f>SUM(T200:T206)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11" t="s">
        <v>88</v>
      </c>
      <c r="AT199" s="212" t="s">
        <v>79</v>
      </c>
      <c r="AU199" s="212" t="s">
        <v>88</v>
      </c>
      <c r="AY199" s="211" t="s">
        <v>129</v>
      </c>
      <c r="BK199" s="213">
        <f>SUM(BK200:BK206)</f>
        <v>0</v>
      </c>
    </row>
    <row r="200" s="2" customFormat="1" ht="37.8" customHeight="1">
      <c r="A200" s="36"/>
      <c r="B200" s="37"/>
      <c r="C200" s="216" t="s">
        <v>281</v>
      </c>
      <c r="D200" s="216" t="s">
        <v>131</v>
      </c>
      <c r="E200" s="217" t="s">
        <v>289</v>
      </c>
      <c r="F200" s="218" t="s">
        <v>290</v>
      </c>
      <c r="G200" s="219" t="s">
        <v>178</v>
      </c>
      <c r="H200" s="220">
        <v>9.2200000000000006</v>
      </c>
      <c r="I200" s="221"/>
      <c r="J200" s="222">
        <f>ROUND(I200*H200,2)</f>
        <v>0</v>
      </c>
      <c r="K200" s="218" t="s">
        <v>135</v>
      </c>
      <c r="L200" s="42"/>
      <c r="M200" s="223" t="s">
        <v>1</v>
      </c>
      <c r="N200" s="224" t="s">
        <v>45</v>
      </c>
      <c r="O200" s="89"/>
      <c r="P200" s="225">
        <f>O200*H200</f>
        <v>0</v>
      </c>
      <c r="Q200" s="225">
        <v>0</v>
      </c>
      <c r="R200" s="225">
        <f>Q200*H200</f>
        <v>0</v>
      </c>
      <c r="S200" s="225">
        <v>0</v>
      </c>
      <c r="T200" s="226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27" t="s">
        <v>136</v>
      </c>
      <c r="AT200" s="227" t="s">
        <v>131</v>
      </c>
      <c r="AU200" s="227" t="s">
        <v>90</v>
      </c>
      <c r="AY200" s="15" t="s">
        <v>129</v>
      </c>
      <c r="BE200" s="228">
        <f>IF(N200="základní",J200,0)</f>
        <v>0</v>
      </c>
      <c r="BF200" s="228">
        <f>IF(N200="snížená",J200,0)</f>
        <v>0</v>
      </c>
      <c r="BG200" s="228">
        <f>IF(N200="zákl. přenesená",J200,0)</f>
        <v>0</v>
      </c>
      <c r="BH200" s="228">
        <f>IF(N200="sníž. přenesená",J200,0)</f>
        <v>0</v>
      </c>
      <c r="BI200" s="228">
        <f>IF(N200="nulová",J200,0)</f>
        <v>0</v>
      </c>
      <c r="BJ200" s="15" t="s">
        <v>88</v>
      </c>
      <c r="BK200" s="228">
        <f>ROUND(I200*H200,2)</f>
        <v>0</v>
      </c>
      <c r="BL200" s="15" t="s">
        <v>136</v>
      </c>
      <c r="BM200" s="227" t="s">
        <v>291</v>
      </c>
    </row>
    <row r="201" s="2" customFormat="1">
      <c r="A201" s="36"/>
      <c r="B201" s="37"/>
      <c r="C201" s="38"/>
      <c r="D201" s="229" t="s">
        <v>138</v>
      </c>
      <c r="E201" s="38"/>
      <c r="F201" s="230" t="s">
        <v>292</v>
      </c>
      <c r="G201" s="38"/>
      <c r="H201" s="38"/>
      <c r="I201" s="231"/>
      <c r="J201" s="38"/>
      <c r="K201" s="38"/>
      <c r="L201" s="42"/>
      <c r="M201" s="232"/>
      <c r="N201" s="233"/>
      <c r="O201" s="89"/>
      <c r="P201" s="89"/>
      <c r="Q201" s="89"/>
      <c r="R201" s="89"/>
      <c r="S201" s="89"/>
      <c r="T201" s="90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T201" s="15" t="s">
        <v>138</v>
      </c>
      <c r="AU201" s="15" t="s">
        <v>90</v>
      </c>
    </row>
    <row r="202" s="2" customFormat="1" ht="37.8" customHeight="1">
      <c r="A202" s="36"/>
      <c r="B202" s="37"/>
      <c r="C202" s="216" t="s">
        <v>288</v>
      </c>
      <c r="D202" s="216" t="s">
        <v>131</v>
      </c>
      <c r="E202" s="217" t="s">
        <v>294</v>
      </c>
      <c r="F202" s="218" t="s">
        <v>295</v>
      </c>
      <c r="G202" s="219" t="s">
        <v>178</v>
      </c>
      <c r="H202" s="220">
        <v>82.980000000000004</v>
      </c>
      <c r="I202" s="221"/>
      <c r="J202" s="222">
        <f>ROUND(I202*H202,2)</f>
        <v>0</v>
      </c>
      <c r="K202" s="218" t="s">
        <v>135</v>
      </c>
      <c r="L202" s="42"/>
      <c r="M202" s="223" t="s">
        <v>1</v>
      </c>
      <c r="N202" s="224" t="s">
        <v>45</v>
      </c>
      <c r="O202" s="89"/>
      <c r="P202" s="225">
        <f>O202*H202</f>
        <v>0</v>
      </c>
      <c r="Q202" s="225">
        <v>0</v>
      </c>
      <c r="R202" s="225">
        <f>Q202*H202</f>
        <v>0</v>
      </c>
      <c r="S202" s="225">
        <v>0</v>
      </c>
      <c r="T202" s="226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227" t="s">
        <v>136</v>
      </c>
      <c r="AT202" s="227" t="s">
        <v>131</v>
      </c>
      <c r="AU202" s="227" t="s">
        <v>90</v>
      </c>
      <c r="AY202" s="15" t="s">
        <v>129</v>
      </c>
      <c r="BE202" s="228">
        <f>IF(N202="základní",J202,0)</f>
        <v>0</v>
      </c>
      <c r="BF202" s="228">
        <f>IF(N202="snížená",J202,0)</f>
        <v>0</v>
      </c>
      <c r="BG202" s="228">
        <f>IF(N202="zákl. přenesená",J202,0)</f>
        <v>0</v>
      </c>
      <c r="BH202" s="228">
        <f>IF(N202="sníž. přenesená",J202,0)</f>
        <v>0</v>
      </c>
      <c r="BI202" s="228">
        <f>IF(N202="nulová",J202,0)</f>
        <v>0</v>
      </c>
      <c r="BJ202" s="15" t="s">
        <v>88</v>
      </c>
      <c r="BK202" s="228">
        <f>ROUND(I202*H202,2)</f>
        <v>0</v>
      </c>
      <c r="BL202" s="15" t="s">
        <v>136</v>
      </c>
      <c r="BM202" s="227" t="s">
        <v>296</v>
      </c>
    </row>
    <row r="203" s="2" customFormat="1">
      <c r="A203" s="36"/>
      <c r="B203" s="37"/>
      <c r="C203" s="38"/>
      <c r="D203" s="229" t="s">
        <v>138</v>
      </c>
      <c r="E203" s="38"/>
      <c r="F203" s="230" t="s">
        <v>297</v>
      </c>
      <c r="G203" s="38"/>
      <c r="H203" s="38"/>
      <c r="I203" s="231"/>
      <c r="J203" s="38"/>
      <c r="K203" s="38"/>
      <c r="L203" s="42"/>
      <c r="M203" s="232"/>
      <c r="N203" s="233"/>
      <c r="O203" s="89"/>
      <c r="P203" s="89"/>
      <c r="Q203" s="89"/>
      <c r="R203" s="89"/>
      <c r="S203" s="89"/>
      <c r="T203" s="90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T203" s="15" t="s">
        <v>138</v>
      </c>
      <c r="AU203" s="15" t="s">
        <v>90</v>
      </c>
    </row>
    <row r="204" s="13" customFormat="1">
      <c r="A204" s="13"/>
      <c r="B204" s="236"/>
      <c r="C204" s="237"/>
      <c r="D204" s="234" t="s">
        <v>157</v>
      </c>
      <c r="E204" s="237"/>
      <c r="F204" s="239" t="s">
        <v>407</v>
      </c>
      <c r="G204" s="237"/>
      <c r="H204" s="240">
        <v>82.980000000000004</v>
      </c>
      <c r="I204" s="241"/>
      <c r="J204" s="237"/>
      <c r="K204" s="237"/>
      <c r="L204" s="242"/>
      <c r="M204" s="243"/>
      <c r="N204" s="244"/>
      <c r="O204" s="244"/>
      <c r="P204" s="244"/>
      <c r="Q204" s="244"/>
      <c r="R204" s="244"/>
      <c r="S204" s="244"/>
      <c r="T204" s="24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6" t="s">
        <v>157</v>
      </c>
      <c r="AU204" s="246" t="s">
        <v>90</v>
      </c>
      <c r="AV204" s="13" t="s">
        <v>90</v>
      </c>
      <c r="AW204" s="13" t="s">
        <v>4</v>
      </c>
      <c r="AX204" s="13" t="s">
        <v>88</v>
      </c>
      <c r="AY204" s="246" t="s">
        <v>129</v>
      </c>
    </row>
    <row r="205" s="2" customFormat="1" ht="44.25" customHeight="1">
      <c r="A205" s="36"/>
      <c r="B205" s="37"/>
      <c r="C205" s="216" t="s">
        <v>293</v>
      </c>
      <c r="D205" s="216" t="s">
        <v>131</v>
      </c>
      <c r="E205" s="217" t="s">
        <v>300</v>
      </c>
      <c r="F205" s="218" t="s">
        <v>301</v>
      </c>
      <c r="G205" s="219" t="s">
        <v>178</v>
      </c>
      <c r="H205" s="220">
        <v>7.4800000000000004</v>
      </c>
      <c r="I205" s="221"/>
      <c r="J205" s="222">
        <f>ROUND(I205*H205,2)</f>
        <v>0</v>
      </c>
      <c r="K205" s="218" t="s">
        <v>135</v>
      </c>
      <c r="L205" s="42"/>
      <c r="M205" s="223" t="s">
        <v>1</v>
      </c>
      <c r="N205" s="224" t="s">
        <v>45</v>
      </c>
      <c r="O205" s="89"/>
      <c r="P205" s="225">
        <f>O205*H205</f>
        <v>0</v>
      </c>
      <c r="Q205" s="225">
        <v>0</v>
      </c>
      <c r="R205" s="225">
        <f>Q205*H205</f>
        <v>0</v>
      </c>
      <c r="S205" s="225">
        <v>0</v>
      </c>
      <c r="T205" s="226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227" t="s">
        <v>136</v>
      </c>
      <c r="AT205" s="227" t="s">
        <v>131</v>
      </c>
      <c r="AU205" s="227" t="s">
        <v>90</v>
      </c>
      <c r="AY205" s="15" t="s">
        <v>129</v>
      </c>
      <c r="BE205" s="228">
        <f>IF(N205="základní",J205,0)</f>
        <v>0</v>
      </c>
      <c r="BF205" s="228">
        <f>IF(N205="snížená",J205,0)</f>
        <v>0</v>
      </c>
      <c r="BG205" s="228">
        <f>IF(N205="zákl. přenesená",J205,0)</f>
        <v>0</v>
      </c>
      <c r="BH205" s="228">
        <f>IF(N205="sníž. přenesená",J205,0)</f>
        <v>0</v>
      </c>
      <c r="BI205" s="228">
        <f>IF(N205="nulová",J205,0)</f>
        <v>0</v>
      </c>
      <c r="BJ205" s="15" t="s">
        <v>88</v>
      </c>
      <c r="BK205" s="228">
        <f>ROUND(I205*H205,2)</f>
        <v>0</v>
      </c>
      <c r="BL205" s="15" t="s">
        <v>136</v>
      </c>
      <c r="BM205" s="227" t="s">
        <v>302</v>
      </c>
    </row>
    <row r="206" s="2" customFormat="1">
      <c r="A206" s="36"/>
      <c r="B206" s="37"/>
      <c r="C206" s="38"/>
      <c r="D206" s="229" t="s">
        <v>138</v>
      </c>
      <c r="E206" s="38"/>
      <c r="F206" s="230" t="s">
        <v>303</v>
      </c>
      <c r="G206" s="38"/>
      <c r="H206" s="38"/>
      <c r="I206" s="231"/>
      <c r="J206" s="38"/>
      <c r="K206" s="38"/>
      <c r="L206" s="42"/>
      <c r="M206" s="232"/>
      <c r="N206" s="233"/>
      <c r="O206" s="89"/>
      <c r="P206" s="89"/>
      <c r="Q206" s="89"/>
      <c r="R206" s="89"/>
      <c r="S206" s="89"/>
      <c r="T206" s="90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T206" s="15" t="s">
        <v>138</v>
      </c>
      <c r="AU206" s="15" t="s">
        <v>90</v>
      </c>
    </row>
    <row r="207" s="12" customFormat="1" ht="22.8" customHeight="1">
      <c r="A207" s="12"/>
      <c r="B207" s="200"/>
      <c r="C207" s="201"/>
      <c r="D207" s="202" t="s">
        <v>79</v>
      </c>
      <c r="E207" s="214" t="s">
        <v>304</v>
      </c>
      <c r="F207" s="214" t="s">
        <v>305</v>
      </c>
      <c r="G207" s="201"/>
      <c r="H207" s="201"/>
      <c r="I207" s="204"/>
      <c r="J207" s="215">
        <f>BK207</f>
        <v>0</v>
      </c>
      <c r="K207" s="201"/>
      <c r="L207" s="206"/>
      <c r="M207" s="207"/>
      <c r="N207" s="208"/>
      <c r="O207" s="208"/>
      <c r="P207" s="209">
        <f>SUM(P208:P210)</f>
        <v>0</v>
      </c>
      <c r="Q207" s="208"/>
      <c r="R207" s="209">
        <f>SUM(R208:R210)</f>
        <v>0</v>
      </c>
      <c r="S207" s="208"/>
      <c r="T207" s="210">
        <f>SUM(T208:T210)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11" t="s">
        <v>88</v>
      </c>
      <c r="AT207" s="212" t="s">
        <v>79</v>
      </c>
      <c r="AU207" s="212" t="s">
        <v>88</v>
      </c>
      <c r="AY207" s="211" t="s">
        <v>129</v>
      </c>
      <c r="BK207" s="213">
        <f>SUM(BK208:BK210)</f>
        <v>0</v>
      </c>
    </row>
    <row r="208" s="2" customFormat="1" ht="44.25" customHeight="1">
      <c r="A208" s="36"/>
      <c r="B208" s="37"/>
      <c r="C208" s="216" t="s">
        <v>299</v>
      </c>
      <c r="D208" s="216" t="s">
        <v>131</v>
      </c>
      <c r="E208" s="217" t="s">
        <v>307</v>
      </c>
      <c r="F208" s="218" t="s">
        <v>308</v>
      </c>
      <c r="G208" s="219" t="s">
        <v>178</v>
      </c>
      <c r="H208" s="220">
        <v>81.206999999999994</v>
      </c>
      <c r="I208" s="221"/>
      <c r="J208" s="222">
        <f>ROUND(I208*H208,2)</f>
        <v>0</v>
      </c>
      <c r="K208" s="218" t="s">
        <v>135</v>
      </c>
      <c r="L208" s="42"/>
      <c r="M208" s="223" t="s">
        <v>1</v>
      </c>
      <c r="N208" s="224" t="s">
        <v>45</v>
      </c>
      <c r="O208" s="89"/>
      <c r="P208" s="225">
        <f>O208*H208</f>
        <v>0</v>
      </c>
      <c r="Q208" s="225">
        <v>0</v>
      </c>
      <c r="R208" s="225">
        <f>Q208*H208</f>
        <v>0</v>
      </c>
      <c r="S208" s="225">
        <v>0</v>
      </c>
      <c r="T208" s="226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27" t="s">
        <v>136</v>
      </c>
      <c r="AT208" s="227" t="s">
        <v>131</v>
      </c>
      <c r="AU208" s="227" t="s">
        <v>90</v>
      </c>
      <c r="AY208" s="15" t="s">
        <v>129</v>
      </c>
      <c r="BE208" s="228">
        <f>IF(N208="základní",J208,0)</f>
        <v>0</v>
      </c>
      <c r="BF208" s="228">
        <f>IF(N208="snížená",J208,0)</f>
        <v>0</v>
      </c>
      <c r="BG208" s="228">
        <f>IF(N208="zákl. přenesená",J208,0)</f>
        <v>0</v>
      </c>
      <c r="BH208" s="228">
        <f>IF(N208="sníž. přenesená",J208,0)</f>
        <v>0</v>
      </c>
      <c r="BI208" s="228">
        <f>IF(N208="nulová",J208,0)</f>
        <v>0</v>
      </c>
      <c r="BJ208" s="15" t="s">
        <v>88</v>
      </c>
      <c r="BK208" s="228">
        <f>ROUND(I208*H208,2)</f>
        <v>0</v>
      </c>
      <c r="BL208" s="15" t="s">
        <v>136</v>
      </c>
      <c r="BM208" s="227" t="s">
        <v>309</v>
      </c>
    </row>
    <row r="209" s="2" customFormat="1">
      <c r="A209" s="36"/>
      <c r="B209" s="37"/>
      <c r="C209" s="38"/>
      <c r="D209" s="229" t="s">
        <v>138</v>
      </c>
      <c r="E209" s="38"/>
      <c r="F209" s="230" t="s">
        <v>310</v>
      </c>
      <c r="G209" s="38"/>
      <c r="H209" s="38"/>
      <c r="I209" s="231"/>
      <c r="J209" s="38"/>
      <c r="K209" s="38"/>
      <c r="L209" s="42"/>
      <c r="M209" s="232"/>
      <c r="N209" s="233"/>
      <c r="O209" s="89"/>
      <c r="P209" s="89"/>
      <c r="Q209" s="89"/>
      <c r="R209" s="89"/>
      <c r="S209" s="89"/>
      <c r="T209" s="90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T209" s="15" t="s">
        <v>138</v>
      </c>
      <c r="AU209" s="15" t="s">
        <v>90</v>
      </c>
    </row>
    <row r="210" s="2" customFormat="1">
      <c r="A210" s="36"/>
      <c r="B210" s="37"/>
      <c r="C210" s="38"/>
      <c r="D210" s="234" t="s">
        <v>150</v>
      </c>
      <c r="E210" s="38"/>
      <c r="F210" s="235" t="s">
        <v>311</v>
      </c>
      <c r="G210" s="38"/>
      <c r="H210" s="38"/>
      <c r="I210" s="231"/>
      <c r="J210" s="38"/>
      <c r="K210" s="38"/>
      <c r="L210" s="42"/>
      <c r="M210" s="257"/>
      <c r="N210" s="258"/>
      <c r="O210" s="259"/>
      <c r="P210" s="259"/>
      <c r="Q210" s="259"/>
      <c r="R210" s="259"/>
      <c r="S210" s="259"/>
      <c r="T210" s="260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T210" s="15" t="s">
        <v>150</v>
      </c>
      <c r="AU210" s="15" t="s">
        <v>90</v>
      </c>
    </row>
    <row r="211" s="2" customFormat="1" ht="6.96" customHeight="1">
      <c r="A211" s="36"/>
      <c r="B211" s="64"/>
      <c r="C211" s="65"/>
      <c r="D211" s="65"/>
      <c r="E211" s="65"/>
      <c r="F211" s="65"/>
      <c r="G211" s="65"/>
      <c r="H211" s="65"/>
      <c r="I211" s="65"/>
      <c r="J211" s="65"/>
      <c r="K211" s="65"/>
      <c r="L211" s="42"/>
      <c r="M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</row>
  </sheetData>
  <sheetProtection sheet="1" autoFilter="0" formatColumns="0" formatRows="0" objects="1" scenarios="1" spinCount="100000" saltValue="ZUVjip3zonVa3xRaUCDPdAGYOywUd3e+/N893sbtIisS6uoLtBKRKdfKZYxvKncJcCelWlfVfALoEOCGTIEP+w==" hashValue="sopTtRw/izufePka49YMipWlDxc9E5uMP1dRDu1VaaddjAFwM/tJ9EExY6TFdFkVCEh5cBxOddmx2B53qZ+oCg==" algorithmName="SHA-512" password="CDAA"/>
  <autoFilter ref="C123:K210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hyperlinks>
    <hyperlink ref="F128" r:id="rId1" display="https://podminky.urs.cz/item/CS_URS_2024_02/113107142"/>
    <hyperlink ref="F131" r:id="rId2" display="https://podminky.urs.cz/item/CS_URS_2024_02/113203111"/>
    <hyperlink ref="F133" r:id="rId3" display="https://podminky.urs.cz/item/CS_URS_2024_02/131151203"/>
    <hyperlink ref="F136" r:id="rId4" display="https://podminky.urs.cz/item/CS_URS_2024_02/151811133"/>
    <hyperlink ref="F139" r:id="rId5" display="https://podminky.urs.cz/item/CS_URS_2024_02/151811233"/>
    <hyperlink ref="F142" r:id="rId6" display="https://podminky.urs.cz/item/CS_URS_2024_02/162751117"/>
    <hyperlink ref="F146" r:id="rId7" display="https://podminky.urs.cz/item/CS_URS_2024_02/174151101"/>
    <hyperlink ref="F151" r:id="rId8" display="https://podminky.urs.cz/item/CS_URS_2024_02/271542211"/>
    <hyperlink ref="F154" r:id="rId9" display="https://podminky.urs.cz/item/CS_URS_2024_02/273321411"/>
    <hyperlink ref="F157" r:id="rId10" display="https://podminky.urs.cz/item/CS_URS_2024_02/273362021"/>
    <hyperlink ref="F159" r:id="rId11" display="https://podminky.urs.cz/item/CS_URS_2024_02/279311911"/>
    <hyperlink ref="F164" r:id="rId12" display="https://podminky.urs.cz/item/CS_URS_2024_02/564851011"/>
    <hyperlink ref="F167" r:id="rId13" display="https://podminky.urs.cz/item/CS_URS_2024_02/573111111"/>
    <hyperlink ref="F170" r:id="rId14" display="https://podminky.urs.cz/item/CS_URS_2024_02/565135101"/>
    <hyperlink ref="F173" r:id="rId15" display="https://podminky.urs.cz/item/CS_URS_2024_02/573211111"/>
    <hyperlink ref="F176" r:id="rId16" display="https://podminky.urs.cz/item/CS_URS_2024_02/577134111"/>
    <hyperlink ref="F180" r:id="rId17" display="https://podminky.urs.cz/item/CS_URS_2024_02/914211111"/>
    <hyperlink ref="F183" r:id="rId18" display="https://podminky.urs.cz/item/CS_URS_2024_02/914511111"/>
    <hyperlink ref="F186" r:id="rId19" display="https://podminky.urs.cz/item/CS_URS_2024_02/916111123"/>
    <hyperlink ref="F188" r:id="rId20" display="https://podminky.urs.cz/item/CS_URS_2024_02/919732211"/>
    <hyperlink ref="F190" r:id="rId21" display="https://podminky.urs.cz/item/CS_URS_2024_02/919735113"/>
    <hyperlink ref="F193" r:id="rId22" display="https://podminky.urs.cz/item/CS_URS_2024_02/966006132"/>
    <hyperlink ref="F196" r:id="rId23" display="https://podminky.urs.cz/item/CS_URS_2024_02/966006211"/>
    <hyperlink ref="F201" r:id="rId24" display="https://podminky.urs.cz/item/CS_URS_2024_02/997221561"/>
    <hyperlink ref="F203" r:id="rId25" display="https://podminky.urs.cz/item/CS_URS_2024_02/997221569"/>
    <hyperlink ref="F206" r:id="rId26" display="https://podminky.urs.cz/item/CS_URS_2024_02/997221875"/>
    <hyperlink ref="F209" r:id="rId27" display="https://podminky.urs.cz/item/CS_URS_2024_02/998225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8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Petr Švorba</dc:creator>
  <cp:lastModifiedBy>Petr Švorba</cp:lastModifiedBy>
  <dcterms:created xsi:type="dcterms:W3CDTF">2025-01-08T10:55:53Z</dcterms:created>
  <dcterms:modified xsi:type="dcterms:W3CDTF">2025-01-08T10:55:57Z</dcterms:modified>
</cp:coreProperties>
</file>