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4471" windowWidth="19803" windowHeight="4512" activeTab="0"/>
  </bookViews>
  <sheets>
    <sheet name="výhled vč.dotací" sheetId="1" r:id="rId1"/>
  </sheets>
  <definedNames>
    <definedName name="_xlnm.Print_Area" localSheetId="0">'výhled vč.dotací'!$A$1:$K$38</definedName>
  </definedNames>
  <calcPr fullCalcOnLoad="1"/>
</workbook>
</file>

<file path=xl/sharedStrings.xml><?xml version="1.0" encoding="utf-8"?>
<sst xmlns="http://schemas.openxmlformats.org/spreadsheetml/2006/main" count="64" uniqueCount="64">
  <si>
    <t>v tis. Kč</t>
  </si>
  <si>
    <t>A</t>
  </si>
  <si>
    <t>Počáteční stav peněžních prostředků k 1.1.</t>
  </si>
  <si>
    <t xml:space="preserve">                PŘÍJMY</t>
  </si>
  <si>
    <t>P1</t>
  </si>
  <si>
    <t>Třída 1</t>
  </si>
  <si>
    <t>Daňové příjmy</t>
  </si>
  <si>
    <t>P2</t>
  </si>
  <si>
    <t>Třída 2</t>
  </si>
  <si>
    <t>Nedaňové příjmy</t>
  </si>
  <si>
    <t>P3</t>
  </si>
  <si>
    <t>Třída 3</t>
  </si>
  <si>
    <t>Kapitálové příjmy</t>
  </si>
  <si>
    <t>P4</t>
  </si>
  <si>
    <t>Třída 4</t>
  </si>
  <si>
    <t>Pc</t>
  </si>
  <si>
    <t>P1+P2+P3+P4</t>
  </si>
  <si>
    <t>Příjmy celkem</t>
  </si>
  <si>
    <t>P6</t>
  </si>
  <si>
    <t>P</t>
  </si>
  <si>
    <t>Příjmy celkem včetně přijatých úvěrů</t>
  </si>
  <si>
    <t xml:space="preserve">                VÝDAJE</t>
  </si>
  <si>
    <t>V1</t>
  </si>
  <si>
    <t>Třída 5</t>
  </si>
  <si>
    <t>Běžné výdaje</t>
  </si>
  <si>
    <t>V2</t>
  </si>
  <si>
    <t>Třída 6</t>
  </si>
  <si>
    <t>Kapitálové výdaje</t>
  </si>
  <si>
    <t>Vc</t>
  </si>
  <si>
    <t>V1+V2</t>
  </si>
  <si>
    <t>Výdaje celkem</t>
  </si>
  <si>
    <t>V5</t>
  </si>
  <si>
    <t>splátka jistiny dlouhodobých úvěrů - multif. hala</t>
  </si>
  <si>
    <t>Vf</t>
  </si>
  <si>
    <t>Splátky jistin úvěrů celkem</t>
  </si>
  <si>
    <t>V</t>
  </si>
  <si>
    <t>Vc+Vf</t>
  </si>
  <si>
    <t>Výdaje celkem vč. splátek jistiny úvěrů</t>
  </si>
  <si>
    <t>D</t>
  </si>
  <si>
    <t xml:space="preserve">Změna hotovosti běžného roku </t>
  </si>
  <si>
    <t>E</t>
  </si>
  <si>
    <t>Stav peněžních prostředků k 31.12.</t>
  </si>
  <si>
    <t>Skutečnost 2013</t>
  </si>
  <si>
    <t>Výhled na rok 2018</t>
  </si>
  <si>
    <t>Přijaté transfery</t>
  </si>
  <si>
    <t>V1.1</t>
  </si>
  <si>
    <t>V3</t>
  </si>
  <si>
    <t>V4</t>
  </si>
  <si>
    <t>V4+V5</t>
  </si>
  <si>
    <t>řízení likvidity</t>
  </si>
  <si>
    <t>z toho úroky z úvěrů</t>
  </si>
  <si>
    <t xml:space="preserve">splátky jistin úvěrů </t>
  </si>
  <si>
    <t>Skutečnost 2014</t>
  </si>
  <si>
    <t>Přijaté úvěry</t>
  </si>
  <si>
    <t>Výhled na rok 2019</t>
  </si>
  <si>
    <t>Pc+P6</t>
  </si>
  <si>
    <t>Rozpočet na rok 2017</t>
  </si>
  <si>
    <t>Skutečnost 2015</t>
  </si>
  <si>
    <t>Upravený rozpočet 2016</t>
  </si>
  <si>
    <t>Výhled na rok 2020</t>
  </si>
  <si>
    <t>Čísla odpovídající skutečnosti - nelze měnit</t>
  </si>
  <si>
    <t>AKTUALIZACE -10.11.2016</t>
  </si>
  <si>
    <t>Čísla odpovídají UR k 10.11.2016</t>
  </si>
  <si>
    <t>Rozpočtový výhled města Karlovy Vary na léta 2018 až 2020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</si>
</sst>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MS Sans Serif"/>
      <family val="2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2" fillId="0" borderId="8">
      <alignment/>
      <protection locked="0"/>
    </xf>
    <xf numFmtId="0" fontId="2" fillId="0" borderId="8">
      <alignment/>
      <protection locked="0"/>
    </xf>
    <xf numFmtId="0" fontId="48" fillId="25" borderId="9" applyNumberFormat="0" applyAlignment="0" applyProtection="0"/>
    <xf numFmtId="0" fontId="49" fillId="26" borderId="9" applyNumberFormat="0" applyAlignment="0" applyProtection="0"/>
    <xf numFmtId="0" fontId="50" fillId="26" borderId="10" applyNumberFormat="0" applyAlignment="0" applyProtection="0"/>
    <xf numFmtId="0" fontId="51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21" fillId="0" borderId="11" xfId="80" applyFont="1" applyBorder="1" applyAlignment="1">
      <alignment horizontal="center" vertical="center"/>
      <protection/>
    </xf>
    <xf numFmtId="0" fontId="22" fillId="0" borderId="12" xfId="80" applyFont="1" applyBorder="1" applyAlignment="1">
      <alignment horizontal="center" vertical="center"/>
      <protection/>
    </xf>
    <xf numFmtId="0" fontId="23" fillId="0" borderId="13" xfId="80" applyFont="1" applyBorder="1" applyAlignment="1">
      <alignment horizontal="center" vertical="center"/>
      <protection/>
    </xf>
    <xf numFmtId="49" fontId="22" fillId="0" borderId="13" xfId="80" applyNumberFormat="1" applyFont="1" applyBorder="1" applyAlignment="1">
      <alignment vertical="center"/>
      <protection/>
    </xf>
    <xf numFmtId="0" fontId="22" fillId="0" borderId="14" xfId="80" applyFont="1" applyBorder="1" applyAlignment="1">
      <alignment horizontal="center" vertical="center"/>
      <protection/>
    </xf>
    <xf numFmtId="0" fontId="23" fillId="0" borderId="15" xfId="80" applyFont="1" applyBorder="1" applyAlignment="1">
      <alignment horizontal="center" vertical="center"/>
      <protection/>
    </xf>
    <xf numFmtId="49" fontId="22" fillId="0" borderId="15" xfId="80" applyNumberFormat="1" applyFont="1" applyBorder="1" applyAlignment="1">
      <alignment vertical="center"/>
      <protection/>
    </xf>
    <xf numFmtId="0" fontId="23" fillId="0" borderId="14" xfId="80" applyFont="1" applyFill="1" applyBorder="1" applyAlignment="1">
      <alignment horizontal="center" vertical="center"/>
      <protection/>
    </xf>
    <xf numFmtId="0" fontId="24" fillId="0" borderId="15" xfId="80" applyFont="1" applyFill="1" applyBorder="1" applyAlignment="1">
      <alignment horizontal="center" vertical="center"/>
      <protection/>
    </xf>
    <xf numFmtId="0" fontId="21" fillId="0" borderId="14" xfId="80" applyFont="1" applyFill="1" applyBorder="1" applyAlignment="1">
      <alignment horizontal="center" vertical="center"/>
      <protection/>
    </xf>
    <xf numFmtId="0" fontId="25" fillId="0" borderId="15" xfId="80" applyFont="1" applyFill="1" applyBorder="1" applyAlignment="1">
      <alignment horizontal="center" vertical="center"/>
      <protection/>
    </xf>
    <xf numFmtId="49" fontId="26" fillId="0" borderId="15" xfId="80" applyNumberFormat="1" applyFont="1" applyFill="1" applyBorder="1" applyAlignment="1">
      <alignment vertical="center"/>
      <protection/>
    </xf>
    <xf numFmtId="0" fontId="27" fillId="0" borderId="14" xfId="80" applyFont="1" applyFill="1" applyBorder="1" applyAlignment="1">
      <alignment horizontal="center" vertical="center"/>
      <protection/>
    </xf>
    <xf numFmtId="0" fontId="23" fillId="0" borderId="15" xfId="80" applyFont="1" applyFill="1" applyBorder="1" applyAlignment="1">
      <alignment horizontal="center" vertical="center"/>
      <protection/>
    </xf>
    <xf numFmtId="49" fontId="22" fillId="0" borderId="15" xfId="80" applyNumberFormat="1" applyFont="1" applyFill="1" applyBorder="1" applyAlignment="1">
      <alignment vertical="center"/>
      <protection/>
    </xf>
    <xf numFmtId="49" fontId="28" fillId="0" borderId="13" xfId="80" applyNumberFormat="1" applyFont="1" applyBorder="1" applyAlignment="1">
      <alignment vertical="center"/>
      <protection/>
    </xf>
    <xf numFmtId="49" fontId="24" fillId="33" borderId="15" xfId="80" applyNumberFormat="1" applyFont="1" applyFill="1" applyBorder="1" applyAlignment="1">
      <alignment vertical="center"/>
      <protection/>
    </xf>
    <xf numFmtId="49" fontId="28" fillId="0" borderId="15" xfId="80" applyNumberFormat="1" applyFont="1" applyBorder="1" applyAlignment="1">
      <alignment vertical="center"/>
      <protection/>
    </xf>
    <xf numFmtId="0" fontId="22" fillId="0" borderId="14" xfId="80" applyFont="1" applyFill="1" applyBorder="1" applyAlignment="1">
      <alignment horizontal="center" vertical="center"/>
      <protection/>
    </xf>
    <xf numFmtId="0" fontId="22" fillId="0" borderId="15" xfId="80" applyFont="1" applyFill="1" applyBorder="1" applyAlignment="1">
      <alignment horizontal="center" vertical="center"/>
      <protection/>
    </xf>
    <xf numFmtId="49" fontId="22" fillId="33" borderId="15" xfId="80" applyNumberFormat="1" applyFont="1" applyFill="1" applyBorder="1" applyAlignment="1">
      <alignment vertical="center"/>
      <protection/>
    </xf>
    <xf numFmtId="0" fontId="29" fillId="0" borderId="16" xfId="80" applyFont="1" applyBorder="1" applyAlignment="1">
      <alignment horizontal="center" vertical="center"/>
      <protection/>
    </xf>
    <xf numFmtId="0" fontId="25" fillId="0" borderId="17" xfId="80" applyFont="1" applyBorder="1" applyAlignment="1">
      <alignment horizontal="center" vertical="center"/>
      <protection/>
    </xf>
    <xf numFmtId="49" fontId="28" fillId="0" borderId="17" xfId="80" applyNumberFormat="1" applyFont="1" applyBorder="1" applyAlignment="1">
      <alignment vertical="center"/>
      <protection/>
    </xf>
    <xf numFmtId="0" fontId="37" fillId="0" borderId="0" xfId="58">
      <alignment/>
      <protection/>
    </xf>
    <xf numFmtId="49" fontId="37" fillId="0" borderId="0" xfId="58" applyNumberFormat="1">
      <alignment/>
      <protection/>
    </xf>
    <xf numFmtId="3" fontId="24" fillId="0" borderId="15" xfId="80" applyNumberFormat="1" applyFont="1" applyFill="1" applyBorder="1" applyAlignment="1">
      <alignment horizontal="right" vertical="center"/>
      <protection/>
    </xf>
    <xf numFmtId="3" fontId="22" fillId="0" borderId="15" xfId="80" applyNumberFormat="1" applyFont="1" applyFill="1" applyBorder="1" applyAlignment="1">
      <alignment horizontal="right" vertical="center"/>
      <protection/>
    </xf>
    <xf numFmtId="3" fontId="22" fillId="33" borderId="15" xfId="80" applyNumberFormat="1" applyFont="1" applyFill="1" applyBorder="1" applyAlignment="1">
      <alignment horizontal="right" vertical="center"/>
      <protection/>
    </xf>
    <xf numFmtId="3" fontId="24" fillId="0" borderId="18" xfId="80" applyNumberFormat="1" applyFont="1" applyFill="1" applyBorder="1" applyAlignment="1">
      <alignment horizontal="right" vertical="center"/>
      <protection/>
    </xf>
    <xf numFmtId="3" fontId="22" fillId="33" borderId="18" xfId="80" applyNumberFormat="1" applyFont="1" applyFill="1" applyBorder="1" applyAlignment="1">
      <alignment horizontal="right" vertical="center"/>
      <protection/>
    </xf>
    <xf numFmtId="0" fontId="30" fillId="0" borderId="19" xfId="80" applyFont="1" applyFill="1" applyBorder="1" applyAlignment="1">
      <alignment horizontal="center" vertical="center"/>
      <protection/>
    </xf>
    <xf numFmtId="0" fontId="22" fillId="0" borderId="20" xfId="80" applyFont="1" applyFill="1" applyBorder="1" applyAlignment="1">
      <alignment horizontal="center" vertical="center"/>
      <protection/>
    </xf>
    <xf numFmtId="49" fontId="22" fillId="0" borderId="21" xfId="80" applyNumberFormat="1" applyFont="1" applyFill="1" applyBorder="1" applyAlignment="1">
      <alignment vertical="center"/>
      <protection/>
    </xf>
    <xf numFmtId="0" fontId="29" fillId="33" borderId="22" xfId="80" applyFont="1" applyFill="1" applyBorder="1" applyAlignment="1">
      <alignment horizontal="center" vertical="center" wrapText="1"/>
      <protection/>
    </xf>
    <xf numFmtId="0" fontId="29" fillId="33" borderId="23" xfId="80" applyFont="1" applyFill="1" applyBorder="1" applyAlignment="1">
      <alignment horizontal="center" vertical="center" wrapText="1"/>
      <protection/>
    </xf>
    <xf numFmtId="0" fontId="28" fillId="0" borderId="12" xfId="80" applyFont="1" applyBorder="1" applyAlignment="1">
      <alignment horizontal="center" vertical="center"/>
      <protection/>
    </xf>
    <xf numFmtId="0" fontId="28" fillId="0" borderId="14" xfId="80" applyFont="1" applyBorder="1" applyAlignment="1">
      <alignment horizontal="center" vertical="center"/>
      <protection/>
    </xf>
    <xf numFmtId="0" fontId="25" fillId="0" borderId="24" xfId="80" applyFont="1" applyFill="1" applyBorder="1" applyAlignment="1">
      <alignment horizontal="center" vertical="center"/>
      <protection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9" fillId="33" borderId="25" xfId="80" applyFont="1" applyFill="1" applyBorder="1" applyAlignment="1">
      <alignment horizontal="center" vertical="center" wrapText="1"/>
      <protection/>
    </xf>
    <xf numFmtId="3" fontId="24" fillId="0" borderId="26" xfId="80" applyNumberFormat="1" applyFont="1" applyFill="1" applyBorder="1" applyAlignment="1">
      <alignment horizontal="right" vertical="center"/>
      <protection/>
    </xf>
    <xf numFmtId="3" fontId="22" fillId="33" borderId="26" xfId="80" applyNumberFormat="1" applyFont="1" applyFill="1" applyBorder="1" applyAlignment="1">
      <alignment horizontal="right" vertical="center"/>
      <protection/>
    </xf>
    <xf numFmtId="0" fontId="21" fillId="8" borderId="27" xfId="80" applyFont="1" applyFill="1" applyBorder="1" applyAlignment="1">
      <alignment horizontal="center" vertical="center"/>
      <protection/>
    </xf>
    <xf numFmtId="0" fontId="21" fillId="8" borderId="28" xfId="80" applyFont="1" applyFill="1" applyBorder="1" applyAlignment="1">
      <alignment horizontal="center" vertical="center"/>
      <protection/>
    </xf>
    <xf numFmtId="49" fontId="21" fillId="8" borderId="28" xfId="80" applyNumberFormat="1" applyFont="1" applyFill="1" applyBorder="1" applyAlignment="1">
      <alignment vertical="center"/>
      <protection/>
    </xf>
    <xf numFmtId="0" fontId="21" fillId="9" borderId="11" xfId="80" applyFont="1" applyFill="1" applyBorder="1" applyAlignment="1">
      <alignment horizontal="center" vertical="center"/>
      <protection/>
    </xf>
    <xf numFmtId="0" fontId="21" fillId="9" borderId="22" xfId="80" applyFont="1" applyFill="1" applyBorder="1" applyAlignment="1">
      <alignment horizontal="center" vertical="center"/>
      <protection/>
    </xf>
    <xf numFmtId="49" fontId="21" fillId="9" borderId="29" xfId="80" applyNumberFormat="1" applyFont="1" applyFill="1" applyBorder="1" applyAlignment="1">
      <alignment vertical="center"/>
      <protection/>
    </xf>
    <xf numFmtId="0" fontId="21" fillId="13" borderId="11" xfId="80" applyFont="1" applyFill="1" applyBorder="1" applyAlignment="1">
      <alignment horizontal="center" vertical="center"/>
      <protection/>
    </xf>
    <xf numFmtId="0" fontId="21" fillId="13" borderId="22" xfId="80" applyFont="1" applyFill="1" applyBorder="1" applyAlignment="1">
      <alignment horizontal="center" vertical="center"/>
      <protection/>
    </xf>
    <xf numFmtId="49" fontId="21" fillId="13" borderId="22" xfId="80" applyNumberFormat="1" applyFont="1" applyFill="1" applyBorder="1" applyAlignment="1">
      <alignment vertical="center"/>
      <protection/>
    </xf>
    <xf numFmtId="3" fontId="26" fillId="0" borderId="30" xfId="80" applyNumberFormat="1" applyFont="1" applyBorder="1" applyAlignment="1">
      <alignment horizontal="right" vertical="center"/>
      <protection/>
    </xf>
    <xf numFmtId="3" fontId="26" fillId="0" borderId="22" xfId="80" applyNumberFormat="1" applyFont="1" applyFill="1" applyBorder="1" applyAlignment="1">
      <alignment horizontal="right" vertical="center"/>
      <protection/>
    </xf>
    <xf numFmtId="3" fontId="26" fillId="0" borderId="22" xfId="80" applyNumberFormat="1" applyFont="1" applyBorder="1" applyAlignment="1">
      <alignment horizontal="right" vertical="center"/>
      <protection/>
    </xf>
    <xf numFmtId="3" fontId="26" fillId="0" borderId="25" xfId="80" applyNumberFormat="1" applyFont="1" applyBorder="1" applyAlignment="1">
      <alignment horizontal="right" vertical="center"/>
      <protection/>
    </xf>
    <xf numFmtId="3" fontId="26" fillId="0" borderId="23" xfId="80" applyNumberFormat="1" applyFont="1" applyBorder="1" applyAlignment="1">
      <alignment horizontal="right" vertical="center"/>
      <protection/>
    </xf>
    <xf numFmtId="3" fontId="30" fillId="0" borderId="0" xfId="80" applyNumberFormat="1" applyFont="1" applyBorder="1" applyAlignment="1">
      <alignment horizontal="right" vertical="center"/>
      <protection/>
    </xf>
    <xf numFmtId="3" fontId="30" fillId="0" borderId="31" xfId="80" applyNumberFormat="1" applyFont="1" applyFill="1" applyBorder="1" applyAlignment="1">
      <alignment horizontal="right" vertical="center"/>
      <protection/>
    </xf>
    <xf numFmtId="3" fontId="30" fillId="0" borderId="31" xfId="80" applyNumberFormat="1" applyFont="1" applyBorder="1" applyAlignment="1">
      <alignment horizontal="right" vertical="center"/>
      <protection/>
    </xf>
    <xf numFmtId="3" fontId="22" fillId="0" borderId="13" xfId="80" applyNumberFormat="1" applyFont="1" applyFill="1" applyBorder="1" applyAlignment="1">
      <alignment horizontal="right" vertical="center"/>
      <protection/>
    </xf>
    <xf numFmtId="3" fontId="22" fillId="0" borderId="26" xfId="80" applyNumberFormat="1" applyFont="1" applyFill="1" applyBorder="1" applyAlignment="1">
      <alignment horizontal="right" vertical="center"/>
      <protection/>
    </xf>
    <xf numFmtId="3" fontId="22" fillId="0" borderId="18" xfId="80" applyNumberFormat="1" applyFont="1" applyFill="1" applyBorder="1" applyAlignment="1">
      <alignment horizontal="right" vertical="center"/>
      <protection/>
    </xf>
    <xf numFmtId="3" fontId="26" fillId="0" borderId="15" xfId="80" applyNumberFormat="1" applyFont="1" applyFill="1" applyBorder="1" applyAlignment="1">
      <alignment horizontal="right" vertical="center"/>
      <protection/>
    </xf>
    <xf numFmtId="3" fontId="26" fillId="0" borderId="26" xfId="80" applyNumberFormat="1" applyFont="1" applyFill="1" applyBorder="1" applyAlignment="1">
      <alignment horizontal="right" vertical="center"/>
      <protection/>
    </xf>
    <xf numFmtId="3" fontId="26" fillId="0" borderId="18" xfId="80" applyNumberFormat="1" applyFont="1" applyFill="1" applyBorder="1" applyAlignment="1">
      <alignment horizontal="right" vertical="center"/>
      <protection/>
    </xf>
    <xf numFmtId="3" fontId="26" fillId="8" borderId="29" xfId="80" applyNumberFormat="1" applyFont="1" applyFill="1" applyBorder="1" applyAlignment="1">
      <alignment horizontal="right" vertical="center"/>
      <protection/>
    </xf>
    <xf numFmtId="3" fontId="26" fillId="8" borderId="32" xfId="80" applyNumberFormat="1" applyFont="1" applyFill="1" applyBorder="1" applyAlignment="1">
      <alignment horizontal="right" vertical="center"/>
      <protection/>
    </xf>
    <xf numFmtId="3" fontId="26" fillId="8" borderId="33" xfId="80" applyNumberFormat="1" applyFont="1" applyFill="1" applyBorder="1" applyAlignment="1">
      <alignment horizontal="right" vertical="center"/>
      <protection/>
    </xf>
    <xf numFmtId="3" fontId="30" fillId="0" borderId="0" xfId="80" applyNumberFormat="1" applyFont="1" applyFill="1" applyBorder="1" applyAlignment="1">
      <alignment horizontal="right" vertical="center"/>
      <protection/>
    </xf>
    <xf numFmtId="3" fontId="28" fillId="0" borderId="13" xfId="80" applyNumberFormat="1" applyFont="1" applyFill="1" applyBorder="1" applyAlignment="1">
      <alignment horizontal="right" vertical="center"/>
      <protection/>
    </xf>
    <xf numFmtId="3" fontId="28" fillId="0" borderId="15" xfId="75" applyNumberFormat="1" applyFont="1" applyFill="1" applyBorder="1" applyAlignment="1">
      <alignment horizontal="right" vertical="center"/>
      <protection/>
    </xf>
    <xf numFmtId="3" fontId="28" fillId="0" borderId="15" xfId="80" applyNumberFormat="1" applyFont="1" applyFill="1" applyBorder="1" applyAlignment="1">
      <alignment horizontal="right" vertical="center"/>
      <protection/>
    </xf>
    <xf numFmtId="3" fontId="28" fillId="0" borderId="26" xfId="80" applyNumberFormat="1" applyFont="1" applyFill="1" applyBorder="1" applyAlignment="1">
      <alignment horizontal="right" vertical="center"/>
      <protection/>
    </xf>
    <xf numFmtId="3" fontId="28" fillId="0" borderId="18" xfId="80" applyNumberFormat="1" applyFont="1" applyFill="1" applyBorder="1" applyAlignment="1">
      <alignment horizontal="right" vertical="center"/>
      <protection/>
    </xf>
    <xf numFmtId="3" fontId="22" fillId="0" borderId="17" xfId="80" applyNumberFormat="1" applyFont="1" applyBorder="1" applyAlignment="1">
      <alignment horizontal="right" vertical="center"/>
      <protection/>
    </xf>
    <xf numFmtId="3" fontId="22" fillId="0" borderId="17" xfId="80" applyNumberFormat="1" applyFont="1" applyFill="1" applyBorder="1" applyAlignment="1">
      <alignment horizontal="right" vertical="center"/>
      <protection/>
    </xf>
    <xf numFmtId="3" fontId="22" fillId="0" borderId="34" xfId="80" applyNumberFormat="1" applyFont="1" applyBorder="1" applyAlignment="1">
      <alignment horizontal="right" vertical="center"/>
      <protection/>
    </xf>
    <xf numFmtId="3" fontId="22" fillId="0" borderId="35" xfId="80" applyNumberFormat="1" applyFont="1" applyBorder="1" applyAlignment="1">
      <alignment horizontal="right" vertical="center"/>
      <protection/>
    </xf>
    <xf numFmtId="3" fontId="26" fillId="9" borderId="28" xfId="80" applyNumberFormat="1" applyFont="1" applyFill="1" applyBorder="1" applyAlignment="1">
      <alignment horizontal="right" vertical="center"/>
      <protection/>
    </xf>
    <xf numFmtId="3" fontId="26" fillId="9" borderId="36" xfId="80" applyNumberFormat="1" applyFont="1" applyFill="1" applyBorder="1" applyAlignment="1">
      <alignment horizontal="right" vertical="center"/>
      <protection/>
    </xf>
    <xf numFmtId="3" fontId="26" fillId="9" borderId="33" xfId="80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3" fontId="30" fillId="0" borderId="20" xfId="80" applyNumberFormat="1" applyFont="1" applyFill="1" applyBorder="1" applyAlignment="1">
      <alignment horizontal="right" vertical="center"/>
      <protection/>
    </xf>
    <xf numFmtId="3" fontId="30" fillId="0" borderId="37" xfId="80" applyNumberFormat="1" applyFont="1" applyFill="1" applyBorder="1" applyAlignment="1">
      <alignment horizontal="right" vertical="center"/>
      <protection/>
    </xf>
    <xf numFmtId="3" fontId="30" fillId="0" borderId="38" xfId="80" applyNumberFormat="1" applyFont="1" applyFill="1" applyBorder="1" applyAlignment="1">
      <alignment horizontal="right" vertical="center"/>
      <protection/>
    </xf>
    <xf numFmtId="164" fontId="26" fillId="13" borderId="22" xfId="80" applyNumberFormat="1" applyFont="1" applyFill="1" applyBorder="1" applyAlignment="1">
      <alignment horizontal="right" vertical="center"/>
      <protection/>
    </xf>
    <xf numFmtId="164" fontId="31" fillId="13" borderId="22" xfId="80" applyNumberFormat="1" applyFont="1" applyFill="1" applyBorder="1" applyAlignment="1">
      <alignment horizontal="right" vertical="center"/>
      <protection/>
    </xf>
    <xf numFmtId="164" fontId="31" fillId="13" borderId="25" xfId="80" applyNumberFormat="1" applyFont="1" applyFill="1" applyBorder="1" applyAlignment="1">
      <alignment horizontal="right" vertical="center"/>
      <protection/>
    </xf>
    <xf numFmtId="164" fontId="31" fillId="13" borderId="23" xfId="80" applyNumberFormat="1" applyFont="1" applyFill="1" applyBorder="1" applyAlignment="1">
      <alignment horizontal="right" vertical="center"/>
      <protection/>
    </xf>
    <xf numFmtId="0" fontId="29" fillId="34" borderId="30" xfId="80" applyFont="1" applyFill="1" applyBorder="1" applyAlignment="1">
      <alignment horizontal="center" vertical="center" wrapText="1"/>
      <protection/>
    </xf>
    <xf numFmtId="3" fontId="28" fillId="0" borderId="39" xfId="80" applyNumberFormat="1" applyFont="1" applyFill="1" applyBorder="1" applyAlignment="1">
      <alignment horizontal="right" vertical="center"/>
      <protection/>
    </xf>
    <xf numFmtId="0" fontId="29" fillId="0" borderId="22" xfId="80" applyFont="1" applyFill="1" applyBorder="1" applyAlignment="1">
      <alignment horizontal="center" vertical="center" wrapText="1"/>
      <protection/>
    </xf>
    <xf numFmtId="0" fontId="29" fillId="10" borderId="22" xfId="80" applyFont="1" applyFill="1" applyBorder="1" applyAlignment="1">
      <alignment horizontal="center" vertical="center" wrapText="1"/>
      <protection/>
    </xf>
    <xf numFmtId="3" fontId="26" fillId="10" borderId="22" xfId="80" applyNumberFormat="1" applyFont="1" applyFill="1" applyBorder="1" applyAlignment="1">
      <alignment horizontal="right" vertical="center"/>
      <protection/>
    </xf>
    <xf numFmtId="3" fontId="22" fillId="10" borderId="15" xfId="80" applyNumberFormat="1" applyFont="1" applyFill="1" applyBorder="1" applyAlignment="1">
      <alignment horizontal="right" vertical="center"/>
      <protection/>
    </xf>
    <xf numFmtId="3" fontId="26" fillId="10" borderId="15" xfId="80" applyNumberFormat="1" applyFont="1" applyFill="1" applyBorder="1" applyAlignment="1">
      <alignment horizontal="right" vertical="center"/>
      <protection/>
    </xf>
    <xf numFmtId="3" fontId="24" fillId="10" borderId="15" xfId="80" applyNumberFormat="1" applyFont="1" applyFill="1" applyBorder="1" applyAlignment="1">
      <alignment horizontal="right" vertical="center"/>
      <protection/>
    </xf>
    <xf numFmtId="3" fontId="22" fillId="10" borderId="17" xfId="80" applyNumberFormat="1" applyFont="1" applyFill="1" applyBorder="1" applyAlignment="1">
      <alignment horizontal="right" vertical="center"/>
      <protection/>
    </xf>
    <xf numFmtId="3" fontId="30" fillId="10" borderId="20" xfId="80" applyNumberFormat="1" applyFont="1" applyFill="1" applyBorder="1" applyAlignment="1">
      <alignment horizontal="right" vertical="center"/>
      <protection/>
    </xf>
    <xf numFmtId="3" fontId="26" fillId="8" borderId="17" xfId="80" applyNumberFormat="1" applyFont="1" applyFill="1" applyBorder="1" applyAlignment="1">
      <alignment horizontal="right" vertical="center"/>
      <protection/>
    </xf>
    <xf numFmtId="0" fontId="36" fillId="16" borderId="32" xfId="80" applyFont="1" applyFill="1" applyBorder="1" applyAlignment="1">
      <alignment vertical="center" wrapText="1"/>
      <protection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52" fillId="11" borderId="32" xfId="80" applyFont="1" applyFill="1" applyBorder="1" applyAlignment="1">
      <alignment horizontal="center" vertical="center" wrapText="1"/>
      <protection/>
    </xf>
    <xf numFmtId="0" fontId="29" fillId="0" borderId="30" xfId="80" applyFont="1" applyFill="1" applyBorder="1" applyAlignment="1">
      <alignment horizontal="center" vertical="center" wrapText="1"/>
      <protection/>
    </xf>
    <xf numFmtId="3" fontId="30" fillId="0" borderId="31" xfId="80" applyNumberFormat="1" applyFont="1" applyBorder="1" applyAlignment="1">
      <alignment horizontal="left" vertical="center"/>
      <protection/>
    </xf>
    <xf numFmtId="3" fontId="30" fillId="0" borderId="0" xfId="80" applyNumberFormat="1" applyFont="1" applyBorder="1" applyAlignment="1">
      <alignment horizontal="left" vertical="center"/>
      <protection/>
    </xf>
    <xf numFmtId="3" fontId="22" fillId="0" borderId="0" xfId="80" applyNumberFormat="1" applyFont="1" applyFill="1" applyBorder="1" applyAlignment="1">
      <alignment horizontal="right" vertical="center"/>
      <protection/>
    </xf>
    <xf numFmtId="0" fontId="21" fillId="0" borderId="40" xfId="80" applyFont="1" applyBorder="1" applyAlignment="1">
      <alignment vertical="center"/>
      <protection/>
    </xf>
    <xf numFmtId="0" fontId="21" fillId="0" borderId="8" xfId="80" applyFont="1" applyBorder="1" applyAlignment="1">
      <alignment vertical="center"/>
      <protection/>
    </xf>
    <xf numFmtId="0" fontId="21" fillId="0" borderId="41" xfId="80" applyFont="1" applyBorder="1" applyAlignment="1">
      <alignment vertical="center"/>
      <protection/>
    </xf>
    <xf numFmtId="0" fontId="53" fillId="0" borderId="0" xfId="0" applyFont="1" applyAlignment="1">
      <alignment horizontal="center" vertical="center"/>
    </xf>
    <xf numFmtId="0" fontId="34" fillId="0" borderId="42" xfId="80" applyFont="1" applyBorder="1" applyAlignment="1">
      <alignment horizontal="center" vertical="center" wrapText="1"/>
      <protection/>
    </xf>
    <xf numFmtId="0" fontId="34" fillId="0" borderId="43" xfId="80" applyFont="1" applyBorder="1" applyAlignment="1">
      <alignment horizontal="center" vertical="center" wrapText="1"/>
      <protection/>
    </xf>
    <xf numFmtId="0" fontId="34" fillId="0" borderId="30" xfId="80" applyFont="1" applyBorder="1" applyAlignment="1">
      <alignment horizontal="center" vertical="center" wrapText="1"/>
      <protection/>
    </xf>
    <xf numFmtId="0" fontId="21" fillId="0" borderId="22" xfId="80" applyFont="1" applyBorder="1" applyAlignment="1">
      <alignment vertical="center"/>
      <protection/>
    </xf>
    <xf numFmtId="0" fontId="21" fillId="0" borderId="25" xfId="80" applyFont="1" applyBorder="1" applyAlignment="1">
      <alignment vertical="center"/>
      <protection/>
    </xf>
    <xf numFmtId="0" fontId="36" fillId="34" borderId="32" xfId="80" applyFont="1" applyFill="1" applyBorder="1" applyAlignment="1">
      <alignment horizontal="center" vertical="center" wrapText="1"/>
      <protection/>
    </xf>
    <xf numFmtId="0" fontId="36" fillId="16" borderId="32" xfId="80" applyFont="1" applyFill="1" applyBorder="1" applyAlignment="1">
      <alignment horizontal="center" vertical="center" wrapText="1"/>
      <protection/>
    </xf>
    <xf numFmtId="3" fontId="22" fillId="0" borderId="44" xfId="80" applyNumberFormat="1" applyFont="1" applyFill="1" applyBorder="1" applyAlignment="1">
      <alignment horizontal="right" vertical="center"/>
      <protection/>
    </xf>
    <xf numFmtId="3" fontId="22" fillId="10" borderId="13" xfId="80" applyNumberFormat="1" applyFont="1" applyFill="1" applyBorder="1" applyAlignment="1">
      <alignment horizontal="right" vertical="center"/>
      <protection/>
    </xf>
    <xf numFmtId="3" fontId="28" fillId="10" borderId="13" xfId="80" applyNumberFormat="1" applyFont="1" applyFill="1" applyBorder="1" applyAlignment="1">
      <alignment horizontal="right" vertical="center"/>
      <protection/>
    </xf>
    <xf numFmtId="3" fontId="28" fillId="10" borderId="15" xfId="80" applyNumberFormat="1" applyFont="1" applyFill="1" applyBorder="1" applyAlignment="1">
      <alignment horizontal="right" vertical="center"/>
      <protection/>
    </xf>
  </cellXfs>
  <cellStyles count="9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3" xfId="36"/>
    <cellStyle name="čárky 4" xfId="37"/>
    <cellStyle name="čárky 5" xfId="38"/>
    <cellStyle name="Comma [0]" xfId="39"/>
    <cellStyle name="Chybně" xfId="40"/>
    <cellStyle name="Kontrolní buňka" xfId="41"/>
    <cellStyle name="Currency" xfId="42"/>
    <cellStyle name="měny 2" xfId="43"/>
    <cellStyle name="měny 3" xfId="44"/>
    <cellStyle name="Currency [0]" xfId="45"/>
    <cellStyle name="Nadpis 1" xfId="46"/>
    <cellStyle name="Nadpis 2" xfId="47"/>
    <cellStyle name="Nadpis 3" xfId="48"/>
    <cellStyle name="Nadpis 4" xfId="49"/>
    <cellStyle name="Název" xfId="50"/>
    <cellStyle name="Neutrální" xfId="51"/>
    <cellStyle name="normální 10" xfId="52"/>
    <cellStyle name="normální 10 2" xfId="53"/>
    <cellStyle name="normální 10 3" xfId="54"/>
    <cellStyle name="normální 10 3 2" xfId="55"/>
    <cellStyle name="normální 10 3 2 2" xfId="56"/>
    <cellStyle name="normální 10 3 2 3" xfId="57"/>
    <cellStyle name="normální 11" xfId="58"/>
    <cellStyle name="Normální 12" xfId="59"/>
    <cellStyle name="Normální 13" xfId="60"/>
    <cellStyle name="normální 14" xfId="61"/>
    <cellStyle name="normální 14 2" xfId="62"/>
    <cellStyle name="normální 15" xfId="63"/>
    <cellStyle name="normální 15 2" xfId="64"/>
    <cellStyle name="normální 2" xfId="65"/>
    <cellStyle name="normální 2 2" xfId="66"/>
    <cellStyle name="normální 2_162 FINANCOVÁNÍ INVESTIČNÍCH A NEINVESTIČNÍCH AKCÍ v3" xfId="67"/>
    <cellStyle name="normální 3" xfId="68"/>
    <cellStyle name="normální 3 2" xfId="69"/>
    <cellStyle name="normální 3 3" xfId="70"/>
    <cellStyle name="normální 3 4" xfId="71"/>
    <cellStyle name="normální 3 4 2" xfId="72"/>
    <cellStyle name="normální 3 4 2 2" xfId="73"/>
    <cellStyle name="normální 3 5" xfId="74"/>
    <cellStyle name="normální 4" xfId="75"/>
    <cellStyle name="normální 4 2" xfId="76"/>
    <cellStyle name="normální 4 2 2" xfId="77"/>
    <cellStyle name="normální 4 2 3" xfId="78"/>
    <cellStyle name="normální 4 2 4" xfId="79"/>
    <cellStyle name="normální 4 2 5" xfId="80"/>
    <cellStyle name="normální 4 2_výhled dle souč.výdajů 06_10_2011 upr. o uspory(OMM,ORI)" xfId="81"/>
    <cellStyle name="normální 4_162 FINANCOVÁNÍ INVESTIČNÍCH A NEINVESTIČNÍCH AKCÍ v3" xfId="82"/>
    <cellStyle name="normální 5" xfId="83"/>
    <cellStyle name="normální 6" xfId="84"/>
    <cellStyle name="normální 7" xfId="85"/>
    <cellStyle name="normální 8" xfId="86"/>
    <cellStyle name="Normální 9" xfId="87"/>
    <cellStyle name="Poznámka" xfId="88"/>
    <cellStyle name="Percent" xfId="89"/>
    <cellStyle name="procent 2" xfId="90"/>
    <cellStyle name="procent 3" xfId="91"/>
    <cellStyle name="procent 4" xfId="92"/>
    <cellStyle name="procent 5" xfId="93"/>
    <cellStyle name="procent 5 2" xfId="94"/>
    <cellStyle name="Procenta 2" xfId="95"/>
    <cellStyle name="Procenta 2 2" xfId="96"/>
    <cellStyle name="Propojená buňka" xfId="97"/>
    <cellStyle name="Správně" xfId="98"/>
    <cellStyle name="Text upozornění" xfId="99"/>
    <cellStyle name="VELKÁ" xfId="100"/>
    <cellStyle name="VELKÁ PÍSMENA" xfId="101"/>
    <cellStyle name="Vstup" xfId="102"/>
    <cellStyle name="Výpočet" xfId="103"/>
    <cellStyle name="Výstup" xfId="104"/>
    <cellStyle name="Vysvětlující text" xfId="105"/>
    <cellStyle name="Zvýraznění 1" xfId="106"/>
    <cellStyle name="Zvýraznění 2" xfId="107"/>
    <cellStyle name="Zvýraznění 3" xfId="108"/>
    <cellStyle name="Zvýraznění 4" xfId="109"/>
    <cellStyle name="Zvýraznění 5" xfId="110"/>
    <cellStyle name="Zvýraznění 6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3.7109375" style="25" customWidth="1"/>
    <col min="2" max="2" width="9.421875" style="25" customWidth="1"/>
    <col min="3" max="3" width="44.00390625" style="26" customWidth="1"/>
    <col min="4" max="4" width="15.00390625" style="0" hidden="1" customWidth="1"/>
    <col min="5" max="11" width="15.00390625" style="0" customWidth="1"/>
    <col min="12" max="12" width="9.8515625" style="0" bestFit="1" customWidth="1"/>
  </cols>
  <sheetData>
    <row r="1" spans="1:9" ht="43.5" customHeight="1">
      <c r="A1" s="116" t="s">
        <v>63</v>
      </c>
      <c r="B1" s="116"/>
      <c r="C1" s="116"/>
      <c r="D1" s="116"/>
      <c r="E1" s="116"/>
      <c r="F1" s="116"/>
      <c r="G1" s="116"/>
      <c r="H1" s="116"/>
      <c r="I1" s="116"/>
    </row>
    <row r="2" spans="1:8" s="107" customFormat="1" ht="50.25" customHeight="1" thickBot="1">
      <c r="A2" s="123" t="s">
        <v>61</v>
      </c>
      <c r="B2" s="123"/>
      <c r="C2" s="123"/>
      <c r="D2" s="105"/>
      <c r="E2" s="122" t="s">
        <v>60</v>
      </c>
      <c r="F2" s="122"/>
      <c r="G2" s="108" t="s">
        <v>62</v>
      </c>
      <c r="H2" s="106"/>
    </row>
    <row r="3" spans="1:11" ht="27.75" thickBot="1">
      <c r="A3" s="117" t="s">
        <v>0</v>
      </c>
      <c r="B3" s="118"/>
      <c r="C3" s="119"/>
      <c r="D3" s="94" t="s">
        <v>42</v>
      </c>
      <c r="E3" s="109" t="s">
        <v>52</v>
      </c>
      <c r="F3" s="96" t="s">
        <v>57</v>
      </c>
      <c r="G3" s="35" t="s">
        <v>58</v>
      </c>
      <c r="H3" s="97" t="s">
        <v>56</v>
      </c>
      <c r="I3" s="43" t="s">
        <v>43</v>
      </c>
      <c r="J3" s="43" t="s">
        <v>54</v>
      </c>
      <c r="K3" s="36" t="s">
        <v>59</v>
      </c>
    </row>
    <row r="4" spans="1:11" ht="17.25" thickBot="1">
      <c r="A4" s="1" t="s">
        <v>1</v>
      </c>
      <c r="B4" s="120" t="s">
        <v>2</v>
      </c>
      <c r="C4" s="121"/>
      <c r="D4" s="55">
        <f>361160</f>
        <v>361160</v>
      </c>
      <c r="E4" s="55">
        <f aca="true" t="shared" si="0" ref="E4:K4">D25</f>
        <v>395666.19999999995</v>
      </c>
      <c r="F4" s="56">
        <f t="shared" si="0"/>
        <v>457720.66428999975</v>
      </c>
      <c r="G4" s="57">
        <f t="shared" si="0"/>
        <v>294850.8642899997</v>
      </c>
      <c r="H4" s="98">
        <f t="shared" si="0"/>
        <v>180395.2782899998</v>
      </c>
      <c r="I4" s="58">
        <f t="shared" si="0"/>
        <v>29321.988289999776</v>
      </c>
      <c r="J4" s="58">
        <f t="shared" si="0"/>
        <v>37317.368289999664</v>
      </c>
      <c r="K4" s="59">
        <f t="shared" si="0"/>
        <v>128130.1758899996</v>
      </c>
    </row>
    <row r="5" spans="1:11" ht="16.5" thickBot="1">
      <c r="A5" s="113" t="s">
        <v>3</v>
      </c>
      <c r="B5" s="114"/>
      <c r="C5" s="115"/>
      <c r="D5" s="60"/>
      <c r="E5" s="60"/>
      <c r="F5" s="61"/>
      <c r="G5" s="62"/>
      <c r="H5" s="110"/>
      <c r="I5" s="62"/>
      <c r="J5" s="62"/>
      <c r="K5" s="62"/>
    </row>
    <row r="6" spans="1:12" ht="14.25">
      <c r="A6" s="2" t="s">
        <v>4</v>
      </c>
      <c r="B6" s="3" t="s">
        <v>5</v>
      </c>
      <c r="C6" s="4" t="s">
        <v>6</v>
      </c>
      <c r="D6" s="63">
        <v>765846</v>
      </c>
      <c r="E6" s="63">
        <v>747919.96584</v>
      </c>
      <c r="F6" s="63">
        <v>749598</v>
      </c>
      <c r="G6" s="63">
        <v>736407.02</v>
      </c>
      <c r="H6" s="125">
        <v>790569</v>
      </c>
      <c r="I6" s="124">
        <f>H6*1.02</f>
        <v>806380.38</v>
      </c>
      <c r="J6" s="124">
        <f>I6*1.02</f>
        <v>822507.9876</v>
      </c>
      <c r="K6" s="124">
        <f>J6*1.02</f>
        <v>838958.147352</v>
      </c>
      <c r="L6" s="41"/>
    </row>
    <row r="7" spans="1:13" ht="14.25">
      <c r="A7" s="5" t="s">
        <v>7</v>
      </c>
      <c r="B7" s="6" t="s">
        <v>8</v>
      </c>
      <c r="C7" s="7" t="s">
        <v>9</v>
      </c>
      <c r="D7" s="28">
        <v>104809</v>
      </c>
      <c r="E7" s="28">
        <v>137684.99671</v>
      </c>
      <c r="F7" s="28">
        <v>151418</v>
      </c>
      <c r="G7" s="28">
        <f>153238.516</f>
        <v>153238.516</v>
      </c>
      <c r="H7" s="99">
        <f>100500+9000</f>
        <v>109500</v>
      </c>
      <c r="I7" s="28">
        <v>110000</v>
      </c>
      <c r="J7" s="28">
        <v>110000</v>
      </c>
      <c r="K7" s="65">
        <v>110000</v>
      </c>
      <c r="L7" s="41"/>
      <c r="M7" s="112"/>
    </row>
    <row r="8" spans="1:13" ht="14.25">
      <c r="A8" s="5" t="s">
        <v>10</v>
      </c>
      <c r="B8" s="6" t="s">
        <v>11</v>
      </c>
      <c r="C8" s="7" t="s">
        <v>12</v>
      </c>
      <c r="D8" s="28">
        <v>38907</v>
      </c>
      <c r="E8" s="28">
        <v>38778.538</v>
      </c>
      <c r="F8" s="28">
        <v>47827</v>
      </c>
      <c r="G8" s="28">
        <v>70543</v>
      </c>
      <c r="H8" s="99">
        <v>37800</v>
      </c>
      <c r="I8" s="64">
        <v>15000</v>
      </c>
      <c r="J8" s="64">
        <v>15000</v>
      </c>
      <c r="K8" s="65">
        <v>15000</v>
      </c>
      <c r="L8" s="41"/>
      <c r="M8" s="112"/>
    </row>
    <row r="9" spans="1:14" ht="14.25">
      <c r="A9" s="5" t="s">
        <v>13</v>
      </c>
      <c r="B9" s="6" t="s">
        <v>14</v>
      </c>
      <c r="C9" s="7" t="s">
        <v>44</v>
      </c>
      <c r="D9" s="28">
        <v>361519</v>
      </c>
      <c r="E9" s="28">
        <v>131281.775</v>
      </c>
      <c r="F9" s="28">
        <v>194817</v>
      </c>
      <c r="G9" s="28">
        <v>217079.7</v>
      </c>
      <c r="H9" s="99">
        <f>54752.7+13376</f>
        <v>68128.7</v>
      </c>
      <c r="I9" s="64">
        <f>46200*1.05+112012.8+5500</f>
        <v>166022.8</v>
      </c>
      <c r="J9" s="64">
        <f>(I9-112012.8-5500)*1.05+5500+28000</f>
        <v>84435.49999999999</v>
      </c>
      <c r="K9" s="65">
        <f>J9-28000</f>
        <v>56435.499999999985</v>
      </c>
      <c r="L9" s="41"/>
      <c r="M9" s="112"/>
      <c r="N9" s="112"/>
    </row>
    <row r="10" spans="1:15" ht="16.5">
      <c r="A10" s="10" t="s">
        <v>15</v>
      </c>
      <c r="B10" s="39" t="s">
        <v>16</v>
      </c>
      <c r="C10" s="12" t="s">
        <v>17</v>
      </c>
      <c r="D10" s="66">
        <f aca="true" t="shared" si="1" ref="D10:K10">SUM(D6+D7+D8+D9)</f>
        <v>1271081</v>
      </c>
      <c r="E10" s="66">
        <f t="shared" si="1"/>
        <v>1055665.27555</v>
      </c>
      <c r="F10" s="66">
        <f t="shared" si="1"/>
        <v>1143660</v>
      </c>
      <c r="G10" s="66">
        <f t="shared" si="1"/>
        <v>1177268.236</v>
      </c>
      <c r="H10" s="100">
        <f t="shared" si="1"/>
        <v>1005997.7</v>
      </c>
      <c r="I10" s="67">
        <f t="shared" si="1"/>
        <v>1097403.18</v>
      </c>
      <c r="J10" s="67">
        <f t="shared" si="1"/>
        <v>1031943.4876</v>
      </c>
      <c r="K10" s="68">
        <f t="shared" si="1"/>
        <v>1020393.647352</v>
      </c>
      <c r="L10" s="41"/>
      <c r="M10" s="41"/>
      <c r="N10" s="41"/>
      <c r="O10" s="41"/>
    </row>
    <row r="11" spans="1:12" ht="14.25">
      <c r="A11" s="13" t="s">
        <v>18</v>
      </c>
      <c r="B11" s="14"/>
      <c r="C11" s="15" t="s">
        <v>53</v>
      </c>
      <c r="D11" s="28">
        <v>0</v>
      </c>
      <c r="E11" s="28">
        <v>64711.042</v>
      </c>
      <c r="F11" s="28">
        <v>0</v>
      </c>
      <c r="G11" s="28">
        <v>0</v>
      </c>
      <c r="H11" s="99">
        <v>120000</v>
      </c>
      <c r="I11" s="64">
        <v>0</v>
      </c>
      <c r="J11" s="64">
        <v>0</v>
      </c>
      <c r="K11" s="65">
        <v>0</v>
      </c>
      <c r="L11" s="41"/>
    </row>
    <row r="12" spans="1:12" ht="17.25" thickBot="1">
      <c r="A12" s="46" t="s">
        <v>19</v>
      </c>
      <c r="B12" s="47" t="s">
        <v>55</v>
      </c>
      <c r="C12" s="48" t="s">
        <v>20</v>
      </c>
      <c r="D12" s="69">
        <f aca="true" t="shared" si="2" ref="D12:J12">SUM(D10,D11:D11)</f>
        <v>1271081</v>
      </c>
      <c r="E12" s="69">
        <f t="shared" si="2"/>
        <v>1120376.3175499998</v>
      </c>
      <c r="F12" s="69">
        <f t="shared" si="2"/>
        <v>1143660</v>
      </c>
      <c r="G12" s="69">
        <f t="shared" si="2"/>
        <v>1177268.236</v>
      </c>
      <c r="H12" s="69">
        <f t="shared" si="2"/>
        <v>1125997.7</v>
      </c>
      <c r="I12" s="104">
        <f t="shared" si="2"/>
        <v>1097403.18</v>
      </c>
      <c r="J12" s="70">
        <f t="shared" si="2"/>
        <v>1031943.4876</v>
      </c>
      <c r="K12" s="71">
        <f>SUM(K10,K11:K11)</f>
        <v>1020393.647352</v>
      </c>
      <c r="L12" s="41"/>
    </row>
    <row r="13" spans="1:12" ht="16.5" thickBot="1">
      <c r="A13" s="113" t="s">
        <v>21</v>
      </c>
      <c r="B13" s="114"/>
      <c r="C13" s="115"/>
      <c r="D13" s="60"/>
      <c r="E13" s="60"/>
      <c r="F13" s="72"/>
      <c r="G13" s="72"/>
      <c r="H13" s="111"/>
      <c r="I13" s="60"/>
      <c r="J13" s="60"/>
      <c r="K13" s="60"/>
      <c r="L13" s="41"/>
    </row>
    <row r="14" spans="1:12" ht="14.25">
      <c r="A14" s="37" t="s">
        <v>22</v>
      </c>
      <c r="B14" s="3" t="s">
        <v>23</v>
      </c>
      <c r="C14" s="16" t="s">
        <v>24</v>
      </c>
      <c r="D14" s="73">
        <v>843305</v>
      </c>
      <c r="E14" s="73">
        <v>810329</v>
      </c>
      <c r="F14" s="73">
        <v>813094</v>
      </c>
      <c r="G14" s="73">
        <f>1010252.211-45321</f>
        <v>964931.211</v>
      </c>
      <c r="H14" s="126">
        <v>899415.278</v>
      </c>
      <c r="I14" s="73">
        <v>841130</v>
      </c>
      <c r="J14" s="73">
        <v>841130</v>
      </c>
      <c r="K14" s="95">
        <v>841130</v>
      </c>
      <c r="L14" s="41"/>
    </row>
    <row r="15" spans="1:12" ht="14.25" hidden="1">
      <c r="A15" s="8" t="s">
        <v>45</v>
      </c>
      <c r="B15" s="9"/>
      <c r="C15" s="17" t="s">
        <v>50</v>
      </c>
      <c r="D15" s="27">
        <v>6500</v>
      </c>
      <c r="E15" s="27">
        <v>5324</v>
      </c>
      <c r="F15" s="27">
        <v>9570</v>
      </c>
      <c r="G15" s="27">
        <v>5000</v>
      </c>
      <c r="H15" s="101">
        <v>5000</v>
      </c>
      <c r="I15" s="44">
        <v>5000</v>
      </c>
      <c r="J15" s="44">
        <v>5000</v>
      </c>
      <c r="K15" s="30">
        <v>5000</v>
      </c>
      <c r="L15" s="41"/>
    </row>
    <row r="16" spans="1:12" ht="14.25">
      <c r="A16" s="38" t="s">
        <v>25</v>
      </c>
      <c r="B16" s="6" t="s">
        <v>26</v>
      </c>
      <c r="C16" s="18" t="s">
        <v>27</v>
      </c>
      <c r="D16" s="74">
        <v>235586</v>
      </c>
      <c r="E16" s="74">
        <v>208164</v>
      </c>
      <c r="F16" s="75">
        <v>410294</v>
      </c>
      <c r="G16" s="75">
        <f>329088.769-17967-45000-900</f>
        <v>265221.769</v>
      </c>
      <c r="H16" s="127">
        <v>337654.912</v>
      </c>
      <c r="I16" s="76">
        <v>88277</v>
      </c>
      <c r="J16" s="76">
        <v>59999.880000000005</v>
      </c>
      <c r="K16" s="77">
        <v>40000</v>
      </c>
      <c r="L16" s="41"/>
    </row>
    <row r="17" spans="1:12" ht="16.5">
      <c r="A17" s="10" t="s">
        <v>28</v>
      </c>
      <c r="B17" s="11" t="s">
        <v>29</v>
      </c>
      <c r="C17" s="12" t="s">
        <v>30</v>
      </c>
      <c r="D17" s="66">
        <f aca="true" t="shared" si="3" ref="D17:J17">SUM(D14,D16)</f>
        <v>1078891</v>
      </c>
      <c r="E17" s="66">
        <f t="shared" si="3"/>
        <v>1018493</v>
      </c>
      <c r="F17" s="66">
        <f t="shared" si="3"/>
        <v>1223388</v>
      </c>
      <c r="G17" s="66">
        <f t="shared" si="3"/>
        <v>1230152.98</v>
      </c>
      <c r="H17" s="100">
        <f t="shared" si="3"/>
        <v>1237070.19</v>
      </c>
      <c r="I17" s="67">
        <f t="shared" si="3"/>
        <v>929407</v>
      </c>
      <c r="J17" s="67">
        <f t="shared" si="3"/>
        <v>901129.88</v>
      </c>
      <c r="K17" s="68">
        <f>SUM(K14,K16)</f>
        <v>881130</v>
      </c>
      <c r="L17" s="41"/>
    </row>
    <row r="18" spans="1:12" ht="14.25">
      <c r="A18" s="19" t="s">
        <v>46</v>
      </c>
      <c r="B18" s="20"/>
      <c r="C18" s="15" t="s">
        <v>49</v>
      </c>
      <c r="D18" s="28">
        <f>-81892+32575</f>
        <v>-49317</v>
      </c>
      <c r="E18" s="28">
        <v>-171.94674</v>
      </c>
      <c r="F18" s="28">
        <v>0</v>
      </c>
      <c r="G18" s="28">
        <v>0</v>
      </c>
      <c r="H18" s="99">
        <v>0</v>
      </c>
      <c r="I18" s="64">
        <v>0</v>
      </c>
      <c r="J18" s="64">
        <v>0</v>
      </c>
      <c r="K18" s="65">
        <v>0</v>
      </c>
      <c r="L18" s="41"/>
    </row>
    <row r="19" spans="1:13" ht="14.25">
      <c r="A19" s="19" t="s">
        <v>47</v>
      </c>
      <c r="B19" s="14"/>
      <c r="C19" s="21" t="s">
        <v>32</v>
      </c>
      <c r="D19" s="28">
        <v>40000.8</v>
      </c>
      <c r="E19" s="28">
        <v>40000.8</v>
      </c>
      <c r="F19" s="28">
        <v>40000.8</v>
      </c>
      <c r="G19" s="29">
        <v>40000.8</v>
      </c>
      <c r="H19" s="99">
        <v>40000.8</v>
      </c>
      <c r="I19" s="45">
        <v>40000.8</v>
      </c>
      <c r="J19" s="45">
        <v>40000.8</v>
      </c>
      <c r="K19" s="31">
        <v>40000.8</v>
      </c>
      <c r="L19" s="41"/>
      <c r="M19" s="41"/>
    </row>
    <row r="20" spans="1:12" ht="14.25">
      <c r="A20" s="19" t="s">
        <v>31</v>
      </c>
      <c r="B20" s="14"/>
      <c r="C20" s="15" t="s">
        <v>51</v>
      </c>
      <c r="D20" s="28">
        <v>167000</v>
      </c>
      <c r="E20" s="28">
        <v>0</v>
      </c>
      <c r="F20" s="28">
        <v>43141</v>
      </c>
      <c r="G20" s="28">
        <f>E11-F20</f>
        <v>21570.042</v>
      </c>
      <c r="H20" s="99">
        <v>0</v>
      </c>
      <c r="I20" s="64">
        <v>120000</v>
      </c>
      <c r="J20" s="64">
        <v>0</v>
      </c>
      <c r="K20" s="65">
        <v>0</v>
      </c>
      <c r="L20" s="41"/>
    </row>
    <row r="21" spans="1:12" ht="15" thickBot="1">
      <c r="A21" s="22" t="s">
        <v>33</v>
      </c>
      <c r="B21" s="23" t="s">
        <v>48</v>
      </c>
      <c r="C21" s="24" t="s">
        <v>34</v>
      </c>
      <c r="D21" s="78">
        <f aca="true" t="shared" si="4" ref="D21:I21">SUM(D19:D20)</f>
        <v>207000.8</v>
      </c>
      <c r="E21" s="78">
        <f t="shared" si="4"/>
        <v>40000.8</v>
      </c>
      <c r="F21" s="79">
        <f t="shared" si="4"/>
        <v>83141.8</v>
      </c>
      <c r="G21" s="78">
        <f t="shared" si="4"/>
        <v>61570.842000000004</v>
      </c>
      <c r="H21" s="102">
        <f t="shared" si="4"/>
        <v>40000.8</v>
      </c>
      <c r="I21" s="80">
        <f t="shared" si="4"/>
        <v>160000.8</v>
      </c>
      <c r="J21" s="80">
        <f>SUM(J19:J20)</f>
        <v>40000.8</v>
      </c>
      <c r="K21" s="81">
        <f>SUM(K19:K20)</f>
        <v>40000.8</v>
      </c>
      <c r="L21" s="41"/>
    </row>
    <row r="22" spans="1:12" ht="17.25" thickBot="1">
      <c r="A22" s="49" t="s">
        <v>35</v>
      </c>
      <c r="B22" s="50" t="s">
        <v>36</v>
      </c>
      <c r="C22" s="51" t="s">
        <v>37</v>
      </c>
      <c r="D22" s="82">
        <f aca="true" t="shared" si="5" ref="D22:K22">SUM(D21,D18,D17)</f>
        <v>1236574.8</v>
      </c>
      <c r="E22" s="82">
        <f t="shared" si="5"/>
        <v>1058321.85326</v>
      </c>
      <c r="F22" s="82">
        <f t="shared" si="5"/>
        <v>1306529.8</v>
      </c>
      <c r="G22" s="82">
        <f t="shared" si="5"/>
        <v>1291723.822</v>
      </c>
      <c r="H22" s="82">
        <f t="shared" si="5"/>
        <v>1277070.99</v>
      </c>
      <c r="I22" s="83">
        <f t="shared" si="5"/>
        <v>1089407.8</v>
      </c>
      <c r="J22" s="83">
        <f t="shared" si="5"/>
        <v>941130.68</v>
      </c>
      <c r="K22" s="84">
        <f t="shared" si="5"/>
        <v>921130.8</v>
      </c>
      <c r="L22" s="41"/>
    </row>
    <row r="23" spans="1:12" ht="10.5" customHeight="1" thickBot="1">
      <c r="A23"/>
      <c r="B23"/>
      <c r="C23"/>
      <c r="D23" s="85"/>
      <c r="E23" s="86"/>
      <c r="F23" s="85"/>
      <c r="G23" s="85"/>
      <c r="H23" s="85"/>
      <c r="I23" s="85"/>
      <c r="J23" s="85"/>
      <c r="K23" s="85"/>
      <c r="L23" s="41"/>
    </row>
    <row r="24" spans="1:12" ht="16.5" thickBot="1">
      <c r="A24" s="32" t="s">
        <v>38</v>
      </c>
      <c r="B24" s="33"/>
      <c r="C24" s="34" t="s">
        <v>39</v>
      </c>
      <c r="D24" s="87">
        <f aca="true" t="shared" si="6" ref="D24:K24">SUM(D12-D22)</f>
        <v>34506.19999999995</v>
      </c>
      <c r="E24" s="87">
        <f t="shared" si="6"/>
        <v>62054.4642899998</v>
      </c>
      <c r="F24" s="87">
        <f t="shared" si="6"/>
        <v>-162869.80000000005</v>
      </c>
      <c r="G24" s="87">
        <f t="shared" si="6"/>
        <v>-114455.5859999999</v>
      </c>
      <c r="H24" s="103">
        <f t="shared" si="6"/>
        <v>-151073.29000000004</v>
      </c>
      <c r="I24" s="88">
        <f t="shared" si="6"/>
        <v>7995.379999999888</v>
      </c>
      <c r="J24" s="88">
        <f t="shared" si="6"/>
        <v>90812.80759999994</v>
      </c>
      <c r="K24" s="89">
        <f t="shared" si="6"/>
        <v>99262.84735199995</v>
      </c>
      <c r="L24" s="41"/>
    </row>
    <row r="25" spans="1:12" ht="21" thickBot="1">
      <c r="A25" s="52" t="s">
        <v>40</v>
      </c>
      <c r="B25" s="53"/>
      <c r="C25" s="54" t="s">
        <v>41</v>
      </c>
      <c r="D25" s="90">
        <f aca="true" t="shared" si="7" ref="D25:K25">D4+D24</f>
        <v>395666.19999999995</v>
      </c>
      <c r="E25" s="90">
        <f t="shared" si="7"/>
        <v>457720.66428999975</v>
      </c>
      <c r="F25" s="91">
        <f t="shared" si="7"/>
        <v>294850.8642899997</v>
      </c>
      <c r="G25" s="91">
        <f t="shared" si="7"/>
        <v>180395.2782899998</v>
      </c>
      <c r="H25" s="91">
        <f t="shared" si="7"/>
        <v>29321.988289999776</v>
      </c>
      <c r="I25" s="92">
        <f t="shared" si="7"/>
        <v>37317.368289999664</v>
      </c>
      <c r="J25" s="92">
        <f t="shared" si="7"/>
        <v>128130.1758899996</v>
      </c>
      <c r="K25" s="93">
        <f t="shared" si="7"/>
        <v>227393.02324199956</v>
      </c>
      <c r="L25" s="41"/>
    </row>
    <row r="26" ht="14.25">
      <c r="E26" s="42"/>
    </row>
    <row r="27" spans="6:7" ht="14.25">
      <c r="F27" s="40"/>
      <c r="G27" s="41"/>
    </row>
    <row r="28" ht="14.25" hidden="1">
      <c r="F28">
        <f>444205+39764+11843</f>
        <v>495812</v>
      </c>
    </row>
    <row r="29" ht="14.25" hidden="1">
      <c r="F29">
        <f>1407721-F28</f>
        <v>911909</v>
      </c>
    </row>
    <row r="30" ht="14.25" hidden="1">
      <c r="F30">
        <v>190588</v>
      </c>
    </row>
    <row r="31" ht="14.25" hidden="1">
      <c r="F31">
        <v>401105</v>
      </c>
    </row>
    <row r="32" ht="14.25" hidden="1">
      <c r="F32">
        <v>117453</v>
      </c>
    </row>
    <row r="33" ht="14.25" hidden="1">
      <c r="F33">
        <v>191532</v>
      </c>
    </row>
    <row r="34" ht="14.25" hidden="1">
      <c r="F34">
        <v>2384</v>
      </c>
    </row>
    <row r="35" ht="14.25" hidden="1">
      <c r="F35">
        <v>410</v>
      </c>
    </row>
    <row r="36" ht="14.25" hidden="1">
      <c r="F36">
        <v>8435</v>
      </c>
    </row>
    <row r="37" ht="14.25">
      <c r="G37" s="41"/>
    </row>
    <row r="38" ht="14.25">
      <c r="G38" s="41"/>
    </row>
    <row r="39" ht="14.25">
      <c r="G39" s="41"/>
    </row>
    <row r="40" ht="14.25">
      <c r="G40" s="41"/>
    </row>
    <row r="41" ht="14.25">
      <c r="G41" s="41"/>
    </row>
  </sheetData>
  <sheetProtection/>
  <mergeCells count="7">
    <mergeCell ref="A13:C13"/>
    <mergeCell ref="A1:I1"/>
    <mergeCell ref="A3:C3"/>
    <mergeCell ref="B4:C4"/>
    <mergeCell ref="A5:C5"/>
    <mergeCell ref="E2:F2"/>
    <mergeCell ref="A2:C2"/>
  </mergeCells>
  <printOptions horizontalCentered="1" verticalCentered="1"/>
  <pageMargins left="0.31496062992125984" right="0.31496062992125984" top="0.7874015748031497" bottom="0.7874015748031497" header="0.31496062992125984" footer="0.31496062992125984"/>
  <pageSetup firstPageNumber="122" useFirstPageNumber="1" fitToHeight="1" fitToWidth="1" horizontalDpi="600" verticalDpi="600" orientation="landscape" paperSize="9" scale="87" r:id="rId1"/>
  <headerFooter>
    <oddHeader>&amp;C&amp;"+,Tučné"IV. Rozpočtový výhled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Magistrát města Karlovy Vary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smutná</dc:creator>
  <cp:keywords/>
  <dc:description/>
  <cp:lastModifiedBy>kastner</cp:lastModifiedBy>
  <cp:lastPrinted>2017-01-16T15:38:39Z</cp:lastPrinted>
  <dcterms:created xsi:type="dcterms:W3CDTF">2014-06-06T07:39:26Z</dcterms:created>
  <dcterms:modified xsi:type="dcterms:W3CDTF">2017-01-20T13:24:47Z</dcterms:modified>
  <cp:category/>
  <cp:version/>
  <cp:contentType/>
  <cp:contentStatus/>
</cp:coreProperties>
</file>