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ace" sheetId="2" r:id="rId2"/>
    <sheet name="Rozpocet" sheetId="3" r:id="rId3"/>
    <sheet name="9. Zadání s výkazem výměr a poz" sheetId="4" r:id="rId4"/>
  </sheets>
  <definedNames>
    <definedName name="_xlnm.Print_Titles" localSheetId="3">'9. Zadání s výkazem výměr a poz'!$8:$10</definedName>
  </definedNames>
  <calcPr fullCalcOnLoad="1"/>
</workbook>
</file>

<file path=xl/sharedStrings.xml><?xml version="1.0" encoding="utf-8"?>
<sst xmlns="http://schemas.openxmlformats.org/spreadsheetml/2006/main" count="517" uniqueCount="251">
  <si>
    <t>KRYCÍ LIST ROZPOČTU</t>
  </si>
  <si>
    <t>Název stavby</t>
  </si>
  <si>
    <t>Karlovy Vary, Tržní kolonáda</t>
  </si>
  <si>
    <t>JKSO</t>
  </si>
  <si>
    <t xml:space="preserve"> </t>
  </si>
  <si>
    <t>Kód stavby</t>
  </si>
  <si>
    <t>668d</t>
  </si>
  <si>
    <t>Název objektu</t>
  </si>
  <si>
    <t>Tržní kolonáda - 4.etapa. Obnova nátěrů a drobné údržbové práce</t>
  </si>
  <si>
    <t>EČO</t>
  </si>
  <si>
    <t>CS ÚRS 2010 02</t>
  </si>
  <si>
    <t>Kód objektu</t>
  </si>
  <si>
    <t>SO 03</t>
  </si>
  <si>
    <t>Název části</t>
  </si>
  <si>
    <t>Místo</t>
  </si>
  <si>
    <t>Kód části</t>
  </si>
  <si>
    <t>Název podčásti</t>
  </si>
  <si>
    <t>Kód podčásti</t>
  </si>
  <si>
    <t>IČO</t>
  </si>
  <si>
    <t>DIČ</t>
  </si>
  <si>
    <t>Objednatel</t>
  </si>
  <si>
    <t>Projektant</t>
  </si>
  <si>
    <t>G.PROJEKT - Ing. Roman Gajdoš</t>
  </si>
  <si>
    <t>Zhotovitel</t>
  </si>
  <si>
    <t>Rozpočet číslo</t>
  </si>
  <si>
    <t>Zpracoval</t>
  </si>
  <si>
    <t>Dne</t>
  </si>
  <si>
    <t>668c</t>
  </si>
  <si>
    <t>Polomisová Lucie</t>
  </si>
  <si>
    <t>20.04.2016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</si>
  <si>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</si>
  <si>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</si>
  <si>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</si>
  <si>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</si>
  <si>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</si>
  <si>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</si>
  <si>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</si>
  <si>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</si>
  <si>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</si>
  <si>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</si>
  <si>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</si>
  <si>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</si>
  <si>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</si>
  <si>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</si>
  <si>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</si>
  <si>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</si>
  <si>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</si>
  <si>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</si>
  <si>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</si>
  <si>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</si>
  <si>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</si>
  <si>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</si>
  <si>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</si>
  <si>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</si>
  <si>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</si>
  <si>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</si>
  <si>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</si>
  <si>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</si>
  <si>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</si>
  <si>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</si>
  <si>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</si>
  <si>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</si>
  <si>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</si>
  <si>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</si>
  <si>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</si>
  <si>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</si>
  <si>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</si>
  <si>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</si>
  <si>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</si>
  <si>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</si>
  <si>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</si>
  <si>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</si>
  <si>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</si>
  <si>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</si>
  <si>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</si>
  <si>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</si>
  <si>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</si>
  <si>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</si>
  <si>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</si>
  <si>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</si>
  <si>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</si>
  <si>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</si>
  <si>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</si>
  <si>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</si>
  <si>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</si>
  <si>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</si>
  <si>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20.4.2016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</si>
  <si>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</si>
  <si>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</si>
  <si>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</si>
  <si>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</si>
  <si>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</si>
  <si>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</si>
  <si>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</si>
  <si>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</si>
  <si>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</si>
  <si>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</si>
  <si>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</si>
  <si>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</si>
  <si>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</si>
  <si>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</si>
  <si>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</si>
  <si>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</si>
  <si>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</si>
  <si>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</si>
  <si>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</si>
  <si>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</si>
  <si>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</si>
  <si>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</si>
  <si>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</si>
  <si>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9</t>
  </si>
  <si>
    <t>Ostatní konstrukce a práce-bourání</t>
  </si>
  <si>
    <t>1</t>
  </si>
  <si>
    <t>94</t>
  </si>
  <si>
    <t>Lešení a stavební výtahy</t>
  </si>
  <si>
    <t>K</t>
  </si>
  <si>
    <t>003</t>
  </si>
  <si>
    <t>941112111</t>
  </si>
  <si>
    <t>Montáž lešení řadového trubkového lehkého bez podlah zatížení do 200 kg/m2 š do 0,9 m v do 10 m</t>
  </si>
  <si>
    <t>m2</t>
  </si>
  <si>
    <t>2</t>
  </si>
  <si>
    <t>941112211</t>
  </si>
  <si>
    <t>Příplatek k lešení řadovému trubkovému lehkému bez podlah š 0,9 m v 10m za první a ZKD den použití</t>
  </si>
  <si>
    <t>3</t>
  </si>
  <si>
    <t>941111811</t>
  </si>
  <si>
    <t>Demontáž lešení řadového trubkového lehkého s podlahami zatížení do 200 kg/m2 š do 0,9 m v do 10 m</t>
  </si>
  <si>
    <t>4</t>
  </si>
  <si>
    <t>943311111</t>
  </si>
  <si>
    <t>Montáž lešení prostorového modulového lehkého bez podlah zatížení do 200 kg/m2 v do 10 m</t>
  </si>
  <si>
    <t>m3</t>
  </si>
  <si>
    <t>5</t>
  </si>
  <si>
    <t>943311211</t>
  </si>
  <si>
    <t>Příplatek k lešení prostorovému modulovému lehkému bez podlah v do 10 m za první a ZKD den použití</t>
  </si>
  <si>
    <t>6</t>
  </si>
  <si>
    <t>943311811</t>
  </si>
  <si>
    <t>Demontáž lešení prostorového modulového lehkého bez podlah zatížení do 200 kg/m2 v do 10 m</t>
  </si>
  <si>
    <t>7</t>
  </si>
  <si>
    <t>949221111</t>
  </si>
  <si>
    <t>Montáž lešeňové podlahy s příčníky pro dílcová lešení v do 10 m</t>
  </si>
  <si>
    <t>8</t>
  </si>
  <si>
    <t>949221211</t>
  </si>
  <si>
    <t>Příplatek k lešeňové podlaze pro dílcová lešení za první a ZKD den použití</t>
  </si>
  <si>
    <t>949221831</t>
  </si>
  <si>
    <t>Demontáž lešeňové podlahy pro dílcová lešení ve světlíku o ploše do 6 m2 s příčníky</t>
  </si>
  <si>
    <t>10</t>
  </si>
  <si>
    <t>944511111</t>
  </si>
  <si>
    <t>Montáž ochranné sítě z textilie z umělých vláken</t>
  </si>
  <si>
    <t>11</t>
  </si>
  <si>
    <t>944511211</t>
  </si>
  <si>
    <t>Příplatek k ochranné síti za první a ZKD den použití</t>
  </si>
  <si>
    <t>12</t>
  </si>
  <si>
    <t>944511811</t>
  </si>
  <si>
    <t>Demontáž ochranné sítě z textilie z umělých vláken</t>
  </si>
  <si>
    <t>13</t>
  </si>
  <si>
    <t>949111122</t>
  </si>
  <si>
    <t>Lešení lehké pomocné kozové trubkové ve schodišti o výšce lešeňové podlahy do 3,5 m</t>
  </si>
  <si>
    <t>Práce a dodávky PSV</t>
  </si>
  <si>
    <t>712</t>
  </si>
  <si>
    <t>Povlakové krytiny</t>
  </si>
  <si>
    <t>14</t>
  </si>
  <si>
    <t>712491172</t>
  </si>
  <si>
    <t>Provedení povlakové krytiny střech do 30° ochranné textilní vrstvy</t>
  </si>
  <si>
    <t>15</t>
  </si>
  <si>
    <t>M</t>
  </si>
  <si>
    <t>MAT</t>
  </si>
  <si>
    <t>673908720</t>
  </si>
  <si>
    <t>textilie jutařská PETEX 300 g/m2 š 150 cm</t>
  </si>
  <si>
    <t>16</t>
  </si>
  <si>
    <t>998712102</t>
  </si>
  <si>
    <t>Přesun hmot pro krytiny povlakové v objektech v do 12 m</t>
  </si>
  <si>
    <t>t</t>
  </si>
  <si>
    <t>783</t>
  </si>
  <si>
    <t>Dokončovací práce - nátěry</t>
  </si>
  <si>
    <t>17</t>
  </si>
  <si>
    <t>783902811</t>
  </si>
  <si>
    <t>Odstranění nátěrů odstraňovačem nátěrů s umytím</t>
  </si>
  <si>
    <t>18</t>
  </si>
  <si>
    <t>783295212</t>
  </si>
  <si>
    <t>Nátěry vodou ředitelné KDK barva dražší lesklý povrch 1x antikorozní a 2x email</t>
  </si>
  <si>
    <t>19</t>
  </si>
  <si>
    <t>20</t>
  </si>
  <si>
    <t>015</t>
  </si>
  <si>
    <t>938902121</t>
  </si>
  <si>
    <t xml:space="preserve">Čištění ploch dřevěných konstrukcí brusnými papíry </t>
  </si>
  <si>
    <t>21</t>
  </si>
  <si>
    <t>783625930</t>
  </si>
  <si>
    <t>Opravy nátěrů syntetických truhlářských konstrukcí dvojnásobné a 2x email a 2x tmel</t>
  </si>
  <si>
    <t>OST</t>
  </si>
  <si>
    <t>O01</t>
  </si>
  <si>
    <t>22</t>
  </si>
  <si>
    <t>HZS2312</t>
  </si>
  <si>
    <t>Hodinová zúčtovací sazba malíř, natěrač, lakýrník specialista</t>
  </si>
  <si>
    <t>hod</t>
  </si>
  <si>
    <t>275</t>
  </si>
  <si>
    <t>příplatek za pracnost členitých prvků</t>
  </si>
  <si>
    <t>Čištění ploch dřevěných konstrukcí brusnými papíry</t>
  </si>
  <si>
    <t>(9,85*2,65-6,9*1,34*0,5)*2*1,35+10,85*0,25*2,35</t>
  </si>
  <si>
    <t>***boční stěny středové části nad střechou 2x</t>
  </si>
  <si>
    <t>(1,1*2)*(0,10+0,08)*2</t>
  </si>
  <si>
    <t>***parapet zábradlí 1,1*2 m</t>
  </si>
  <si>
    <t>(1,1*2)*1*2</t>
  </si>
  <si>
    <t>***zábradlí - 1,1*2 m</t>
  </si>
  <si>
    <t>(6,2*1,9*0,5+6,2*2,7)*2,35+4,5*2*0,25*2,35</t>
  </si>
  <si>
    <t>***štít velkého vikýře 6,2</t>
  </si>
  <si>
    <t>(0,33*4*4,55+1,8*1,1*0,5*2)*10*1,35</t>
  </si>
  <si>
    <t>***vnitřní sloupy ( 10 sloupy + krajková kce)  4,55</t>
  </si>
  <si>
    <t>7,23*0,2*4*2+1,4*0,15*4+1*1*1,5*2*2+1*1,65*1,5*2</t>
  </si>
  <si>
    <t>***boční pole u schodiště k okapu 1,1 m  2x</t>
  </si>
  <si>
    <t>(4,55*0,2*4*2+1,4*0,15*4+3,4*0,12*4+(2,6*1*0,5)*2)*5</t>
  </si>
  <si>
    <t>***vnitřní pole 3,7 m ( 2 sloupy + krajková kce) - 4x</t>
  </si>
  <si>
    <t>(3,1*1,5*0,5+(3,1+1,5)*0,15*2)*2,35*5</t>
  </si>
  <si>
    <t>***vnitřní krajková výplň vč.kce 5x k čelní stěně</t>
  </si>
  <si>
    <t>(6,9*1,5*0,5+1,8*1,25*0,5*2-(3,1*1,05*0,5))*2,35*4</t>
  </si>
  <si>
    <t>***vnitřní krajková výplň vč.kce  4x</t>
  </si>
  <si>
    <t>((1,1+2,6)*(4+4,65)+2,7*5,2*2)*2</t>
  </si>
  <si>
    <t>***podhled nižší střecha 1,1+2,6 m 2x</t>
  </si>
  <si>
    <t>11,95*4,4*2</t>
  </si>
  <si>
    <t>***podhled vyššší střecha</t>
  </si>
  <si>
    <t>(9,85*2,65-6,9*1,5*0,5)*2*1,35</t>
  </si>
  <si>
    <t>(9,85*2,7-6,9*1,34*0,5)*2*1,35</t>
  </si>
  <si>
    <t>***boční stěny středové části nad průchodem vnitřní 2x</t>
  </si>
  <si>
    <t>(1,1+1,85)*4,55*1,35*2</t>
  </si>
  <si>
    <t>***boční středová stěna k úžlabí 2x</t>
  </si>
  <si>
    <t>((2,6+1,1)*(4,55+6,14)*0,5*1,35)*2</t>
  </si>
  <si>
    <t>***vnitřní nižší středová boční stěna (1,1+2,6)*2</t>
  </si>
  <si>
    <t>6,2*(7,25+1,87*0,5)*1,35</t>
  </si>
  <si>
    <t>***vnitřní středová zadní stěna 6,2 m</t>
  </si>
  <si>
    <t>(3,1+1)*9*3,14*0,05+9*0,3</t>
  </si>
  <si>
    <t>táhla</t>
  </si>
  <si>
    <t>54 * 1,15</t>
  </si>
  <si>
    <t>673</t>
  </si>
  <si>
    <t>9,85*1*2</t>
  </si>
  <si>
    <t>srovnatelné - střecha</t>
  </si>
  <si>
    <t>207,071 * 30</t>
  </si>
  <si>
    <t>"průchod 2x"6,9*(4,55+6,14)*0,5*2</t>
  </si>
  <si>
    <t>"fasádní lešení"133,31</t>
  </si>
  <si>
    <t>349,45 * 30</t>
  </si>
  <si>
    <t>3,7*9,85*2*2+6,2*10,95*3</t>
  </si>
  <si>
    <t>945,277 * 30</t>
  </si>
  <si>
    <t>6,2*10,95*(7,25+9,12)*0,5</t>
  </si>
  <si>
    <t>(1,1+2,6)*2*9,85*(4,55+6,14)*0,5</t>
  </si>
  <si>
    <t>133,31 * 30</t>
  </si>
  <si>
    <t>(1,1*2+6,2+0,9*2)*(7,2+1)+(6,2+0,9*2)*2</t>
  </si>
  <si>
    <t>(1,1+2,6)*2*4,55</t>
  </si>
  <si>
    <t>Celková cena zadání</t>
  </si>
  <si>
    <t>Jednotková cena zadání</t>
  </si>
  <si>
    <t>Datum:   20.4.2016</t>
  </si>
  <si>
    <t xml:space="preserve">JKSO:   </t>
  </si>
  <si>
    <t>Objekt:   Tržní kolonáda - 4.etapa. Obnova nátěrů a drobné údržbové práce</t>
  </si>
  <si>
    <t>Stavba:   Karlovy Vary, Tržní kolonáda</t>
  </si>
  <si>
    <t>ZADÁNÍ S VÝKAZEM VÝMĚR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</si>
</sst>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</numFmts>
  <fonts count="58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sz val="8"/>
      <name val="MS Sans Serif"/>
      <family val="0"/>
    </font>
    <font>
      <b/>
      <u val="single"/>
      <sz val="8"/>
      <color indexed="10"/>
      <name val="Arial CE"/>
      <family val="0"/>
    </font>
    <font>
      <sz val="8"/>
      <color indexed="18"/>
      <name val="Arial CE"/>
      <family val="0"/>
    </font>
    <font>
      <i/>
      <sz val="8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2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45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64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6" fontId="7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5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5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3" xfId="0" applyNumberFormat="1" applyFont="1" applyBorder="1" applyAlignment="1" applyProtection="1">
      <alignment horizontal="right" vertical="center"/>
      <protection/>
    </xf>
    <xf numFmtId="166" fontId="3" fillId="0" borderId="27" xfId="0" applyNumberFormat="1" applyFont="1" applyBorder="1" applyAlignment="1" applyProtection="1">
      <alignment horizontal="right" vertical="center"/>
      <protection/>
    </xf>
    <xf numFmtId="166" fontId="7" fillId="0" borderId="23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0" fontId="6" fillId="0" borderId="40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7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7" fontId="18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60" xfId="0" applyFont="1" applyFill="1" applyBorder="1" applyAlignment="1" applyProtection="1">
      <alignment horizontal="center" vertical="center" wrapText="1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2" fillId="34" borderId="62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7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167" fontId="19" fillId="0" borderId="0" xfId="0" applyNumberFormat="1" applyFont="1" applyAlignment="1" applyProtection="1">
      <alignment horizontal="righ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165" fontId="1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 locked="0"/>
    </xf>
    <xf numFmtId="0" fontId="3" fillId="34" borderId="59" xfId="0" applyFont="1" applyFill="1" applyBorder="1" applyAlignment="1" applyProtection="1">
      <alignment horizontal="center" vertical="center" wrapText="1"/>
      <protection locked="0"/>
    </xf>
    <xf numFmtId="164" fontId="3" fillId="34" borderId="61" xfId="0" applyNumberFormat="1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166" fontId="2" fillId="33" borderId="0" xfId="0" applyNumberFormat="1" applyFont="1" applyFill="1" applyAlignment="1" applyProtection="1">
      <alignment horizontal="right" vertical="center"/>
      <protection locked="0"/>
    </xf>
    <xf numFmtId="166" fontId="19" fillId="33" borderId="0" xfId="0" applyNumberFormat="1" applyFont="1" applyFill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3" fillId="34" borderId="60" xfId="0" applyFont="1" applyFill="1" applyBorder="1" applyAlignment="1" applyProtection="1">
      <alignment horizontal="center" vertical="center" wrapText="1"/>
      <protection locked="0"/>
    </xf>
    <xf numFmtId="164" fontId="3" fillId="34" borderId="62" xfId="0" applyNumberFormat="1" applyFont="1" applyFill="1" applyBorder="1" applyAlignment="1" applyProtection="1">
      <alignment horizontal="center" vertical="center"/>
      <protection locked="0"/>
    </xf>
    <xf numFmtId="169" fontId="2" fillId="33" borderId="0" xfId="0" applyNumberFormat="1" applyFont="1" applyFill="1" applyAlignment="1" applyProtection="1">
      <alignment horizontal="right" vertical="center"/>
      <protection locked="0"/>
    </xf>
    <xf numFmtId="169" fontId="19" fillId="33" borderId="0" xfId="0" applyNumberFormat="1" applyFont="1" applyFill="1" applyAlignment="1" applyProtection="1">
      <alignment horizontal="right" vertical="center"/>
      <protection locked="0"/>
    </xf>
    <xf numFmtId="165" fontId="7" fillId="33" borderId="41" xfId="0" applyNumberFormat="1" applyFont="1" applyFill="1" applyBorder="1" applyAlignment="1" applyProtection="1">
      <alignment horizontal="right" vertical="center"/>
      <protection locked="0"/>
    </xf>
    <xf numFmtId="166" fontId="0" fillId="33" borderId="27" xfId="0" applyNumberFormat="1" applyFont="1" applyFill="1" applyBorder="1" applyAlignment="1" applyProtection="1">
      <alignment horizontal="right" vertical="center"/>
      <protection locked="0"/>
    </xf>
    <xf numFmtId="166" fontId="7" fillId="33" borderId="31" xfId="0" applyNumberFormat="1" applyFont="1" applyFill="1" applyBorder="1" applyAlignment="1" applyProtection="1">
      <alignment horizontal="right" vertical="center"/>
      <protection locked="0"/>
    </xf>
    <xf numFmtId="166" fontId="7" fillId="33" borderId="27" xfId="0" applyNumberFormat="1" applyFont="1" applyFill="1" applyBorder="1" applyAlignment="1" applyProtection="1">
      <alignment horizontal="right" vertical="center"/>
      <protection locked="0"/>
    </xf>
    <xf numFmtId="0" fontId="10" fillId="33" borderId="28" xfId="0" applyFont="1" applyFill="1" applyBorder="1" applyAlignment="1" applyProtection="1">
      <alignment horizontal="right" vertical="center"/>
      <protection locked="0"/>
    </xf>
    <xf numFmtId="166" fontId="7" fillId="33" borderId="40" xfId="0" applyNumberFormat="1" applyFont="1" applyFill="1" applyBorder="1" applyAlignment="1" applyProtection="1">
      <alignment horizontal="right" vertical="center"/>
      <protection locked="0"/>
    </xf>
    <xf numFmtId="0" fontId="20" fillId="0" borderId="0" xfId="46" applyFont="1" applyAlignment="1">
      <alignment horizontal="left" vertical="top"/>
      <protection locked="0"/>
    </xf>
    <xf numFmtId="166" fontId="20" fillId="0" borderId="0" xfId="46" applyNumberFormat="1" applyAlignment="1">
      <alignment horizontal="right" vertical="top"/>
      <protection locked="0"/>
    </xf>
    <xf numFmtId="167" fontId="20" fillId="0" borderId="0" xfId="46" applyNumberFormat="1" applyAlignment="1">
      <alignment horizontal="right" vertical="top"/>
      <protection locked="0"/>
    </xf>
    <xf numFmtId="0" fontId="20" fillId="0" borderId="0" xfId="46" applyAlignment="1">
      <alignment horizontal="left" vertical="top" wrapText="1"/>
      <protection locked="0"/>
    </xf>
    <xf numFmtId="165" fontId="20" fillId="0" borderId="0" xfId="46" applyNumberFormat="1" applyAlignment="1">
      <alignment horizontal="right" vertical="top"/>
      <protection locked="0"/>
    </xf>
    <xf numFmtId="0" fontId="20" fillId="0" borderId="0" xfId="46" applyAlignment="1">
      <alignment horizontal="left" vertical="top"/>
      <protection locked="0"/>
    </xf>
    <xf numFmtId="166" fontId="21" fillId="0" borderId="0" xfId="46" applyNumberFormat="1" applyFont="1" applyAlignment="1">
      <alignment horizontal="right"/>
      <protection locked="0"/>
    </xf>
    <xf numFmtId="167" fontId="21" fillId="0" borderId="0" xfId="46" applyNumberFormat="1" applyFont="1" applyAlignment="1">
      <alignment horizontal="right"/>
      <protection locked="0"/>
    </xf>
    <xf numFmtId="0" fontId="21" fillId="0" borderId="0" xfId="46" applyFont="1" applyAlignment="1">
      <alignment horizontal="left" wrapText="1"/>
      <protection locked="0"/>
    </xf>
    <xf numFmtId="165" fontId="21" fillId="0" borderId="0" xfId="46" applyNumberFormat="1" applyFont="1" applyAlignment="1">
      <alignment horizontal="right"/>
      <protection locked="0"/>
    </xf>
    <xf numFmtId="166" fontId="22" fillId="0" borderId="63" xfId="46" applyNumberFormat="1" applyFont="1" applyBorder="1" applyAlignment="1">
      <alignment horizontal="right"/>
      <protection locked="0"/>
    </xf>
    <xf numFmtId="166" fontId="22" fillId="0" borderId="64" xfId="46" applyNumberFormat="1" applyFont="1" applyBorder="1" applyAlignment="1">
      <alignment horizontal="right"/>
      <protection locked="0"/>
    </xf>
    <xf numFmtId="167" fontId="22" fillId="0" borderId="64" xfId="46" applyNumberFormat="1" applyFont="1" applyBorder="1" applyAlignment="1">
      <alignment horizontal="right"/>
      <protection locked="0"/>
    </xf>
    <xf numFmtId="0" fontId="22" fillId="0" borderId="64" xfId="46" applyFont="1" applyBorder="1" applyAlignment="1">
      <alignment horizontal="left" wrapText="1"/>
      <protection locked="0"/>
    </xf>
    <xf numFmtId="165" fontId="22" fillId="0" borderId="65" xfId="46" applyNumberFormat="1" applyFont="1" applyBorder="1" applyAlignment="1">
      <alignment horizontal="right"/>
      <protection locked="0"/>
    </xf>
    <xf numFmtId="166" fontId="22" fillId="0" borderId="66" xfId="46" applyNumberFormat="1" applyFont="1" applyBorder="1" applyAlignment="1">
      <alignment horizontal="right"/>
      <protection locked="0"/>
    </xf>
    <xf numFmtId="166" fontId="22" fillId="0" borderId="67" xfId="46" applyNumberFormat="1" applyFont="1" applyBorder="1" applyAlignment="1">
      <alignment horizontal="right"/>
      <protection locked="0"/>
    </xf>
    <xf numFmtId="167" fontId="22" fillId="0" borderId="67" xfId="46" applyNumberFormat="1" applyFont="1" applyBorder="1" applyAlignment="1">
      <alignment horizontal="right"/>
      <protection locked="0"/>
    </xf>
    <xf numFmtId="0" fontId="22" fillId="0" borderId="67" xfId="46" applyFont="1" applyBorder="1" applyAlignment="1">
      <alignment horizontal="left" wrapText="1"/>
      <protection locked="0"/>
    </xf>
    <xf numFmtId="165" fontId="22" fillId="0" borderId="68" xfId="46" applyNumberFormat="1" applyFont="1" applyBorder="1" applyAlignment="1">
      <alignment horizontal="right"/>
      <protection locked="0"/>
    </xf>
    <xf numFmtId="166" fontId="3" fillId="0" borderId="69" xfId="46" applyNumberFormat="1" applyFont="1" applyBorder="1" applyAlignment="1">
      <alignment horizontal="right"/>
      <protection locked="0"/>
    </xf>
    <xf numFmtId="166" fontId="3" fillId="0" borderId="70" xfId="46" applyNumberFormat="1" applyFont="1" applyBorder="1" applyAlignment="1">
      <alignment horizontal="right"/>
      <protection locked="0"/>
    </xf>
    <xf numFmtId="167" fontId="3" fillId="0" borderId="70" xfId="46" applyNumberFormat="1" applyFont="1" applyBorder="1" applyAlignment="1">
      <alignment horizontal="right"/>
      <protection locked="0"/>
    </xf>
    <xf numFmtId="0" fontId="3" fillId="0" borderId="70" xfId="46" applyFont="1" applyBorder="1" applyAlignment="1">
      <alignment horizontal="left" wrapText="1"/>
      <protection locked="0"/>
    </xf>
    <xf numFmtId="165" fontId="3" fillId="0" borderId="71" xfId="46" applyNumberFormat="1" applyFont="1" applyBorder="1" applyAlignment="1">
      <alignment horizontal="right"/>
      <protection locked="0"/>
    </xf>
    <xf numFmtId="166" fontId="14" fillId="0" borderId="0" xfId="46" applyNumberFormat="1" applyFont="1" applyAlignment="1">
      <alignment horizontal="right"/>
      <protection locked="0"/>
    </xf>
    <xf numFmtId="167" fontId="14" fillId="0" borderId="0" xfId="46" applyNumberFormat="1" applyFont="1" applyAlignment="1">
      <alignment horizontal="right"/>
      <protection locked="0"/>
    </xf>
    <xf numFmtId="0" fontId="14" fillId="0" borderId="0" xfId="46" applyFont="1" applyAlignment="1">
      <alignment horizontal="left" wrapText="1"/>
      <protection locked="0"/>
    </xf>
    <xf numFmtId="165" fontId="14" fillId="0" borderId="0" xfId="46" applyNumberFormat="1" applyFont="1" applyAlignment="1">
      <alignment horizontal="right"/>
      <protection locked="0"/>
    </xf>
    <xf numFmtId="166" fontId="3" fillId="0" borderId="63" xfId="46" applyNumberFormat="1" applyFont="1" applyBorder="1" applyAlignment="1">
      <alignment horizontal="right"/>
      <protection locked="0"/>
    </xf>
    <xf numFmtId="166" fontId="3" fillId="0" borderId="64" xfId="46" applyNumberFormat="1" applyFont="1" applyBorder="1" applyAlignment="1">
      <alignment horizontal="right"/>
      <protection locked="0"/>
    </xf>
    <xf numFmtId="167" fontId="3" fillId="0" borderId="64" xfId="46" applyNumberFormat="1" applyFont="1" applyBorder="1" applyAlignment="1">
      <alignment horizontal="right"/>
      <protection locked="0"/>
    </xf>
    <xf numFmtId="0" fontId="3" fillId="0" borderId="64" xfId="46" applyFont="1" applyBorder="1" applyAlignment="1">
      <alignment horizontal="left" wrapText="1"/>
      <protection locked="0"/>
    </xf>
    <xf numFmtId="165" fontId="3" fillId="0" borderId="65" xfId="46" applyNumberFormat="1" applyFont="1" applyBorder="1" applyAlignment="1">
      <alignment horizontal="right"/>
      <protection locked="0"/>
    </xf>
    <xf numFmtId="166" fontId="3" fillId="0" borderId="66" xfId="46" applyNumberFormat="1" applyFont="1" applyBorder="1" applyAlignment="1">
      <alignment horizontal="right"/>
      <protection locked="0"/>
    </xf>
    <xf numFmtId="166" fontId="3" fillId="0" borderId="67" xfId="46" applyNumberFormat="1" applyFont="1" applyBorder="1" applyAlignment="1">
      <alignment horizontal="right"/>
      <protection locked="0"/>
    </xf>
    <xf numFmtId="167" fontId="3" fillId="0" borderId="67" xfId="46" applyNumberFormat="1" applyFont="1" applyBorder="1" applyAlignment="1">
      <alignment horizontal="right"/>
      <protection locked="0"/>
    </xf>
    <xf numFmtId="0" fontId="3" fillId="0" borderId="67" xfId="46" applyFont="1" applyBorder="1" applyAlignment="1">
      <alignment horizontal="left" wrapText="1"/>
      <protection locked="0"/>
    </xf>
    <xf numFmtId="165" fontId="3" fillId="0" borderId="68" xfId="46" applyNumberFormat="1" applyFont="1" applyBorder="1" applyAlignment="1">
      <alignment horizontal="right"/>
      <protection locked="0"/>
    </xf>
    <xf numFmtId="166" fontId="22" fillId="0" borderId="72" xfId="46" applyNumberFormat="1" applyFont="1" applyBorder="1" applyAlignment="1">
      <alignment horizontal="right"/>
      <protection locked="0"/>
    </xf>
    <xf numFmtId="166" fontId="22" fillId="0" borderId="73" xfId="46" applyNumberFormat="1" applyFont="1" applyBorder="1" applyAlignment="1">
      <alignment horizontal="right"/>
      <protection locked="0"/>
    </xf>
    <xf numFmtId="167" fontId="22" fillId="0" borderId="73" xfId="46" applyNumberFormat="1" applyFont="1" applyBorder="1" applyAlignment="1">
      <alignment horizontal="right"/>
      <protection locked="0"/>
    </xf>
    <xf numFmtId="0" fontId="22" fillId="0" borderId="73" xfId="46" applyFont="1" applyBorder="1" applyAlignment="1">
      <alignment horizontal="left" wrapText="1"/>
      <protection locked="0"/>
    </xf>
    <xf numFmtId="165" fontId="22" fillId="0" borderId="74" xfId="46" applyNumberFormat="1" applyFont="1" applyBorder="1" applyAlignment="1">
      <alignment horizontal="right"/>
      <protection locked="0"/>
    </xf>
    <xf numFmtId="166" fontId="22" fillId="0" borderId="69" xfId="46" applyNumberFormat="1" applyFont="1" applyBorder="1" applyAlignment="1">
      <alignment horizontal="right"/>
      <protection locked="0"/>
    </xf>
    <xf numFmtId="166" fontId="22" fillId="0" borderId="70" xfId="46" applyNumberFormat="1" applyFont="1" applyBorder="1" applyAlignment="1">
      <alignment horizontal="right"/>
      <protection locked="0"/>
    </xf>
    <xf numFmtId="167" fontId="22" fillId="0" borderId="70" xfId="46" applyNumberFormat="1" applyFont="1" applyBorder="1" applyAlignment="1">
      <alignment horizontal="right"/>
      <protection locked="0"/>
    </xf>
    <xf numFmtId="0" fontId="22" fillId="0" borderId="70" xfId="46" applyFont="1" applyBorder="1" applyAlignment="1">
      <alignment horizontal="left" wrapText="1"/>
      <protection locked="0"/>
    </xf>
    <xf numFmtId="165" fontId="22" fillId="0" borderId="71" xfId="46" applyNumberFormat="1" applyFont="1" applyBorder="1" applyAlignment="1">
      <alignment horizontal="right"/>
      <protection locked="0"/>
    </xf>
    <xf numFmtId="166" fontId="23" fillId="0" borderId="69" xfId="46" applyNumberFormat="1" applyFont="1" applyBorder="1" applyAlignment="1">
      <alignment horizontal="right"/>
      <protection locked="0"/>
    </xf>
    <xf numFmtId="166" fontId="23" fillId="0" borderId="70" xfId="46" applyNumberFormat="1" applyFont="1" applyBorder="1" applyAlignment="1">
      <alignment horizontal="right"/>
      <protection locked="0"/>
    </xf>
    <xf numFmtId="167" fontId="23" fillId="0" borderId="70" xfId="46" applyNumberFormat="1" applyFont="1" applyBorder="1" applyAlignment="1">
      <alignment horizontal="right"/>
      <protection locked="0"/>
    </xf>
    <xf numFmtId="0" fontId="23" fillId="0" borderId="70" xfId="46" applyFont="1" applyBorder="1" applyAlignment="1">
      <alignment horizontal="left" wrapText="1"/>
      <protection locked="0"/>
    </xf>
    <xf numFmtId="165" fontId="23" fillId="0" borderId="71" xfId="46" applyNumberFormat="1" applyFont="1" applyBorder="1" applyAlignment="1">
      <alignment horizontal="right"/>
      <protection locked="0"/>
    </xf>
    <xf numFmtId="0" fontId="5" fillId="33" borderId="0" xfId="46" applyFont="1" applyFill="1" applyAlignment="1" applyProtection="1">
      <alignment horizontal="left"/>
      <protection/>
    </xf>
    <xf numFmtId="0" fontId="3" fillId="34" borderId="75" xfId="46" applyFont="1" applyFill="1" applyBorder="1" applyAlignment="1" applyProtection="1">
      <alignment horizontal="center" vertical="center" wrapText="1"/>
      <protection/>
    </xf>
    <xf numFmtId="0" fontId="3" fillId="33" borderId="0" xfId="46" applyFont="1" applyFill="1" applyAlignment="1" applyProtection="1">
      <alignment horizontal="left"/>
      <protection/>
    </xf>
    <xf numFmtId="0" fontId="14" fillId="33" borderId="0" xfId="46" applyFont="1" applyFill="1" applyAlignment="1" applyProtection="1">
      <alignment horizontal="left"/>
      <protection/>
    </xf>
    <xf numFmtId="0" fontId="13" fillId="33" borderId="0" xfId="46" applyFont="1" applyFill="1" applyAlignment="1" applyProtection="1">
      <alignment horizontal="lef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5" customHeight="1">
      <c r="A5" s="15"/>
      <c r="B5" s="16" t="s">
        <v>1</v>
      </c>
      <c r="C5" s="16"/>
      <c r="D5" s="16"/>
      <c r="E5" s="17" t="s">
        <v>2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3</v>
      </c>
      <c r="P5" s="17" t="s">
        <v>4</v>
      </c>
      <c r="Q5" s="20"/>
      <c r="R5" s="19"/>
      <c r="S5" s="21"/>
    </row>
    <row r="6" spans="1:19" ht="17.25" customHeight="1" hidden="1">
      <c r="A6" s="15"/>
      <c r="B6" s="16" t="s">
        <v>5</v>
      </c>
      <c r="C6" s="16"/>
      <c r="D6" s="16"/>
      <c r="E6" s="22" t="s">
        <v>6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7.25" customHeight="1">
      <c r="A7" s="15"/>
      <c r="B7" s="16" t="s">
        <v>7</v>
      </c>
      <c r="C7" s="16"/>
      <c r="D7" s="16"/>
      <c r="E7" s="22" t="s">
        <v>8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9</v>
      </c>
      <c r="P7" s="22" t="s">
        <v>10</v>
      </c>
      <c r="Q7" s="25"/>
      <c r="R7" s="23"/>
      <c r="S7" s="21"/>
    </row>
    <row r="8" spans="1:19" ht="17.25" customHeight="1" hidden="1">
      <c r="A8" s="15"/>
      <c r="B8" s="16" t="s">
        <v>11</v>
      </c>
      <c r="C8" s="16"/>
      <c r="D8" s="16"/>
      <c r="E8" s="22" t="s">
        <v>12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7.25" customHeight="1">
      <c r="A9" s="15"/>
      <c r="B9" s="16" t="s">
        <v>13</v>
      </c>
      <c r="C9" s="16"/>
      <c r="D9" s="16"/>
      <c r="E9" s="26" t="s">
        <v>4</v>
      </c>
      <c r="F9" s="27"/>
      <c r="G9" s="27"/>
      <c r="H9" s="27"/>
      <c r="I9" s="27"/>
      <c r="J9" s="28"/>
      <c r="K9" s="16"/>
      <c r="L9" s="16"/>
      <c r="M9" s="16"/>
      <c r="N9" s="16"/>
      <c r="O9" s="16" t="s">
        <v>14</v>
      </c>
      <c r="P9" s="29"/>
      <c r="Q9" s="30"/>
      <c r="R9" s="28"/>
      <c r="S9" s="21"/>
    </row>
    <row r="10" spans="1:19" ht="17.25" customHeight="1" hidden="1">
      <c r="A10" s="15"/>
      <c r="B10" s="16" t="s">
        <v>15</v>
      </c>
      <c r="C10" s="16"/>
      <c r="D10" s="16"/>
      <c r="E10" s="31" t="s">
        <v>4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customHeight="1" hidden="1">
      <c r="A11" s="15"/>
      <c r="B11" s="16" t="s">
        <v>16</v>
      </c>
      <c r="C11" s="16"/>
      <c r="D11" s="16"/>
      <c r="E11" s="31" t="s">
        <v>4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customHeight="1" hidden="1">
      <c r="A12" s="15"/>
      <c r="B12" s="16" t="s">
        <v>17</v>
      </c>
      <c r="C12" s="16"/>
      <c r="D12" s="16"/>
      <c r="E12" s="31" t="s">
        <v>4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customHeight="1" hidden="1">
      <c r="A13" s="15"/>
      <c r="B13" s="16"/>
      <c r="C13" s="16"/>
      <c r="D13" s="16"/>
      <c r="E13" s="31" t="s">
        <v>4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customHeight="1" hidden="1">
      <c r="A14" s="15"/>
      <c r="B14" s="16"/>
      <c r="C14" s="16"/>
      <c r="D14" s="16"/>
      <c r="E14" s="31" t="s">
        <v>4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customHeight="1" hidden="1">
      <c r="A15" s="15"/>
      <c r="B15" s="16"/>
      <c r="C15" s="16"/>
      <c r="D15" s="16"/>
      <c r="E15" s="31" t="s">
        <v>4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customHeight="1" hidden="1">
      <c r="A16" s="15"/>
      <c r="B16" s="16"/>
      <c r="C16" s="16"/>
      <c r="D16" s="16"/>
      <c r="E16" s="31" t="s">
        <v>4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customHeight="1" hidden="1">
      <c r="A17" s="15"/>
      <c r="B17" s="16"/>
      <c r="C17" s="16"/>
      <c r="D17" s="16"/>
      <c r="E17" s="31" t="s">
        <v>4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customHeight="1" hidden="1">
      <c r="A18" s="15"/>
      <c r="B18" s="16"/>
      <c r="C18" s="16"/>
      <c r="D18" s="16"/>
      <c r="E18" s="31" t="s">
        <v>4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customHeight="1" hidden="1">
      <c r="A19" s="15"/>
      <c r="B19" s="16"/>
      <c r="C19" s="16"/>
      <c r="D19" s="16"/>
      <c r="E19" s="31" t="s">
        <v>4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customHeight="1" hidden="1">
      <c r="A20" s="15"/>
      <c r="B20" s="16"/>
      <c r="C20" s="16"/>
      <c r="D20" s="16"/>
      <c r="E20" s="31" t="s">
        <v>4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customHeight="1" hidden="1">
      <c r="A21" s="15"/>
      <c r="B21" s="16"/>
      <c r="C21" s="16"/>
      <c r="D21" s="16"/>
      <c r="E21" s="31" t="s">
        <v>4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customHeight="1" hidden="1">
      <c r="A22" s="15"/>
      <c r="B22" s="16"/>
      <c r="C22" s="16"/>
      <c r="D22" s="16"/>
      <c r="E22" s="31" t="s">
        <v>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customHeight="1" hidden="1">
      <c r="A23" s="15"/>
      <c r="B23" s="16"/>
      <c r="C23" s="16"/>
      <c r="D23" s="16"/>
      <c r="E23" s="31" t="s">
        <v>4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customHeight="1" hidden="1">
      <c r="A24" s="15"/>
      <c r="B24" s="16"/>
      <c r="C24" s="16"/>
      <c r="D24" s="16"/>
      <c r="E24" s="31" t="s">
        <v>4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18</v>
      </c>
      <c r="P25" s="16" t="s">
        <v>19</v>
      </c>
      <c r="Q25" s="16"/>
      <c r="R25" s="16"/>
      <c r="S25" s="21"/>
    </row>
    <row r="26" spans="1:19" ht="17.25" customHeight="1">
      <c r="A26" s="15"/>
      <c r="B26" s="16" t="s">
        <v>20</v>
      </c>
      <c r="C26" s="16"/>
      <c r="D26" s="16"/>
      <c r="E26" s="17" t="s">
        <v>4</v>
      </c>
      <c r="F26" s="18"/>
      <c r="G26" s="18"/>
      <c r="H26" s="18"/>
      <c r="I26" s="18"/>
      <c r="J26" s="19"/>
      <c r="K26" s="16"/>
      <c r="L26" s="16"/>
      <c r="M26" s="16"/>
      <c r="N26" s="16"/>
      <c r="O26" s="32"/>
      <c r="P26" s="33"/>
      <c r="Q26" s="34"/>
      <c r="R26" s="35"/>
      <c r="S26" s="21"/>
    </row>
    <row r="27" spans="1:19" ht="17.25" customHeight="1">
      <c r="A27" s="15"/>
      <c r="B27" s="16" t="s">
        <v>21</v>
      </c>
      <c r="C27" s="16"/>
      <c r="D27" s="16"/>
      <c r="E27" s="22" t="s">
        <v>22</v>
      </c>
      <c r="F27" s="16"/>
      <c r="G27" s="16"/>
      <c r="H27" s="16"/>
      <c r="I27" s="16"/>
      <c r="J27" s="23"/>
      <c r="K27" s="16"/>
      <c r="L27" s="16"/>
      <c r="M27" s="16"/>
      <c r="N27" s="16"/>
      <c r="O27" s="32"/>
      <c r="P27" s="33"/>
      <c r="Q27" s="34"/>
      <c r="R27" s="35"/>
      <c r="S27" s="21"/>
    </row>
    <row r="28" spans="1:19" ht="17.25" customHeight="1">
      <c r="A28" s="15"/>
      <c r="B28" s="16" t="s">
        <v>23</v>
      </c>
      <c r="C28" s="16"/>
      <c r="D28" s="16"/>
      <c r="E28" s="22" t="s">
        <v>4</v>
      </c>
      <c r="F28" s="16"/>
      <c r="G28" s="16"/>
      <c r="H28" s="16"/>
      <c r="I28" s="16"/>
      <c r="J28" s="23"/>
      <c r="K28" s="16"/>
      <c r="L28" s="16"/>
      <c r="M28" s="16"/>
      <c r="N28" s="16"/>
      <c r="O28" s="32"/>
      <c r="P28" s="33"/>
      <c r="Q28" s="34"/>
      <c r="R28" s="35"/>
      <c r="S28" s="21"/>
    </row>
    <row r="29" spans="1:19" ht="17.25" customHeight="1">
      <c r="A29" s="15"/>
      <c r="B29" s="16"/>
      <c r="C29" s="16"/>
      <c r="D29" s="16"/>
      <c r="E29" s="29"/>
      <c r="F29" s="27"/>
      <c r="G29" s="27"/>
      <c r="H29" s="27"/>
      <c r="I29" s="27"/>
      <c r="J29" s="28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6" t="s">
        <v>24</v>
      </c>
      <c r="F30" s="16"/>
      <c r="G30" s="16" t="s">
        <v>25</v>
      </c>
      <c r="H30" s="16"/>
      <c r="I30" s="16"/>
      <c r="J30" s="16"/>
      <c r="K30" s="16"/>
      <c r="L30" s="16"/>
      <c r="M30" s="16"/>
      <c r="N30" s="16"/>
      <c r="O30" s="36" t="s">
        <v>26</v>
      </c>
      <c r="P30" s="25"/>
      <c r="Q30" s="25"/>
      <c r="R30" s="37"/>
      <c r="S30" s="21"/>
    </row>
    <row r="31" spans="1:19" ht="17.25" customHeight="1">
      <c r="A31" s="15"/>
      <c r="B31" s="16"/>
      <c r="C31" s="16"/>
      <c r="D31" s="16"/>
      <c r="E31" s="32" t="s">
        <v>27</v>
      </c>
      <c r="F31" s="16"/>
      <c r="G31" s="33" t="s">
        <v>28</v>
      </c>
      <c r="H31" s="38"/>
      <c r="I31" s="39"/>
      <c r="J31" s="16"/>
      <c r="K31" s="16"/>
      <c r="L31" s="16"/>
      <c r="M31" s="16"/>
      <c r="N31" s="16"/>
      <c r="O31" s="40" t="s">
        <v>29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30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31</v>
      </c>
      <c r="B34" s="50"/>
      <c r="C34" s="50"/>
      <c r="D34" s="51"/>
      <c r="E34" s="52" t="s">
        <v>32</v>
      </c>
      <c r="F34" s="51"/>
      <c r="G34" s="52" t="s">
        <v>33</v>
      </c>
      <c r="H34" s="50"/>
      <c r="I34" s="51"/>
      <c r="J34" s="52" t="s">
        <v>34</v>
      </c>
      <c r="K34" s="50"/>
      <c r="L34" s="52" t="s">
        <v>35</v>
      </c>
      <c r="M34" s="50"/>
      <c r="N34" s="50"/>
      <c r="O34" s="51"/>
      <c r="P34" s="52" t="s">
        <v>36</v>
      </c>
      <c r="Q34" s="50"/>
      <c r="R34" s="50"/>
      <c r="S34" s="53"/>
    </row>
    <row r="35" spans="1:19" ht="20.25" customHeight="1">
      <c r="A35" s="54"/>
      <c r="B35" s="55"/>
      <c r="C35" s="55"/>
      <c r="D35" s="180">
        <v>0</v>
      </c>
      <c r="E35" s="56">
        <f>IF(D35=0,0,R47/D35)</f>
        <v>0</v>
      </c>
      <c r="F35" s="57"/>
      <c r="G35" s="58"/>
      <c r="H35" s="55"/>
      <c r="I35" s="180">
        <v>0</v>
      </c>
      <c r="J35" s="56">
        <f>IF(I35=0,0,R47/I35)</f>
        <v>0</v>
      </c>
      <c r="K35" s="59"/>
      <c r="L35" s="58"/>
      <c r="M35" s="55"/>
      <c r="N35" s="55"/>
      <c r="O35" s="180">
        <v>0</v>
      </c>
      <c r="P35" s="58"/>
      <c r="Q35" s="55"/>
      <c r="R35" s="60">
        <f>IF(O35=0,0,R47/O35)</f>
        <v>0</v>
      </c>
      <c r="S35" s="61"/>
    </row>
    <row r="36" spans="1:19" ht="20.25" customHeight="1">
      <c r="A36" s="45"/>
      <c r="B36" s="46"/>
      <c r="C36" s="46"/>
      <c r="D36" s="46"/>
      <c r="E36" s="47" t="s">
        <v>37</v>
      </c>
      <c r="F36" s="46"/>
      <c r="G36" s="46"/>
      <c r="H36" s="46"/>
      <c r="I36" s="46"/>
      <c r="J36" s="62" t="s">
        <v>38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3" t="s">
        <v>39</v>
      </c>
      <c r="B37" s="64"/>
      <c r="C37" s="65" t="s">
        <v>40</v>
      </c>
      <c r="D37" s="66"/>
      <c r="E37" s="66"/>
      <c r="F37" s="67"/>
      <c r="G37" s="63" t="s">
        <v>41</v>
      </c>
      <c r="H37" s="68"/>
      <c r="I37" s="65" t="s">
        <v>42</v>
      </c>
      <c r="J37" s="66"/>
      <c r="K37" s="66"/>
      <c r="L37" s="63" t="s">
        <v>43</v>
      </c>
      <c r="M37" s="68"/>
      <c r="N37" s="65" t="s">
        <v>44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45</v>
      </c>
      <c r="C38" s="19"/>
      <c r="D38" s="71" t="s">
        <v>46</v>
      </c>
      <c r="E38" s="72">
        <f>SUMIF(Rozpocet!O5:O65535,8,Rozpocet!I5:I65535)</f>
        <v>0</v>
      </c>
      <c r="F38" s="73"/>
      <c r="G38" s="69">
        <v>8</v>
      </c>
      <c r="H38" s="74" t="s">
        <v>47</v>
      </c>
      <c r="I38" s="35"/>
      <c r="J38" s="181">
        <v>0</v>
      </c>
      <c r="K38" s="75"/>
      <c r="L38" s="69">
        <v>13</v>
      </c>
      <c r="M38" s="33" t="s">
        <v>48</v>
      </c>
      <c r="N38" s="38"/>
      <c r="O38" s="38"/>
      <c r="P38" s="184"/>
      <c r="Q38" s="76" t="s">
        <v>49</v>
      </c>
      <c r="R38" s="183">
        <v>0</v>
      </c>
      <c r="S38" s="73"/>
    </row>
    <row r="39" spans="1:19" ht="20.25" customHeight="1">
      <c r="A39" s="69">
        <v>2</v>
      </c>
      <c r="B39" s="77"/>
      <c r="C39" s="28"/>
      <c r="D39" s="71" t="s">
        <v>50</v>
      </c>
      <c r="E39" s="72">
        <f>SUMIF(Rozpocet!O10:O65536,4,Rozpocet!I10:I65536)</f>
        <v>0</v>
      </c>
      <c r="F39" s="73"/>
      <c r="G39" s="69">
        <v>9</v>
      </c>
      <c r="H39" s="16" t="s">
        <v>51</v>
      </c>
      <c r="I39" s="71"/>
      <c r="J39" s="181">
        <v>0</v>
      </c>
      <c r="K39" s="75"/>
      <c r="L39" s="69">
        <v>14</v>
      </c>
      <c r="M39" s="33" t="s">
        <v>52</v>
      </c>
      <c r="N39" s="38"/>
      <c r="O39" s="38"/>
      <c r="P39" s="184"/>
      <c r="Q39" s="76" t="s">
        <v>49</v>
      </c>
      <c r="R39" s="183">
        <v>0</v>
      </c>
      <c r="S39" s="73"/>
    </row>
    <row r="40" spans="1:19" ht="20.25" customHeight="1">
      <c r="A40" s="69">
        <v>3</v>
      </c>
      <c r="B40" s="70" t="s">
        <v>53</v>
      </c>
      <c r="C40" s="19"/>
      <c r="D40" s="71" t="s">
        <v>46</v>
      </c>
      <c r="E40" s="72">
        <f>SUMIF(Rozpocet!O11:O65536,32,Rozpocet!I11:I65536)</f>
        <v>0</v>
      </c>
      <c r="F40" s="73"/>
      <c r="G40" s="69">
        <v>10</v>
      </c>
      <c r="H40" s="74" t="s">
        <v>54</v>
      </c>
      <c r="I40" s="35"/>
      <c r="J40" s="181">
        <v>0</v>
      </c>
      <c r="K40" s="75"/>
      <c r="L40" s="69">
        <v>15</v>
      </c>
      <c r="M40" s="33" t="s">
        <v>55</v>
      </c>
      <c r="N40" s="38"/>
      <c r="O40" s="38"/>
      <c r="P40" s="184"/>
      <c r="Q40" s="76" t="s">
        <v>49</v>
      </c>
      <c r="R40" s="183">
        <v>0</v>
      </c>
      <c r="S40" s="73"/>
    </row>
    <row r="41" spans="1:19" ht="20.25" customHeight="1">
      <c r="A41" s="69">
        <v>4</v>
      </c>
      <c r="B41" s="77"/>
      <c r="C41" s="28"/>
      <c r="D41" s="71" t="s">
        <v>50</v>
      </c>
      <c r="E41" s="72">
        <f>SUMIF(Rozpocet!O12:O65536,16,Rozpocet!I12:I65536)+SUMIF(Rozpocet!O12:O65536,128,Rozpocet!I12:I65536)</f>
        <v>0</v>
      </c>
      <c r="F41" s="73"/>
      <c r="G41" s="69">
        <v>11</v>
      </c>
      <c r="H41" s="74"/>
      <c r="I41" s="35"/>
      <c r="J41" s="181">
        <v>0</v>
      </c>
      <c r="K41" s="75"/>
      <c r="L41" s="69">
        <v>16</v>
      </c>
      <c r="M41" s="33" t="s">
        <v>56</v>
      </c>
      <c r="N41" s="38"/>
      <c r="O41" s="38"/>
      <c r="P41" s="184"/>
      <c r="Q41" s="76" t="s">
        <v>49</v>
      </c>
      <c r="R41" s="183">
        <v>0</v>
      </c>
      <c r="S41" s="73"/>
    </row>
    <row r="42" spans="1:19" ht="20.25" customHeight="1">
      <c r="A42" s="69">
        <v>5</v>
      </c>
      <c r="B42" s="70" t="s">
        <v>57</v>
      </c>
      <c r="C42" s="19"/>
      <c r="D42" s="71" t="s">
        <v>46</v>
      </c>
      <c r="E42" s="72">
        <f>SUMIF(Rozpocet!O13:O65536,256,Rozpocet!I13:I65536)</f>
        <v>0</v>
      </c>
      <c r="F42" s="73"/>
      <c r="G42" s="78"/>
      <c r="H42" s="38"/>
      <c r="I42" s="35"/>
      <c r="J42" s="79"/>
      <c r="K42" s="75"/>
      <c r="L42" s="69">
        <v>17</v>
      </c>
      <c r="M42" s="33" t="s">
        <v>58</v>
      </c>
      <c r="N42" s="38"/>
      <c r="O42" s="38"/>
      <c r="P42" s="184"/>
      <c r="Q42" s="76" t="s">
        <v>49</v>
      </c>
      <c r="R42" s="183">
        <v>0</v>
      </c>
      <c r="S42" s="73"/>
    </row>
    <row r="43" spans="1:19" ht="20.25" customHeight="1">
      <c r="A43" s="69">
        <v>6</v>
      </c>
      <c r="B43" s="77"/>
      <c r="C43" s="28"/>
      <c r="D43" s="71" t="s">
        <v>50</v>
      </c>
      <c r="E43" s="72">
        <f>SUMIF(Rozpocet!O14:O65536,64,Rozpocet!I14:I65536)</f>
        <v>0</v>
      </c>
      <c r="F43" s="73"/>
      <c r="G43" s="78"/>
      <c r="H43" s="38"/>
      <c r="I43" s="35"/>
      <c r="J43" s="79"/>
      <c r="K43" s="75"/>
      <c r="L43" s="69">
        <v>18</v>
      </c>
      <c r="M43" s="74" t="s">
        <v>59</v>
      </c>
      <c r="N43" s="38"/>
      <c r="O43" s="38"/>
      <c r="P43" s="38"/>
      <c r="Q43" s="35"/>
      <c r="R43" s="72">
        <f>SUMIF(Rozpocet!O14:O65536,1024,Rozpocet!I14:I65536)</f>
        <v>0</v>
      </c>
      <c r="S43" s="73"/>
    </row>
    <row r="44" spans="1:19" ht="20.25" customHeight="1">
      <c r="A44" s="69">
        <v>7</v>
      </c>
      <c r="B44" s="80" t="s">
        <v>60</v>
      </c>
      <c r="C44" s="38"/>
      <c r="D44" s="35"/>
      <c r="E44" s="81">
        <f>SUM(E38:E43)</f>
        <v>0</v>
      </c>
      <c r="F44" s="48"/>
      <c r="G44" s="69">
        <v>12</v>
      </c>
      <c r="H44" s="80" t="s">
        <v>61</v>
      </c>
      <c r="I44" s="35"/>
      <c r="J44" s="82">
        <f>SUM(J38:J41)</f>
        <v>0</v>
      </c>
      <c r="K44" s="83"/>
      <c r="L44" s="69">
        <v>19</v>
      </c>
      <c r="M44" s="70" t="s">
        <v>62</v>
      </c>
      <c r="N44" s="18"/>
      <c r="O44" s="18"/>
      <c r="P44" s="18"/>
      <c r="Q44" s="84"/>
      <c r="R44" s="81">
        <f>SUM(R38:R43)</f>
        <v>0</v>
      </c>
      <c r="S44" s="48"/>
    </row>
    <row r="45" spans="1:19" ht="20.25" customHeight="1">
      <c r="A45" s="85">
        <v>20</v>
      </c>
      <c r="B45" s="86" t="s">
        <v>63</v>
      </c>
      <c r="C45" s="87"/>
      <c r="D45" s="88"/>
      <c r="E45" s="89">
        <f>SUMIF(Rozpocet!O14:O65536,512,Rozpocet!I14:I65536)</f>
        <v>0</v>
      </c>
      <c r="F45" s="44"/>
      <c r="G45" s="85">
        <v>21</v>
      </c>
      <c r="H45" s="86" t="s">
        <v>64</v>
      </c>
      <c r="I45" s="88"/>
      <c r="J45" s="182">
        <v>0</v>
      </c>
      <c r="K45" s="90">
        <f>M49</f>
        <v>21</v>
      </c>
      <c r="L45" s="85">
        <v>22</v>
      </c>
      <c r="M45" s="86" t="s">
        <v>65</v>
      </c>
      <c r="N45" s="87"/>
      <c r="O45" s="87"/>
      <c r="P45" s="87"/>
      <c r="Q45" s="88"/>
      <c r="R45" s="89">
        <f>SUMIF(Rozpocet!O14:O65536,"&lt;4",Rozpocet!I14:I65536)+SUMIF(Rozpocet!O14:O65536,"&gt;1024",Rozpocet!I14:I65536)</f>
        <v>0</v>
      </c>
      <c r="S45" s="44"/>
    </row>
    <row r="46" spans="1:19" ht="20.25" customHeight="1">
      <c r="A46" s="91" t="s">
        <v>21</v>
      </c>
      <c r="B46" s="13"/>
      <c r="C46" s="13"/>
      <c r="D46" s="13"/>
      <c r="E46" s="13"/>
      <c r="F46" s="92"/>
      <c r="G46" s="93"/>
      <c r="H46" s="13"/>
      <c r="I46" s="13"/>
      <c r="J46" s="13"/>
      <c r="K46" s="13"/>
      <c r="L46" s="63" t="s">
        <v>66</v>
      </c>
      <c r="M46" s="51"/>
      <c r="N46" s="65" t="s">
        <v>67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4"/>
      <c r="H47" s="16"/>
      <c r="I47" s="16"/>
      <c r="J47" s="16"/>
      <c r="K47" s="16"/>
      <c r="L47" s="69">
        <v>23</v>
      </c>
      <c r="M47" s="74" t="s">
        <v>68</v>
      </c>
      <c r="N47" s="38"/>
      <c r="O47" s="38"/>
      <c r="P47" s="38"/>
      <c r="Q47" s="73"/>
      <c r="R47" s="81">
        <f>ROUND(E44+J44+R44+E45+J45+R45,2)</f>
        <v>0</v>
      </c>
      <c r="S47" s="48"/>
    </row>
    <row r="48" spans="1:19" ht="20.25" customHeight="1">
      <c r="A48" s="95" t="s">
        <v>69</v>
      </c>
      <c r="B48" s="27"/>
      <c r="C48" s="27"/>
      <c r="D48" s="27"/>
      <c r="E48" s="27"/>
      <c r="F48" s="28"/>
      <c r="G48" s="96" t="s">
        <v>70</v>
      </c>
      <c r="H48" s="27"/>
      <c r="I48" s="27"/>
      <c r="J48" s="27"/>
      <c r="K48" s="27"/>
      <c r="L48" s="69">
        <v>24</v>
      </c>
      <c r="M48" s="97">
        <v>15</v>
      </c>
      <c r="N48" s="28" t="s">
        <v>49</v>
      </c>
      <c r="O48" s="98">
        <f>R47-O49</f>
        <v>0</v>
      </c>
      <c r="P48" s="38" t="s">
        <v>71</v>
      </c>
      <c r="Q48" s="35"/>
      <c r="R48" s="99">
        <f>ROUNDUP(O48*M48/100,1)</f>
        <v>0</v>
      </c>
      <c r="S48" s="100"/>
    </row>
    <row r="49" spans="1:19" ht="20.25" customHeight="1">
      <c r="A49" s="101" t="s">
        <v>20</v>
      </c>
      <c r="B49" s="18"/>
      <c r="C49" s="18"/>
      <c r="D49" s="18"/>
      <c r="E49" s="18"/>
      <c r="F49" s="19"/>
      <c r="G49" s="102"/>
      <c r="H49" s="18"/>
      <c r="I49" s="18"/>
      <c r="J49" s="18"/>
      <c r="K49" s="18"/>
      <c r="L49" s="69">
        <v>25</v>
      </c>
      <c r="M49" s="103">
        <v>21</v>
      </c>
      <c r="N49" s="35" t="s">
        <v>49</v>
      </c>
      <c r="O49" s="98">
        <f>ROUND(SUMIF(Rozpocet!N14:N65536,M49,Rozpocet!I14:I65536)+SUMIF(P38:P42,M49,R38:R42)+IF(K45=M49,J45,0),2)</f>
        <v>0</v>
      </c>
      <c r="P49" s="38" t="s">
        <v>71</v>
      </c>
      <c r="Q49" s="35"/>
      <c r="R49" s="72">
        <f>ROUNDUP(O49*M49/100,1)</f>
        <v>0</v>
      </c>
      <c r="S49" s="73"/>
    </row>
    <row r="50" spans="1:19" ht="20.25" customHeight="1">
      <c r="A50" s="15"/>
      <c r="B50" s="16"/>
      <c r="C50" s="16"/>
      <c r="D50" s="16"/>
      <c r="E50" s="16"/>
      <c r="F50" s="23"/>
      <c r="G50" s="94"/>
      <c r="H50" s="16"/>
      <c r="I50" s="16"/>
      <c r="J50" s="16"/>
      <c r="K50" s="16"/>
      <c r="L50" s="85">
        <v>26</v>
      </c>
      <c r="M50" s="104" t="s">
        <v>72</v>
      </c>
      <c r="N50" s="87"/>
      <c r="O50" s="87"/>
      <c r="P50" s="87"/>
      <c r="Q50" s="105"/>
      <c r="R50" s="106">
        <f>R47+R48+R49</f>
        <v>0</v>
      </c>
      <c r="S50" s="107"/>
    </row>
    <row r="51" spans="1:19" ht="20.25" customHeight="1">
      <c r="A51" s="95" t="s">
        <v>69</v>
      </c>
      <c r="B51" s="27"/>
      <c r="C51" s="27"/>
      <c r="D51" s="27"/>
      <c r="E51" s="27"/>
      <c r="F51" s="28"/>
      <c r="G51" s="96" t="s">
        <v>70</v>
      </c>
      <c r="H51" s="27"/>
      <c r="I51" s="27"/>
      <c r="J51" s="27"/>
      <c r="K51" s="27"/>
      <c r="L51" s="63" t="s">
        <v>73</v>
      </c>
      <c r="M51" s="51"/>
      <c r="N51" s="65" t="s">
        <v>74</v>
      </c>
      <c r="O51" s="50"/>
      <c r="P51" s="50"/>
      <c r="Q51" s="50"/>
      <c r="R51" s="108"/>
      <c r="S51" s="53"/>
    </row>
    <row r="52" spans="1:19" ht="20.25" customHeight="1">
      <c r="A52" s="101" t="s">
        <v>23</v>
      </c>
      <c r="B52" s="18"/>
      <c r="C52" s="18"/>
      <c r="D52" s="18"/>
      <c r="E52" s="18"/>
      <c r="F52" s="19"/>
      <c r="G52" s="102"/>
      <c r="H52" s="18"/>
      <c r="I52" s="18"/>
      <c r="J52" s="18"/>
      <c r="K52" s="18"/>
      <c r="L52" s="69">
        <v>27</v>
      </c>
      <c r="M52" s="74" t="s">
        <v>75</v>
      </c>
      <c r="N52" s="38"/>
      <c r="O52" s="38"/>
      <c r="P52" s="38"/>
      <c r="Q52" s="35"/>
      <c r="R52" s="183">
        <v>0</v>
      </c>
      <c r="S52" s="73"/>
    </row>
    <row r="53" spans="1:19" ht="20.25" customHeight="1">
      <c r="A53" s="15"/>
      <c r="B53" s="16"/>
      <c r="C53" s="16"/>
      <c r="D53" s="16"/>
      <c r="E53" s="16"/>
      <c r="F53" s="23"/>
      <c r="G53" s="94"/>
      <c r="H53" s="16"/>
      <c r="I53" s="16"/>
      <c r="J53" s="16"/>
      <c r="K53" s="16"/>
      <c r="L53" s="69">
        <v>28</v>
      </c>
      <c r="M53" s="74" t="s">
        <v>76</v>
      </c>
      <c r="N53" s="38"/>
      <c r="O53" s="38"/>
      <c r="P53" s="38"/>
      <c r="Q53" s="35"/>
      <c r="R53" s="183">
        <v>0</v>
      </c>
      <c r="S53" s="73"/>
    </row>
    <row r="54" spans="1:19" ht="20.25" customHeight="1">
      <c r="A54" s="109" t="s">
        <v>69</v>
      </c>
      <c r="B54" s="43"/>
      <c r="C54" s="43"/>
      <c r="D54" s="43"/>
      <c r="E54" s="43"/>
      <c r="F54" s="110"/>
      <c r="G54" s="111" t="s">
        <v>70</v>
      </c>
      <c r="H54" s="43"/>
      <c r="I54" s="43"/>
      <c r="J54" s="43"/>
      <c r="K54" s="43"/>
      <c r="L54" s="85">
        <v>29</v>
      </c>
      <c r="M54" s="86" t="s">
        <v>77</v>
      </c>
      <c r="N54" s="87"/>
      <c r="O54" s="87"/>
      <c r="P54" s="87"/>
      <c r="Q54" s="88"/>
      <c r="R54" s="185">
        <v>0</v>
      </c>
      <c r="S54" s="112"/>
    </row>
  </sheetData>
  <sheetProtection password="CC35" sheet="1" objects="1" scenarios="1"/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4" width="13.7109375" style="1" hidden="1" customWidth="1"/>
    <col min="5" max="5" width="13.8515625" style="1" hidden="1" customWidth="1"/>
    <col min="6" max="16384" width="9.140625" style="1" customWidth="1"/>
  </cols>
  <sheetData>
    <row r="1" spans="1:5" ht="18" customHeight="1">
      <c r="A1" s="113" t="s">
        <v>78</v>
      </c>
      <c r="B1" s="114"/>
      <c r="C1" s="114"/>
      <c r="D1" s="114"/>
      <c r="E1" s="114"/>
    </row>
    <row r="2" spans="1:5" ht="12" customHeight="1">
      <c r="A2" s="115" t="s">
        <v>79</v>
      </c>
      <c r="B2" s="116" t="str">
        <f>'Krycí list'!E5</f>
        <v>Karlovy Vary, Tržní kolonáda</v>
      </c>
      <c r="C2" s="117"/>
      <c r="D2" s="117"/>
      <c r="E2" s="117"/>
    </row>
    <row r="3" spans="1:5" ht="12" customHeight="1">
      <c r="A3" s="115" t="s">
        <v>80</v>
      </c>
      <c r="B3" s="116" t="str">
        <f>'Krycí list'!E7</f>
        <v>Tržní kolonáda - 4.etapa. Obnova nátěrů a drobné údržbové práce</v>
      </c>
      <c r="C3" s="118"/>
      <c r="D3" s="116"/>
      <c r="E3" s="119"/>
    </row>
    <row r="4" spans="1:5" ht="12" customHeight="1">
      <c r="A4" s="115" t="s">
        <v>81</v>
      </c>
      <c r="B4" s="116" t="str">
        <f>'Krycí list'!E9</f>
        <v> </v>
      </c>
      <c r="C4" s="118"/>
      <c r="D4" s="116"/>
      <c r="E4" s="119"/>
    </row>
    <row r="5" spans="1:5" ht="12" customHeight="1">
      <c r="A5" s="116" t="s">
        <v>82</v>
      </c>
      <c r="B5" s="116" t="str">
        <f>'Krycí list'!P5</f>
        <v> </v>
      </c>
      <c r="C5" s="118"/>
      <c r="D5" s="116"/>
      <c r="E5" s="119"/>
    </row>
    <row r="6" spans="1:5" ht="6" customHeight="1">
      <c r="A6" s="116"/>
      <c r="B6" s="116"/>
      <c r="C6" s="118"/>
      <c r="D6" s="116"/>
      <c r="E6" s="119"/>
    </row>
    <row r="7" spans="1:5" ht="12" customHeight="1">
      <c r="A7" s="116" t="s">
        <v>83</v>
      </c>
      <c r="B7" s="116" t="str">
        <f>'Krycí list'!E26</f>
        <v> </v>
      </c>
      <c r="C7" s="118"/>
      <c r="D7" s="116"/>
      <c r="E7" s="119"/>
    </row>
    <row r="8" spans="1:5" ht="12" customHeight="1">
      <c r="A8" s="116" t="s">
        <v>84</v>
      </c>
      <c r="B8" s="116" t="str">
        <f>'Krycí list'!E28</f>
        <v> </v>
      </c>
      <c r="C8" s="118"/>
      <c r="D8" s="116"/>
      <c r="E8" s="119"/>
    </row>
    <row r="9" spans="1:5" ht="12" customHeight="1">
      <c r="A9" s="116" t="s">
        <v>85</v>
      </c>
      <c r="B9" s="116" t="s">
        <v>86</v>
      </c>
      <c r="C9" s="118"/>
      <c r="D9" s="116"/>
      <c r="E9" s="119"/>
    </row>
    <row r="10" spans="1:5" ht="6" customHeight="1">
      <c r="A10" s="114"/>
      <c r="B10" s="114"/>
      <c r="C10" s="114"/>
      <c r="D10" s="114"/>
      <c r="E10" s="114"/>
    </row>
    <row r="11" spans="1:5" ht="12" customHeight="1">
      <c r="A11" s="120" t="s">
        <v>87</v>
      </c>
      <c r="B11" s="121" t="s">
        <v>88</v>
      </c>
      <c r="C11" s="122" t="s">
        <v>89</v>
      </c>
      <c r="D11" s="123" t="s">
        <v>90</v>
      </c>
      <c r="E11" s="122" t="s">
        <v>91</v>
      </c>
    </row>
    <row r="12" spans="1:5" ht="12" customHeight="1">
      <c r="A12" s="124">
        <v>1</v>
      </c>
      <c r="B12" s="125">
        <v>2</v>
      </c>
      <c r="C12" s="126">
        <v>3</v>
      </c>
      <c r="D12" s="127">
        <v>4</v>
      </c>
      <c r="E12" s="126">
        <v>5</v>
      </c>
    </row>
    <row r="13" spans="1:5" ht="3.75" customHeight="1">
      <c r="A13" s="128"/>
      <c r="B13" s="129"/>
      <c r="C13" s="129"/>
      <c r="D13" s="129"/>
      <c r="E13" s="130"/>
    </row>
    <row r="14" spans="1:5" s="131" customFormat="1" ht="12.75" customHeight="1">
      <c r="A14" s="132" t="str">
        <f>Rozpocet!D14</f>
        <v>HSV</v>
      </c>
      <c r="B14" s="133" t="str">
        <f>Rozpocet!E14</f>
        <v>Práce a dodávky HSV</v>
      </c>
      <c r="C14" s="134">
        <f>Rozpocet!I14</f>
        <v>0</v>
      </c>
      <c r="D14" s="135">
        <f>Rozpocet!K14</f>
        <v>0</v>
      </c>
      <c r="E14" s="135">
        <f>Rozpocet!M14</f>
        <v>0</v>
      </c>
    </row>
    <row r="15" spans="1:5" s="131" customFormat="1" ht="12.75" customHeight="1">
      <c r="A15" s="136" t="str">
        <f>Rozpocet!D15</f>
        <v>9</v>
      </c>
      <c r="B15" s="137" t="str">
        <f>Rozpocet!E15</f>
        <v>Ostatní konstrukce a práce-bourání</v>
      </c>
      <c r="C15" s="138">
        <f>Rozpocet!I15</f>
        <v>0</v>
      </c>
      <c r="D15" s="139">
        <f>Rozpocet!K15</f>
        <v>0</v>
      </c>
      <c r="E15" s="139">
        <f>Rozpocet!M15</f>
        <v>0</v>
      </c>
    </row>
    <row r="16" spans="1:5" s="131" customFormat="1" ht="12.75" customHeight="1">
      <c r="A16" s="136" t="str">
        <f>Rozpocet!D16</f>
        <v>94</v>
      </c>
      <c r="B16" s="137" t="str">
        <f>Rozpocet!E16</f>
        <v>Lešení a stavební výtahy</v>
      </c>
      <c r="C16" s="138">
        <f>Rozpocet!I16</f>
        <v>0</v>
      </c>
      <c r="D16" s="139">
        <f>Rozpocet!K16</f>
        <v>0</v>
      </c>
      <c r="E16" s="139">
        <f>Rozpocet!M16</f>
        <v>0</v>
      </c>
    </row>
    <row r="17" spans="1:5" s="131" customFormat="1" ht="12.75" customHeight="1">
      <c r="A17" s="132" t="str">
        <f>Rozpocet!D30</f>
        <v>PSV</v>
      </c>
      <c r="B17" s="133" t="str">
        <f>Rozpocet!E30</f>
        <v>Práce a dodávky PSV</v>
      </c>
      <c r="C17" s="134">
        <f>Rozpocet!I30</f>
        <v>0</v>
      </c>
      <c r="D17" s="135">
        <f>Rozpocet!K30</f>
        <v>0</v>
      </c>
      <c r="E17" s="135">
        <f>Rozpocet!M30</f>
        <v>0</v>
      </c>
    </row>
    <row r="18" spans="1:5" s="131" customFormat="1" ht="12.75" customHeight="1">
      <c r="A18" s="136" t="str">
        <f>Rozpocet!D31</f>
        <v>712</v>
      </c>
      <c r="B18" s="137" t="str">
        <f>Rozpocet!E31</f>
        <v>Povlakové krytiny</v>
      </c>
      <c r="C18" s="138">
        <f>Rozpocet!I31</f>
        <v>0</v>
      </c>
      <c r="D18" s="139">
        <f>Rozpocet!K31</f>
        <v>0</v>
      </c>
      <c r="E18" s="139">
        <f>Rozpocet!M31</f>
        <v>0</v>
      </c>
    </row>
    <row r="19" spans="1:5" s="131" customFormat="1" ht="12.75" customHeight="1">
      <c r="A19" s="136" t="str">
        <f>Rozpocet!D35</f>
        <v>783</v>
      </c>
      <c r="B19" s="137" t="str">
        <f>Rozpocet!E35</f>
        <v>Dokončovací práce - nátěry</v>
      </c>
      <c r="C19" s="138">
        <f>Rozpocet!I35</f>
        <v>0</v>
      </c>
      <c r="D19" s="139">
        <f>Rozpocet!K35</f>
        <v>0</v>
      </c>
      <c r="E19" s="139">
        <f>Rozpocet!M35</f>
        <v>0</v>
      </c>
    </row>
    <row r="20" spans="1:5" s="131" customFormat="1" ht="12.75" customHeight="1">
      <c r="A20" s="132" t="str">
        <f>Rozpocet!D41</f>
        <v>OST</v>
      </c>
      <c r="B20" s="133" t="str">
        <f>Rozpocet!E41</f>
        <v>Ostatní</v>
      </c>
      <c r="C20" s="134">
        <f>Rozpocet!I41</f>
        <v>0</v>
      </c>
      <c r="D20" s="135">
        <f>Rozpocet!K41</f>
        <v>0</v>
      </c>
      <c r="E20" s="135">
        <f>Rozpocet!M41</f>
        <v>0</v>
      </c>
    </row>
    <row r="21" spans="1:5" s="131" customFormat="1" ht="12.75" customHeight="1">
      <c r="A21" s="136" t="str">
        <f>Rozpocet!D42</f>
        <v>O01</v>
      </c>
      <c r="B21" s="137" t="str">
        <f>Rozpocet!E42</f>
        <v>HZS</v>
      </c>
      <c r="C21" s="138">
        <f>Rozpocet!I42</f>
        <v>0</v>
      </c>
      <c r="D21" s="139">
        <f>Rozpocet!K42</f>
        <v>0</v>
      </c>
      <c r="E21" s="139">
        <f>Rozpocet!M42</f>
        <v>0</v>
      </c>
    </row>
    <row r="22" spans="2:5" s="140" customFormat="1" ht="12.75" customHeight="1">
      <c r="B22" s="141" t="s">
        <v>92</v>
      </c>
      <c r="C22" s="142">
        <f>Rozpocet!I44</f>
        <v>0</v>
      </c>
      <c r="D22" s="143">
        <f>Rozpocet!K44</f>
        <v>0</v>
      </c>
      <c r="E22" s="143">
        <f>Rozpocet!M44</f>
        <v>0</v>
      </c>
    </row>
  </sheetData>
  <sheetProtection password="CC35" sheet="1" objects="1" scenarios="1"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10" width="10.57421875" style="1" hidden="1" customWidth="1"/>
    <col min="11" max="11" width="10.8515625" style="1" hidden="1" customWidth="1"/>
    <col min="12" max="12" width="9.7109375" style="1" hidden="1" customWidth="1"/>
    <col min="13" max="13" width="11.57421875" style="1" hidden="1" customWidth="1"/>
    <col min="14" max="14" width="5.28125" style="1" customWidth="1"/>
    <col min="15" max="15" width="7.00390625" style="1" hidden="1" customWidth="1"/>
    <col min="16" max="16" width="7.28125" style="1" hidden="1" customWidth="1"/>
    <col min="17" max="16384" width="9.140625" style="1" customWidth="1"/>
  </cols>
  <sheetData>
    <row r="1" spans="1:16" ht="18" customHeight="1">
      <c r="A1" s="113" t="s">
        <v>93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5"/>
      <c r="P1" s="145"/>
    </row>
    <row r="2" spans="1:16" ht="11.25" customHeight="1">
      <c r="A2" s="115" t="s">
        <v>79</v>
      </c>
      <c r="B2" s="116"/>
      <c r="C2" s="116" t="str">
        <f>'Krycí list'!E5</f>
        <v>Karlovy Vary, Tržní kolonáda</v>
      </c>
      <c r="D2" s="116"/>
      <c r="E2" s="116"/>
      <c r="F2" s="116"/>
      <c r="G2" s="116"/>
      <c r="H2" s="116"/>
      <c r="I2" s="116"/>
      <c r="J2" s="116"/>
      <c r="K2" s="116"/>
      <c r="L2" s="144"/>
      <c r="M2" s="144"/>
      <c r="N2" s="144"/>
      <c r="O2" s="145"/>
      <c r="P2" s="145"/>
    </row>
    <row r="3" spans="1:16" ht="11.25" customHeight="1">
      <c r="A3" s="115" t="s">
        <v>80</v>
      </c>
      <c r="B3" s="116"/>
      <c r="C3" s="116" t="str">
        <f>'Krycí list'!E7</f>
        <v>Tržní kolonáda - 4.etapa. Obnova nátěrů a drobné údržbové práce</v>
      </c>
      <c r="D3" s="116"/>
      <c r="E3" s="116"/>
      <c r="F3" s="116"/>
      <c r="G3" s="116"/>
      <c r="H3" s="116"/>
      <c r="I3" s="116"/>
      <c r="J3" s="116"/>
      <c r="K3" s="116"/>
      <c r="L3" s="144"/>
      <c r="M3" s="144"/>
      <c r="N3" s="144"/>
      <c r="O3" s="145"/>
      <c r="P3" s="145"/>
    </row>
    <row r="4" spans="1:16" ht="11.25" customHeight="1">
      <c r="A4" s="115" t="s">
        <v>81</v>
      </c>
      <c r="B4" s="116"/>
      <c r="C4" s="116" t="str">
        <f>'Krycí list'!E9</f>
        <v> </v>
      </c>
      <c r="D4" s="116"/>
      <c r="E4" s="116"/>
      <c r="F4" s="116"/>
      <c r="G4" s="116"/>
      <c r="H4" s="116"/>
      <c r="I4" s="116"/>
      <c r="J4" s="116"/>
      <c r="K4" s="116"/>
      <c r="L4" s="144"/>
      <c r="M4" s="144"/>
      <c r="N4" s="144"/>
      <c r="O4" s="145"/>
      <c r="P4" s="145"/>
    </row>
    <row r="5" spans="1:16" ht="11.25" customHeight="1">
      <c r="A5" s="116" t="s">
        <v>94</v>
      </c>
      <c r="B5" s="116"/>
      <c r="C5" s="116" t="str">
        <f>'Krycí list'!P5</f>
        <v> </v>
      </c>
      <c r="D5" s="116"/>
      <c r="E5" s="116"/>
      <c r="F5" s="116"/>
      <c r="G5" s="116"/>
      <c r="H5" s="116"/>
      <c r="I5" s="116"/>
      <c r="J5" s="116"/>
      <c r="K5" s="116"/>
      <c r="L5" s="144"/>
      <c r="M5" s="144"/>
      <c r="N5" s="144"/>
      <c r="O5" s="145"/>
      <c r="P5" s="145"/>
    </row>
    <row r="6" spans="1:16" ht="6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44"/>
      <c r="M6" s="144"/>
      <c r="N6" s="144"/>
      <c r="O6" s="145"/>
      <c r="P6" s="145"/>
    </row>
    <row r="7" spans="1:16" ht="11.25" customHeight="1">
      <c r="A7" s="116" t="s">
        <v>83</v>
      </c>
      <c r="B7" s="116"/>
      <c r="C7" s="116" t="str">
        <f>'Krycí list'!E26</f>
        <v> </v>
      </c>
      <c r="D7" s="116"/>
      <c r="E7" s="116"/>
      <c r="F7" s="116"/>
      <c r="G7" s="116"/>
      <c r="H7" s="116"/>
      <c r="I7" s="116"/>
      <c r="J7" s="116"/>
      <c r="K7" s="116"/>
      <c r="L7" s="144"/>
      <c r="M7" s="144"/>
      <c r="N7" s="144"/>
      <c r="O7" s="145"/>
      <c r="P7" s="145"/>
    </row>
    <row r="8" spans="1:16" ht="11.25" customHeight="1">
      <c r="A8" s="116" t="s">
        <v>84</v>
      </c>
      <c r="B8" s="116"/>
      <c r="C8" s="116" t="str">
        <f>'Krycí list'!E28</f>
        <v> </v>
      </c>
      <c r="D8" s="116"/>
      <c r="E8" s="116"/>
      <c r="F8" s="116"/>
      <c r="G8" s="116"/>
      <c r="H8" s="116"/>
      <c r="I8" s="116"/>
      <c r="J8" s="116"/>
      <c r="K8" s="116"/>
      <c r="L8" s="144"/>
      <c r="M8" s="144"/>
      <c r="N8" s="144"/>
      <c r="O8" s="145"/>
      <c r="P8" s="145"/>
    </row>
    <row r="9" spans="1:16" ht="11.25" customHeight="1">
      <c r="A9" s="116" t="s">
        <v>85</v>
      </c>
      <c r="B9" s="116"/>
      <c r="C9" s="116" t="s">
        <v>86</v>
      </c>
      <c r="D9" s="116"/>
      <c r="E9" s="116"/>
      <c r="F9" s="116"/>
      <c r="G9" s="116"/>
      <c r="H9" s="116"/>
      <c r="I9" s="116"/>
      <c r="J9" s="116"/>
      <c r="K9" s="116"/>
      <c r="L9" s="144"/>
      <c r="M9" s="144"/>
      <c r="N9" s="144"/>
      <c r="O9" s="145"/>
      <c r="P9" s="145"/>
    </row>
    <row r="10" spans="1:16" ht="5.25" customHeight="1">
      <c r="A10" s="144"/>
      <c r="B10" s="144"/>
      <c r="C10" s="144"/>
      <c r="D10" s="144"/>
      <c r="E10" s="144"/>
      <c r="F10" s="144"/>
      <c r="G10" s="144"/>
      <c r="H10" s="168"/>
      <c r="I10" s="144"/>
      <c r="J10" s="144"/>
      <c r="K10" s="144"/>
      <c r="L10" s="144"/>
      <c r="M10" s="144"/>
      <c r="N10" s="168"/>
      <c r="O10" s="145"/>
      <c r="P10" s="145"/>
    </row>
    <row r="11" spans="1:16" ht="21.75" customHeight="1">
      <c r="A11" s="120" t="s">
        <v>95</v>
      </c>
      <c r="B11" s="121" t="s">
        <v>96</v>
      </c>
      <c r="C11" s="121" t="s">
        <v>97</v>
      </c>
      <c r="D11" s="121" t="s">
        <v>98</v>
      </c>
      <c r="E11" s="121" t="s">
        <v>88</v>
      </c>
      <c r="F11" s="121" t="s">
        <v>99</v>
      </c>
      <c r="G11" s="121" t="s">
        <v>100</v>
      </c>
      <c r="H11" s="169" t="s">
        <v>101</v>
      </c>
      <c r="I11" s="121" t="s">
        <v>89</v>
      </c>
      <c r="J11" s="121" t="s">
        <v>102</v>
      </c>
      <c r="K11" s="121" t="s">
        <v>90</v>
      </c>
      <c r="L11" s="121" t="s">
        <v>103</v>
      </c>
      <c r="M11" s="121" t="s">
        <v>104</v>
      </c>
      <c r="N11" s="176" t="s">
        <v>105</v>
      </c>
      <c r="O11" s="146" t="s">
        <v>106</v>
      </c>
      <c r="P11" s="147" t="s">
        <v>107</v>
      </c>
    </row>
    <row r="12" spans="1:16" ht="11.25" customHeight="1">
      <c r="A12" s="124">
        <v>1</v>
      </c>
      <c r="B12" s="125">
        <v>2</v>
      </c>
      <c r="C12" s="125">
        <v>3</v>
      </c>
      <c r="D12" s="125">
        <v>4</v>
      </c>
      <c r="E12" s="125">
        <v>5</v>
      </c>
      <c r="F12" s="125">
        <v>6</v>
      </c>
      <c r="G12" s="125">
        <v>7</v>
      </c>
      <c r="H12" s="170">
        <v>8</v>
      </c>
      <c r="I12" s="125">
        <v>9</v>
      </c>
      <c r="J12" s="125"/>
      <c r="K12" s="125"/>
      <c r="L12" s="125"/>
      <c r="M12" s="125"/>
      <c r="N12" s="177">
        <v>10</v>
      </c>
      <c r="O12" s="148">
        <v>11</v>
      </c>
      <c r="P12" s="149">
        <v>12</v>
      </c>
    </row>
    <row r="13" spans="1:16" ht="3.75" customHeight="1">
      <c r="A13" s="144"/>
      <c r="B13" s="144"/>
      <c r="C13" s="144"/>
      <c r="D13" s="144"/>
      <c r="E13" s="144"/>
      <c r="F13" s="144"/>
      <c r="G13" s="144"/>
      <c r="H13" s="168"/>
      <c r="I13" s="144"/>
      <c r="J13" s="144"/>
      <c r="K13" s="144"/>
      <c r="L13" s="144"/>
      <c r="M13" s="144"/>
      <c r="N13" s="168"/>
      <c r="O13" s="145"/>
      <c r="P13" s="150"/>
    </row>
    <row r="14" spans="1:16" s="131" customFormat="1" ht="12.75" customHeight="1">
      <c r="A14" s="151"/>
      <c r="B14" s="152" t="s">
        <v>66</v>
      </c>
      <c r="C14" s="151"/>
      <c r="D14" s="151" t="s">
        <v>45</v>
      </c>
      <c r="E14" s="151" t="s">
        <v>108</v>
      </c>
      <c r="F14" s="151"/>
      <c r="G14" s="151"/>
      <c r="H14" s="171"/>
      <c r="I14" s="153">
        <f>I15+I16</f>
        <v>0</v>
      </c>
      <c r="J14" s="151"/>
      <c r="K14" s="154">
        <f>K15+K16</f>
        <v>0</v>
      </c>
      <c r="L14" s="151"/>
      <c r="M14" s="154">
        <f>M15+M16</f>
        <v>0</v>
      </c>
      <c r="N14" s="171"/>
      <c r="P14" s="133" t="s">
        <v>109</v>
      </c>
    </row>
    <row r="15" spans="2:16" s="131" customFormat="1" ht="12.75" customHeight="1">
      <c r="B15" s="136" t="s">
        <v>66</v>
      </c>
      <c r="D15" s="137" t="s">
        <v>110</v>
      </c>
      <c r="E15" s="137" t="s">
        <v>111</v>
      </c>
      <c r="H15" s="172"/>
      <c r="N15" s="172"/>
      <c r="P15" s="137" t="s">
        <v>112</v>
      </c>
    </row>
    <row r="16" spans="2:16" s="131" customFormat="1" ht="12.75" customHeight="1">
      <c r="B16" s="136" t="s">
        <v>66</v>
      </c>
      <c r="D16" s="137" t="s">
        <v>113</v>
      </c>
      <c r="E16" s="137" t="s">
        <v>114</v>
      </c>
      <c r="H16" s="172"/>
      <c r="I16" s="138">
        <f>SUM(I17:I29)</f>
        <v>0</v>
      </c>
      <c r="K16" s="139">
        <f>SUM(K17:K29)</f>
        <v>0</v>
      </c>
      <c r="M16" s="139">
        <f>SUM(M17:M29)</f>
        <v>0</v>
      </c>
      <c r="N16" s="172"/>
      <c r="P16" s="137" t="s">
        <v>112</v>
      </c>
    </row>
    <row r="17" spans="1:16" s="16" customFormat="1" ht="24" customHeight="1">
      <c r="A17" s="155" t="s">
        <v>112</v>
      </c>
      <c r="B17" s="155" t="s">
        <v>115</v>
      </c>
      <c r="C17" s="155" t="s">
        <v>116</v>
      </c>
      <c r="D17" s="16" t="s">
        <v>117</v>
      </c>
      <c r="E17" s="156" t="s">
        <v>118</v>
      </c>
      <c r="F17" s="155" t="s">
        <v>119</v>
      </c>
      <c r="G17" s="157">
        <v>133.31</v>
      </c>
      <c r="H17" s="173">
        <v>0</v>
      </c>
      <c r="I17" s="158">
        <f aca="true" t="shared" si="0" ref="I17:I29">ROUND(G17*H17,2)</f>
        <v>0</v>
      </c>
      <c r="J17" s="159">
        <v>0</v>
      </c>
      <c r="K17" s="157">
        <f aca="true" t="shared" si="1" ref="K17:K29">G17*J17</f>
        <v>0</v>
      </c>
      <c r="L17" s="159">
        <v>0</v>
      </c>
      <c r="M17" s="157">
        <f aca="true" t="shared" si="2" ref="M17:M29">G17*L17</f>
        <v>0</v>
      </c>
      <c r="N17" s="178">
        <v>21</v>
      </c>
      <c r="O17" s="160">
        <v>4</v>
      </c>
      <c r="P17" s="16" t="s">
        <v>120</v>
      </c>
    </row>
    <row r="18" spans="1:16" s="16" customFormat="1" ht="24" customHeight="1">
      <c r="A18" s="155" t="s">
        <v>120</v>
      </c>
      <c r="B18" s="155" t="s">
        <v>115</v>
      </c>
      <c r="C18" s="155" t="s">
        <v>116</v>
      </c>
      <c r="D18" s="16" t="s">
        <v>121</v>
      </c>
      <c r="E18" s="156" t="s">
        <v>122</v>
      </c>
      <c r="F18" s="155" t="s">
        <v>119</v>
      </c>
      <c r="G18" s="157">
        <v>3999.3</v>
      </c>
      <c r="H18" s="173">
        <v>0</v>
      </c>
      <c r="I18" s="158">
        <f t="shared" si="0"/>
        <v>0</v>
      </c>
      <c r="J18" s="159">
        <v>0</v>
      </c>
      <c r="K18" s="157">
        <f t="shared" si="1"/>
        <v>0</v>
      </c>
      <c r="L18" s="159">
        <v>0</v>
      </c>
      <c r="M18" s="157">
        <f t="shared" si="2"/>
        <v>0</v>
      </c>
      <c r="N18" s="178">
        <v>21</v>
      </c>
      <c r="O18" s="160">
        <v>4</v>
      </c>
      <c r="P18" s="16" t="s">
        <v>120</v>
      </c>
    </row>
    <row r="19" spans="1:16" s="16" customFormat="1" ht="24" customHeight="1">
      <c r="A19" s="155" t="s">
        <v>123</v>
      </c>
      <c r="B19" s="155" t="s">
        <v>115</v>
      </c>
      <c r="C19" s="155" t="s">
        <v>116</v>
      </c>
      <c r="D19" s="16" t="s">
        <v>124</v>
      </c>
      <c r="E19" s="156" t="s">
        <v>125</v>
      </c>
      <c r="F19" s="155" t="s">
        <v>119</v>
      </c>
      <c r="G19" s="157">
        <v>133.31</v>
      </c>
      <c r="H19" s="173">
        <v>0</v>
      </c>
      <c r="I19" s="158">
        <f t="shared" si="0"/>
        <v>0</v>
      </c>
      <c r="J19" s="159">
        <v>0</v>
      </c>
      <c r="K19" s="157">
        <f t="shared" si="1"/>
        <v>0</v>
      </c>
      <c r="L19" s="159">
        <v>0</v>
      </c>
      <c r="M19" s="157">
        <f t="shared" si="2"/>
        <v>0</v>
      </c>
      <c r="N19" s="178">
        <v>21</v>
      </c>
      <c r="O19" s="160">
        <v>4</v>
      </c>
      <c r="P19" s="16" t="s">
        <v>120</v>
      </c>
    </row>
    <row r="20" spans="1:16" s="16" customFormat="1" ht="24" customHeight="1">
      <c r="A20" s="155" t="s">
        <v>126</v>
      </c>
      <c r="B20" s="155" t="s">
        <v>115</v>
      </c>
      <c r="C20" s="155" t="s">
        <v>116</v>
      </c>
      <c r="D20" s="16" t="s">
        <v>127</v>
      </c>
      <c r="E20" s="156" t="s">
        <v>128</v>
      </c>
      <c r="F20" s="155" t="s">
        <v>129</v>
      </c>
      <c r="G20" s="157">
        <v>945.277</v>
      </c>
      <c r="H20" s="173">
        <v>0</v>
      </c>
      <c r="I20" s="158">
        <f t="shared" si="0"/>
        <v>0</v>
      </c>
      <c r="J20" s="159">
        <v>0</v>
      </c>
      <c r="K20" s="157">
        <f t="shared" si="1"/>
        <v>0</v>
      </c>
      <c r="L20" s="159">
        <v>0</v>
      </c>
      <c r="M20" s="157">
        <f t="shared" si="2"/>
        <v>0</v>
      </c>
      <c r="N20" s="178">
        <v>21</v>
      </c>
      <c r="O20" s="160">
        <v>4</v>
      </c>
      <c r="P20" s="16" t="s">
        <v>120</v>
      </c>
    </row>
    <row r="21" spans="1:16" s="16" customFormat="1" ht="24" customHeight="1">
      <c r="A21" s="155" t="s">
        <v>130</v>
      </c>
      <c r="B21" s="155" t="s">
        <v>115</v>
      </c>
      <c r="C21" s="155" t="s">
        <v>116</v>
      </c>
      <c r="D21" s="16" t="s">
        <v>131</v>
      </c>
      <c r="E21" s="156" t="s">
        <v>132</v>
      </c>
      <c r="F21" s="155" t="s">
        <v>129</v>
      </c>
      <c r="G21" s="157">
        <v>28358.31</v>
      </c>
      <c r="H21" s="173">
        <v>0</v>
      </c>
      <c r="I21" s="158">
        <f t="shared" si="0"/>
        <v>0</v>
      </c>
      <c r="J21" s="159">
        <v>0</v>
      </c>
      <c r="K21" s="157">
        <f t="shared" si="1"/>
        <v>0</v>
      </c>
      <c r="L21" s="159">
        <v>0</v>
      </c>
      <c r="M21" s="157">
        <f t="shared" si="2"/>
        <v>0</v>
      </c>
      <c r="N21" s="178">
        <v>21</v>
      </c>
      <c r="O21" s="160">
        <v>4</v>
      </c>
      <c r="P21" s="16" t="s">
        <v>120</v>
      </c>
    </row>
    <row r="22" spans="1:16" s="16" customFormat="1" ht="24" customHeight="1">
      <c r="A22" s="155" t="s">
        <v>133</v>
      </c>
      <c r="B22" s="155" t="s">
        <v>115</v>
      </c>
      <c r="C22" s="155" t="s">
        <v>116</v>
      </c>
      <c r="D22" s="16" t="s">
        <v>134</v>
      </c>
      <c r="E22" s="156" t="s">
        <v>135</v>
      </c>
      <c r="F22" s="155" t="s">
        <v>129</v>
      </c>
      <c r="G22" s="157">
        <v>945.277</v>
      </c>
      <c r="H22" s="173">
        <v>0</v>
      </c>
      <c r="I22" s="158">
        <f t="shared" si="0"/>
        <v>0</v>
      </c>
      <c r="J22" s="159">
        <v>0</v>
      </c>
      <c r="K22" s="157">
        <f t="shared" si="1"/>
        <v>0</v>
      </c>
      <c r="L22" s="159">
        <v>0</v>
      </c>
      <c r="M22" s="157">
        <f t="shared" si="2"/>
        <v>0</v>
      </c>
      <c r="N22" s="178">
        <v>21</v>
      </c>
      <c r="O22" s="160">
        <v>4</v>
      </c>
      <c r="P22" s="16" t="s">
        <v>120</v>
      </c>
    </row>
    <row r="23" spans="1:16" s="16" customFormat="1" ht="13.5" customHeight="1">
      <c r="A23" s="155" t="s">
        <v>136</v>
      </c>
      <c r="B23" s="155" t="s">
        <v>115</v>
      </c>
      <c r="C23" s="155" t="s">
        <v>116</v>
      </c>
      <c r="D23" s="16" t="s">
        <v>137</v>
      </c>
      <c r="E23" s="156" t="s">
        <v>138</v>
      </c>
      <c r="F23" s="155" t="s">
        <v>119</v>
      </c>
      <c r="G23" s="157">
        <v>349.45</v>
      </c>
      <c r="H23" s="173">
        <v>0</v>
      </c>
      <c r="I23" s="158">
        <f t="shared" si="0"/>
        <v>0</v>
      </c>
      <c r="J23" s="159">
        <v>0</v>
      </c>
      <c r="K23" s="157">
        <f t="shared" si="1"/>
        <v>0</v>
      </c>
      <c r="L23" s="159">
        <v>0</v>
      </c>
      <c r="M23" s="157">
        <f t="shared" si="2"/>
        <v>0</v>
      </c>
      <c r="N23" s="178">
        <v>21</v>
      </c>
      <c r="O23" s="160">
        <v>4</v>
      </c>
      <c r="P23" s="16" t="s">
        <v>120</v>
      </c>
    </row>
    <row r="24" spans="1:16" s="16" customFormat="1" ht="13.5" customHeight="1">
      <c r="A24" s="155" t="s">
        <v>139</v>
      </c>
      <c r="B24" s="155" t="s">
        <v>115</v>
      </c>
      <c r="C24" s="155" t="s">
        <v>116</v>
      </c>
      <c r="D24" s="16" t="s">
        <v>140</v>
      </c>
      <c r="E24" s="156" t="s">
        <v>141</v>
      </c>
      <c r="F24" s="155" t="s">
        <v>119</v>
      </c>
      <c r="G24" s="157">
        <v>10483.5</v>
      </c>
      <c r="H24" s="173">
        <v>0</v>
      </c>
      <c r="I24" s="158">
        <f t="shared" si="0"/>
        <v>0</v>
      </c>
      <c r="J24" s="159">
        <v>0</v>
      </c>
      <c r="K24" s="157">
        <f t="shared" si="1"/>
        <v>0</v>
      </c>
      <c r="L24" s="159">
        <v>0</v>
      </c>
      <c r="M24" s="157">
        <f t="shared" si="2"/>
        <v>0</v>
      </c>
      <c r="N24" s="178">
        <v>21</v>
      </c>
      <c r="O24" s="160">
        <v>4</v>
      </c>
      <c r="P24" s="16" t="s">
        <v>120</v>
      </c>
    </row>
    <row r="25" spans="1:16" s="16" customFormat="1" ht="24" customHeight="1">
      <c r="A25" s="155" t="s">
        <v>110</v>
      </c>
      <c r="B25" s="155" t="s">
        <v>115</v>
      </c>
      <c r="C25" s="155" t="s">
        <v>116</v>
      </c>
      <c r="D25" s="16" t="s">
        <v>142</v>
      </c>
      <c r="E25" s="156" t="s">
        <v>143</v>
      </c>
      <c r="F25" s="155" t="s">
        <v>119</v>
      </c>
      <c r="G25" s="157">
        <v>349.45</v>
      </c>
      <c r="H25" s="173">
        <v>0</v>
      </c>
      <c r="I25" s="158">
        <f t="shared" si="0"/>
        <v>0</v>
      </c>
      <c r="J25" s="159">
        <v>0</v>
      </c>
      <c r="K25" s="157">
        <f t="shared" si="1"/>
        <v>0</v>
      </c>
      <c r="L25" s="159">
        <v>0</v>
      </c>
      <c r="M25" s="157">
        <f t="shared" si="2"/>
        <v>0</v>
      </c>
      <c r="N25" s="178">
        <v>21</v>
      </c>
      <c r="O25" s="160">
        <v>4</v>
      </c>
      <c r="P25" s="16" t="s">
        <v>120</v>
      </c>
    </row>
    <row r="26" spans="1:16" s="16" customFormat="1" ht="13.5" customHeight="1">
      <c r="A26" s="155" t="s">
        <v>144</v>
      </c>
      <c r="B26" s="155" t="s">
        <v>115</v>
      </c>
      <c r="C26" s="155" t="s">
        <v>116</v>
      </c>
      <c r="D26" s="16" t="s">
        <v>145</v>
      </c>
      <c r="E26" s="156" t="s">
        <v>146</v>
      </c>
      <c r="F26" s="155" t="s">
        <v>119</v>
      </c>
      <c r="G26" s="157">
        <v>207.071</v>
      </c>
      <c r="H26" s="173">
        <v>0</v>
      </c>
      <c r="I26" s="158">
        <f t="shared" si="0"/>
        <v>0</v>
      </c>
      <c r="J26" s="159">
        <v>0</v>
      </c>
      <c r="K26" s="157">
        <f t="shared" si="1"/>
        <v>0</v>
      </c>
      <c r="L26" s="159">
        <v>0</v>
      </c>
      <c r="M26" s="157">
        <f t="shared" si="2"/>
        <v>0</v>
      </c>
      <c r="N26" s="178">
        <v>21</v>
      </c>
      <c r="O26" s="160">
        <v>4</v>
      </c>
      <c r="P26" s="16" t="s">
        <v>120</v>
      </c>
    </row>
    <row r="27" spans="1:16" s="16" customFormat="1" ht="13.5" customHeight="1">
      <c r="A27" s="155" t="s">
        <v>147</v>
      </c>
      <c r="B27" s="155" t="s">
        <v>115</v>
      </c>
      <c r="C27" s="155" t="s">
        <v>116</v>
      </c>
      <c r="D27" s="16" t="s">
        <v>148</v>
      </c>
      <c r="E27" s="156" t="s">
        <v>149</v>
      </c>
      <c r="F27" s="155" t="s">
        <v>119</v>
      </c>
      <c r="G27" s="157">
        <v>6212.13</v>
      </c>
      <c r="H27" s="173">
        <v>0</v>
      </c>
      <c r="I27" s="158">
        <f t="shared" si="0"/>
        <v>0</v>
      </c>
      <c r="J27" s="159">
        <v>0</v>
      </c>
      <c r="K27" s="157">
        <f t="shared" si="1"/>
        <v>0</v>
      </c>
      <c r="L27" s="159">
        <v>0</v>
      </c>
      <c r="M27" s="157">
        <f t="shared" si="2"/>
        <v>0</v>
      </c>
      <c r="N27" s="178">
        <v>21</v>
      </c>
      <c r="O27" s="160">
        <v>4</v>
      </c>
      <c r="P27" s="16" t="s">
        <v>120</v>
      </c>
    </row>
    <row r="28" spans="1:16" s="16" customFormat="1" ht="13.5" customHeight="1">
      <c r="A28" s="155" t="s">
        <v>150</v>
      </c>
      <c r="B28" s="155" t="s">
        <v>115</v>
      </c>
      <c r="C28" s="155" t="s">
        <v>116</v>
      </c>
      <c r="D28" s="16" t="s">
        <v>151</v>
      </c>
      <c r="E28" s="156" t="s">
        <v>152</v>
      </c>
      <c r="F28" s="155" t="s">
        <v>119</v>
      </c>
      <c r="G28" s="157">
        <v>207.071</v>
      </c>
      <c r="H28" s="173">
        <v>0</v>
      </c>
      <c r="I28" s="158">
        <f t="shared" si="0"/>
        <v>0</v>
      </c>
      <c r="J28" s="159">
        <v>0</v>
      </c>
      <c r="K28" s="157">
        <f t="shared" si="1"/>
        <v>0</v>
      </c>
      <c r="L28" s="159">
        <v>0</v>
      </c>
      <c r="M28" s="157">
        <f t="shared" si="2"/>
        <v>0</v>
      </c>
      <c r="N28" s="178">
        <v>21</v>
      </c>
      <c r="O28" s="160">
        <v>4</v>
      </c>
      <c r="P28" s="16" t="s">
        <v>120</v>
      </c>
    </row>
    <row r="29" spans="1:16" s="16" customFormat="1" ht="24" customHeight="1">
      <c r="A29" s="155" t="s">
        <v>153</v>
      </c>
      <c r="B29" s="155" t="s">
        <v>115</v>
      </c>
      <c r="C29" s="155" t="s">
        <v>116</v>
      </c>
      <c r="D29" s="16" t="s">
        <v>154</v>
      </c>
      <c r="E29" s="156" t="s">
        <v>155</v>
      </c>
      <c r="F29" s="155" t="s">
        <v>119</v>
      </c>
      <c r="G29" s="157">
        <v>19.7</v>
      </c>
      <c r="H29" s="173">
        <v>0</v>
      </c>
      <c r="I29" s="158">
        <f t="shared" si="0"/>
        <v>0</v>
      </c>
      <c r="J29" s="159">
        <v>0</v>
      </c>
      <c r="K29" s="157">
        <f t="shared" si="1"/>
        <v>0</v>
      </c>
      <c r="L29" s="159">
        <v>0</v>
      </c>
      <c r="M29" s="157">
        <f t="shared" si="2"/>
        <v>0</v>
      </c>
      <c r="N29" s="178">
        <v>21</v>
      </c>
      <c r="O29" s="160">
        <v>4</v>
      </c>
      <c r="P29" s="16" t="s">
        <v>120</v>
      </c>
    </row>
    <row r="30" spans="2:16" s="131" customFormat="1" ht="12.75" customHeight="1">
      <c r="B30" s="132" t="s">
        <v>66</v>
      </c>
      <c r="D30" s="133" t="s">
        <v>53</v>
      </c>
      <c r="E30" s="133" t="s">
        <v>156</v>
      </c>
      <c r="H30" s="172"/>
      <c r="I30" s="134">
        <f>I31+I35</f>
        <v>0</v>
      </c>
      <c r="K30" s="135">
        <f>K31+K35</f>
        <v>0</v>
      </c>
      <c r="M30" s="135">
        <f>M31+M35</f>
        <v>0</v>
      </c>
      <c r="N30" s="172"/>
      <c r="P30" s="133" t="s">
        <v>109</v>
      </c>
    </row>
    <row r="31" spans="2:16" s="131" customFormat="1" ht="12.75" customHeight="1">
      <c r="B31" s="136" t="s">
        <v>66</v>
      </c>
      <c r="D31" s="137" t="s">
        <v>157</v>
      </c>
      <c r="E31" s="137" t="s">
        <v>158</v>
      </c>
      <c r="H31" s="172"/>
      <c r="I31" s="138">
        <f>SUM(I32:I34)</f>
        <v>0</v>
      </c>
      <c r="K31" s="139">
        <f>SUM(K32:K34)</f>
        <v>0</v>
      </c>
      <c r="M31" s="139">
        <f>SUM(M32:M34)</f>
        <v>0</v>
      </c>
      <c r="N31" s="172"/>
      <c r="P31" s="137" t="s">
        <v>112</v>
      </c>
    </row>
    <row r="32" spans="1:16" s="16" customFormat="1" ht="13.5" customHeight="1">
      <c r="A32" s="155" t="s">
        <v>159</v>
      </c>
      <c r="B32" s="155" t="s">
        <v>115</v>
      </c>
      <c r="C32" s="155" t="s">
        <v>157</v>
      </c>
      <c r="D32" s="16" t="s">
        <v>160</v>
      </c>
      <c r="E32" s="156" t="s">
        <v>161</v>
      </c>
      <c r="F32" s="155" t="s">
        <v>119</v>
      </c>
      <c r="G32" s="157">
        <v>54</v>
      </c>
      <c r="H32" s="173">
        <v>0</v>
      </c>
      <c r="I32" s="158">
        <f>ROUND(G32*H32,2)</f>
        <v>0</v>
      </c>
      <c r="J32" s="159">
        <v>0</v>
      </c>
      <c r="K32" s="157">
        <f>G32*J32</f>
        <v>0</v>
      </c>
      <c r="L32" s="159">
        <v>0</v>
      </c>
      <c r="M32" s="157">
        <f>G32*L32</f>
        <v>0</v>
      </c>
      <c r="N32" s="178">
        <v>21</v>
      </c>
      <c r="O32" s="160">
        <v>16</v>
      </c>
      <c r="P32" s="16" t="s">
        <v>120</v>
      </c>
    </row>
    <row r="33" spans="1:16" s="16" customFormat="1" ht="13.5" customHeight="1">
      <c r="A33" s="161" t="s">
        <v>162</v>
      </c>
      <c r="B33" s="161" t="s">
        <v>163</v>
      </c>
      <c r="C33" s="161" t="s">
        <v>164</v>
      </c>
      <c r="D33" s="162" t="s">
        <v>165</v>
      </c>
      <c r="E33" s="163" t="s">
        <v>166</v>
      </c>
      <c r="F33" s="161" t="s">
        <v>119</v>
      </c>
      <c r="G33" s="164">
        <v>62.1</v>
      </c>
      <c r="H33" s="174">
        <v>0</v>
      </c>
      <c r="I33" s="165">
        <f>ROUND(G33*H33,2)</f>
        <v>0</v>
      </c>
      <c r="J33" s="166">
        <v>0</v>
      </c>
      <c r="K33" s="164">
        <f>G33*J33</f>
        <v>0</v>
      </c>
      <c r="L33" s="166">
        <v>0</v>
      </c>
      <c r="M33" s="164">
        <f>G33*L33</f>
        <v>0</v>
      </c>
      <c r="N33" s="179">
        <v>21</v>
      </c>
      <c r="O33" s="167">
        <v>32</v>
      </c>
      <c r="P33" s="162" t="s">
        <v>120</v>
      </c>
    </row>
    <row r="34" spans="1:16" s="16" customFormat="1" ht="13.5" customHeight="1">
      <c r="A34" s="155" t="s">
        <v>167</v>
      </c>
      <c r="B34" s="155" t="s">
        <v>115</v>
      </c>
      <c r="C34" s="155" t="s">
        <v>157</v>
      </c>
      <c r="D34" s="16" t="s">
        <v>168</v>
      </c>
      <c r="E34" s="156" t="s">
        <v>169</v>
      </c>
      <c r="F34" s="155" t="s">
        <v>170</v>
      </c>
      <c r="G34" s="157">
        <v>0.019</v>
      </c>
      <c r="H34" s="173">
        <v>0</v>
      </c>
      <c r="I34" s="158">
        <f>ROUND(G34*H34,2)</f>
        <v>0</v>
      </c>
      <c r="J34" s="159">
        <v>0</v>
      </c>
      <c r="K34" s="157">
        <f>G34*J34</f>
        <v>0</v>
      </c>
      <c r="L34" s="159">
        <v>0</v>
      </c>
      <c r="M34" s="157">
        <f>G34*L34</f>
        <v>0</v>
      </c>
      <c r="N34" s="178">
        <v>21</v>
      </c>
      <c r="O34" s="160">
        <v>16</v>
      </c>
      <c r="P34" s="16" t="s">
        <v>120</v>
      </c>
    </row>
    <row r="35" spans="2:16" s="131" customFormat="1" ht="12.75" customHeight="1">
      <c r="B35" s="136" t="s">
        <v>66</v>
      </c>
      <c r="D35" s="137" t="s">
        <v>171</v>
      </c>
      <c r="E35" s="137" t="s">
        <v>172</v>
      </c>
      <c r="H35" s="172"/>
      <c r="I35" s="138">
        <f>SUM(I36:I40)</f>
        <v>0</v>
      </c>
      <c r="K35" s="139">
        <f>SUM(K36:K40)</f>
        <v>0</v>
      </c>
      <c r="M35" s="139">
        <f>SUM(M36:M40)</f>
        <v>0</v>
      </c>
      <c r="N35" s="172"/>
      <c r="P35" s="137" t="s">
        <v>112</v>
      </c>
    </row>
    <row r="36" spans="1:16" s="16" customFormat="1" ht="13.5" customHeight="1">
      <c r="A36" s="155" t="s">
        <v>173</v>
      </c>
      <c r="B36" s="155" t="s">
        <v>115</v>
      </c>
      <c r="C36" s="155" t="s">
        <v>171</v>
      </c>
      <c r="D36" s="16" t="s">
        <v>174</v>
      </c>
      <c r="E36" s="156" t="s">
        <v>175</v>
      </c>
      <c r="F36" s="155" t="s">
        <v>119</v>
      </c>
      <c r="G36" s="157">
        <v>8.493</v>
      </c>
      <c r="H36" s="173">
        <v>0</v>
      </c>
      <c r="I36" s="158">
        <f>ROUND(G36*H36,2)</f>
        <v>0</v>
      </c>
      <c r="J36" s="159">
        <v>0</v>
      </c>
      <c r="K36" s="157">
        <f>G36*J36</f>
        <v>0</v>
      </c>
      <c r="L36" s="159">
        <v>0</v>
      </c>
      <c r="M36" s="157">
        <f>G36*L36</f>
        <v>0</v>
      </c>
      <c r="N36" s="178">
        <v>21</v>
      </c>
      <c r="O36" s="160">
        <v>16</v>
      </c>
      <c r="P36" s="16" t="s">
        <v>120</v>
      </c>
    </row>
    <row r="37" spans="1:16" s="16" customFormat="1" ht="13.5" customHeight="1">
      <c r="A37" s="155" t="s">
        <v>176</v>
      </c>
      <c r="B37" s="155" t="s">
        <v>115</v>
      </c>
      <c r="C37" s="155" t="s">
        <v>171</v>
      </c>
      <c r="D37" s="16" t="s">
        <v>177</v>
      </c>
      <c r="E37" s="156" t="s">
        <v>178</v>
      </c>
      <c r="F37" s="155" t="s">
        <v>119</v>
      </c>
      <c r="G37" s="157">
        <v>8.493</v>
      </c>
      <c r="H37" s="173">
        <v>0</v>
      </c>
      <c r="I37" s="158">
        <f>ROUND(G37*H37,2)</f>
        <v>0</v>
      </c>
      <c r="J37" s="159">
        <v>0</v>
      </c>
      <c r="K37" s="157">
        <f>G37*J37</f>
        <v>0</v>
      </c>
      <c r="L37" s="159">
        <v>0</v>
      </c>
      <c r="M37" s="157">
        <f>G37*L37</f>
        <v>0</v>
      </c>
      <c r="N37" s="178">
        <v>21</v>
      </c>
      <c r="O37" s="160">
        <v>16</v>
      </c>
      <c r="P37" s="16" t="s">
        <v>120</v>
      </c>
    </row>
    <row r="38" spans="1:16" s="16" customFormat="1" ht="13.5" customHeight="1">
      <c r="A38" s="155" t="s">
        <v>179</v>
      </c>
      <c r="B38" s="155" t="s">
        <v>115</v>
      </c>
      <c r="C38" s="155" t="s">
        <v>171</v>
      </c>
      <c r="D38" s="16" t="s">
        <v>174</v>
      </c>
      <c r="E38" s="156" t="s">
        <v>175</v>
      </c>
      <c r="F38" s="155" t="s">
        <v>119</v>
      </c>
      <c r="G38" s="157">
        <v>918.293</v>
      </c>
      <c r="H38" s="173">
        <v>0</v>
      </c>
      <c r="I38" s="158">
        <f>ROUND(G38*H38,2)</f>
        <v>0</v>
      </c>
      <c r="J38" s="159">
        <v>0</v>
      </c>
      <c r="K38" s="157">
        <f>G38*J38</f>
        <v>0</v>
      </c>
      <c r="L38" s="159">
        <v>0</v>
      </c>
      <c r="M38" s="157">
        <f>G38*L38</f>
        <v>0</v>
      </c>
      <c r="N38" s="178">
        <v>21</v>
      </c>
      <c r="O38" s="160">
        <v>16</v>
      </c>
      <c r="P38" s="16" t="s">
        <v>120</v>
      </c>
    </row>
    <row r="39" spans="1:16" s="16" customFormat="1" ht="13.5" customHeight="1">
      <c r="A39" s="155" t="s">
        <v>180</v>
      </c>
      <c r="B39" s="155" t="s">
        <v>115</v>
      </c>
      <c r="C39" s="155" t="s">
        <v>181</v>
      </c>
      <c r="D39" s="16" t="s">
        <v>182</v>
      </c>
      <c r="E39" s="156" t="s">
        <v>183</v>
      </c>
      <c r="F39" s="155" t="s">
        <v>119</v>
      </c>
      <c r="G39" s="157">
        <v>918.293</v>
      </c>
      <c r="H39" s="173">
        <v>0</v>
      </c>
      <c r="I39" s="158">
        <f>ROUND(G39*H39,2)</f>
        <v>0</v>
      </c>
      <c r="J39" s="159">
        <v>0</v>
      </c>
      <c r="K39" s="157">
        <f>G39*J39</f>
        <v>0</v>
      </c>
      <c r="L39" s="159">
        <v>0</v>
      </c>
      <c r="M39" s="157">
        <f>G39*L39</f>
        <v>0</v>
      </c>
      <c r="N39" s="178">
        <v>21</v>
      </c>
      <c r="O39" s="160">
        <v>4</v>
      </c>
      <c r="P39" s="16" t="s">
        <v>120</v>
      </c>
    </row>
    <row r="40" spans="1:16" s="16" customFormat="1" ht="24" customHeight="1">
      <c r="A40" s="155" t="s">
        <v>184</v>
      </c>
      <c r="B40" s="155" t="s">
        <v>115</v>
      </c>
      <c r="C40" s="155" t="s">
        <v>171</v>
      </c>
      <c r="D40" s="16" t="s">
        <v>185</v>
      </c>
      <c r="E40" s="156" t="s">
        <v>186</v>
      </c>
      <c r="F40" s="155" t="s">
        <v>119</v>
      </c>
      <c r="G40" s="157">
        <v>918.293</v>
      </c>
      <c r="H40" s="173">
        <v>0</v>
      </c>
      <c r="I40" s="158">
        <f>ROUND(G40*H40,2)</f>
        <v>0</v>
      </c>
      <c r="J40" s="159">
        <v>0</v>
      </c>
      <c r="K40" s="157">
        <f>G40*J40</f>
        <v>0</v>
      </c>
      <c r="L40" s="159">
        <v>0</v>
      </c>
      <c r="M40" s="157">
        <f>G40*L40</f>
        <v>0</v>
      </c>
      <c r="N40" s="178">
        <v>21</v>
      </c>
      <c r="O40" s="160">
        <v>16</v>
      </c>
      <c r="P40" s="16" t="s">
        <v>120</v>
      </c>
    </row>
    <row r="41" spans="2:16" s="131" customFormat="1" ht="12.75" customHeight="1">
      <c r="B41" s="132" t="s">
        <v>66</v>
      </c>
      <c r="D41" s="133" t="s">
        <v>187</v>
      </c>
      <c r="E41" s="133" t="s">
        <v>58</v>
      </c>
      <c r="H41" s="172"/>
      <c r="I41" s="134">
        <f>I42</f>
        <v>0</v>
      </c>
      <c r="K41" s="135">
        <f>K42</f>
        <v>0</v>
      </c>
      <c r="M41" s="135">
        <f>M42</f>
        <v>0</v>
      </c>
      <c r="N41" s="172"/>
      <c r="P41" s="133" t="s">
        <v>109</v>
      </c>
    </row>
    <row r="42" spans="2:16" s="131" customFormat="1" ht="12.75" customHeight="1">
      <c r="B42" s="136" t="s">
        <v>66</v>
      </c>
      <c r="D42" s="137" t="s">
        <v>188</v>
      </c>
      <c r="E42" s="137" t="s">
        <v>63</v>
      </c>
      <c r="H42" s="172"/>
      <c r="I42" s="138">
        <f>I43</f>
        <v>0</v>
      </c>
      <c r="K42" s="139">
        <f>K43</f>
        <v>0</v>
      </c>
      <c r="M42" s="139">
        <f>M43</f>
        <v>0</v>
      </c>
      <c r="N42" s="172"/>
      <c r="P42" s="137" t="s">
        <v>112</v>
      </c>
    </row>
    <row r="43" spans="1:16" s="16" customFormat="1" ht="13.5" customHeight="1">
      <c r="A43" s="155" t="s">
        <v>189</v>
      </c>
      <c r="B43" s="155" t="s">
        <v>115</v>
      </c>
      <c r="C43" s="155" t="s">
        <v>63</v>
      </c>
      <c r="D43" s="16" t="s">
        <v>190</v>
      </c>
      <c r="E43" s="156" t="s">
        <v>191</v>
      </c>
      <c r="F43" s="155" t="s">
        <v>192</v>
      </c>
      <c r="G43" s="157">
        <v>275</v>
      </c>
      <c r="H43" s="173">
        <v>0</v>
      </c>
      <c r="I43" s="158">
        <f>ROUND(G43*H43,2)</f>
        <v>0</v>
      </c>
      <c r="J43" s="159">
        <v>0</v>
      </c>
      <c r="K43" s="157">
        <f>G43*J43</f>
        <v>0</v>
      </c>
      <c r="L43" s="159">
        <v>0</v>
      </c>
      <c r="M43" s="157">
        <f>G43*L43</f>
        <v>0</v>
      </c>
      <c r="N43" s="178">
        <v>21</v>
      </c>
      <c r="O43" s="160">
        <v>512</v>
      </c>
      <c r="P43" s="16" t="s">
        <v>120</v>
      </c>
    </row>
    <row r="44" spans="5:14" s="140" customFormat="1" ht="12.75" customHeight="1">
      <c r="E44" s="141" t="s">
        <v>92</v>
      </c>
      <c r="H44" s="175"/>
      <c r="I44" s="142">
        <f>I14+I30+I41</f>
        <v>0</v>
      </c>
      <c r="K44" s="143">
        <f>K14+K30+K41</f>
        <v>0</v>
      </c>
      <c r="M44" s="143">
        <f>M14+M30+M41</f>
        <v>0</v>
      </c>
      <c r="N44" s="175"/>
    </row>
  </sheetData>
  <sheetProtection password="CC35" sheet="1" objects="1" scenarios="1"/>
  <printOptions horizontalCentered="1"/>
  <pageMargins left="0.787401556968689" right="0.787401556968689" top="0.5905511975288391" bottom="0.5905511975288391" header="0" footer="0"/>
  <pageSetup fitToHeight="999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5.7109375" style="190" customWidth="1"/>
    <col min="2" max="2" width="6.57421875" style="189" customWidth="1"/>
    <col min="3" max="3" width="10.00390625" style="189" customWidth="1"/>
    <col min="4" max="4" width="42.8515625" style="189" customWidth="1"/>
    <col min="5" max="5" width="3.7109375" style="189" customWidth="1"/>
    <col min="6" max="6" width="9.28125" style="188" customWidth="1"/>
    <col min="7" max="7" width="13.421875" style="187" customWidth="1"/>
    <col min="8" max="8" width="16.421875" style="187" customWidth="1"/>
    <col min="9" max="16384" width="9.00390625" style="186" customWidth="1"/>
  </cols>
  <sheetData>
    <row r="1" spans="1:8" s="191" customFormat="1" ht="19.5" customHeight="1">
      <c r="A1" s="244" t="s">
        <v>250</v>
      </c>
      <c r="B1" s="240"/>
      <c r="C1" s="240"/>
      <c r="D1" s="240"/>
      <c r="E1" s="240"/>
      <c r="F1" s="240"/>
      <c r="G1" s="240"/>
      <c r="H1" s="240"/>
    </row>
    <row r="2" spans="1:8" s="191" customFormat="1" ht="12.75" customHeight="1">
      <c r="A2" s="243" t="s">
        <v>249</v>
      </c>
      <c r="B2" s="242"/>
      <c r="C2" s="242"/>
      <c r="D2" s="242"/>
      <c r="E2" s="242"/>
      <c r="F2" s="242"/>
      <c r="G2" s="240"/>
      <c r="H2" s="240"/>
    </row>
    <row r="3" spans="1:8" s="191" customFormat="1" ht="12.75" customHeight="1">
      <c r="A3" s="243" t="s">
        <v>248</v>
      </c>
      <c r="B3" s="242"/>
      <c r="C3" s="242"/>
      <c r="D3" s="242"/>
      <c r="E3" s="242"/>
      <c r="F3" s="240"/>
      <c r="G3" s="240"/>
      <c r="H3" s="240"/>
    </row>
    <row r="4" spans="1:8" s="191" customFormat="1" ht="12.75" customHeight="1">
      <c r="A4" s="243"/>
      <c r="B4" s="242"/>
      <c r="C4" s="243"/>
      <c r="D4" s="242"/>
      <c r="E4" s="242"/>
      <c r="F4" s="240"/>
      <c r="G4" s="240"/>
      <c r="H4" s="240"/>
    </row>
    <row r="5" spans="1:8" s="191" customFormat="1" ht="12.75" customHeight="1">
      <c r="A5" s="242" t="s">
        <v>247</v>
      </c>
      <c r="B5" s="242"/>
      <c r="C5" s="242"/>
      <c r="D5" s="242"/>
      <c r="E5" s="242"/>
      <c r="F5" s="240"/>
      <c r="G5" s="240"/>
      <c r="H5" s="242" t="s">
        <v>246</v>
      </c>
    </row>
    <row r="6" spans="1:8" s="191" customFormat="1" ht="6" customHeight="1" thickBot="1">
      <c r="A6" s="240"/>
      <c r="B6" s="240"/>
      <c r="C6" s="240"/>
      <c r="D6" s="240"/>
      <c r="E6" s="240"/>
      <c r="F6" s="240"/>
      <c r="G6" s="240"/>
      <c r="H6" s="240"/>
    </row>
    <row r="7" spans="1:8" s="191" customFormat="1" ht="25.5" customHeight="1" thickBot="1">
      <c r="A7" s="241" t="s">
        <v>95</v>
      </c>
      <c r="B7" s="241" t="s">
        <v>97</v>
      </c>
      <c r="C7" s="241" t="s">
        <v>98</v>
      </c>
      <c r="D7" s="241" t="s">
        <v>88</v>
      </c>
      <c r="E7" s="241" t="s">
        <v>99</v>
      </c>
      <c r="F7" s="241" t="s">
        <v>100</v>
      </c>
      <c r="G7" s="241" t="s">
        <v>245</v>
      </c>
      <c r="H7" s="241" t="s">
        <v>244</v>
      </c>
    </row>
    <row r="8" spans="1:8" s="191" customFormat="1" ht="12.75" customHeight="1" thickBot="1">
      <c r="A8" s="241" t="s">
        <v>112</v>
      </c>
      <c r="B8" s="241" t="s">
        <v>120</v>
      </c>
      <c r="C8" s="241" t="s">
        <v>123</v>
      </c>
      <c r="D8" s="241" t="s">
        <v>126</v>
      </c>
      <c r="E8" s="241" t="s">
        <v>130</v>
      </c>
      <c r="F8" s="241" t="s">
        <v>133</v>
      </c>
      <c r="G8" s="241" t="s">
        <v>136</v>
      </c>
      <c r="H8" s="241" t="s">
        <v>139</v>
      </c>
    </row>
    <row r="9" spans="1:8" s="191" customFormat="1" ht="4.5" customHeight="1">
      <c r="A9" s="240"/>
      <c r="B9" s="240"/>
      <c r="C9" s="240"/>
      <c r="D9" s="240"/>
      <c r="E9" s="240"/>
      <c r="F9" s="240"/>
      <c r="G9" s="240"/>
      <c r="H9" s="240"/>
    </row>
    <row r="10" spans="1:8" s="191" customFormat="1" ht="21" customHeight="1">
      <c r="A10" s="214"/>
      <c r="B10" s="213"/>
      <c r="C10" s="213" t="s">
        <v>45</v>
      </c>
      <c r="D10" s="213" t="s">
        <v>108</v>
      </c>
      <c r="E10" s="213"/>
      <c r="F10" s="212"/>
      <c r="G10" s="211"/>
      <c r="H10" s="211"/>
    </row>
    <row r="11" spans="1:8" s="191" customFormat="1" ht="21" customHeight="1">
      <c r="A11" s="214"/>
      <c r="B11" s="213"/>
      <c r="C11" s="213" t="s">
        <v>110</v>
      </c>
      <c r="D11" s="213" t="s">
        <v>111</v>
      </c>
      <c r="E11" s="213"/>
      <c r="F11" s="212"/>
      <c r="G11" s="211"/>
      <c r="H11" s="211"/>
    </row>
    <row r="12" spans="1:8" s="191" customFormat="1" ht="21" customHeight="1" thickBot="1">
      <c r="A12" s="214"/>
      <c r="B12" s="213"/>
      <c r="C12" s="213" t="s">
        <v>113</v>
      </c>
      <c r="D12" s="213" t="s">
        <v>114</v>
      </c>
      <c r="E12" s="213"/>
      <c r="F12" s="212"/>
      <c r="G12" s="211"/>
      <c r="H12" s="211"/>
    </row>
    <row r="13" spans="1:8" s="191" customFormat="1" ht="24" customHeight="1" thickBot="1">
      <c r="A13" s="210">
        <v>1</v>
      </c>
      <c r="B13" s="209" t="s">
        <v>116</v>
      </c>
      <c r="C13" s="209" t="s">
        <v>117</v>
      </c>
      <c r="D13" s="209" t="s">
        <v>118</v>
      </c>
      <c r="E13" s="209" t="s">
        <v>119</v>
      </c>
      <c r="F13" s="208">
        <v>133.31</v>
      </c>
      <c r="G13" s="207"/>
      <c r="H13" s="206"/>
    </row>
    <row r="14" spans="1:8" s="191" customFormat="1" ht="13.5" customHeight="1">
      <c r="A14" s="205"/>
      <c r="B14" s="204"/>
      <c r="C14" s="204"/>
      <c r="D14" s="204" t="s">
        <v>243</v>
      </c>
      <c r="E14" s="204"/>
      <c r="F14" s="203">
        <v>33.67</v>
      </c>
      <c r="G14" s="202"/>
      <c r="H14" s="201"/>
    </row>
    <row r="15" spans="1:8" s="191" customFormat="1" ht="13.5" customHeight="1" thickBot="1">
      <c r="A15" s="200"/>
      <c r="B15" s="199"/>
      <c r="C15" s="199"/>
      <c r="D15" s="199" t="s">
        <v>242</v>
      </c>
      <c r="E15" s="199"/>
      <c r="F15" s="198">
        <v>99.64</v>
      </c>
      <c r="G15" s="197"/>
      <c r="H15" s="196"/>
    </row>
    <row r="16" spans="1:8" s="191" customFormat="1" ht="24" customHeight="1" thickBot="1">
      <c r="A16" s="210">
        <v>2</v>
      </c>
      <c r="B16" s="209" t="s">
        <v>116</v>
      </c>
      <c r="C16" s="209" t="s">
        <v>121</v>
      </c>
      <c r="D16" s="209" t="s">
        <v>122</v>
      </c>
      <c r="E16" s="209" t="s">
        <v>119</v>
      </c>
      <c r="F16" s="208">
        <v>3999.3</v>
      </c>
      <c r="G16" s="207"/>
      <c r="H16" s="206"/>
    </row>
    <row r="17" spans="1:8" s="191" customFormat="1" ht="13.5" customHeight="1" thickBot="1">
      <c r="A17" s="234"/>
      <c r="B17" s="233"/>
      <c r="C17" s="233"/>
      <c r="D17" s="233" t="s">
        <v>241</v>
      </c>
      <c r="E17" s="233"/>
      <c r="F17" s="232">
        <v>3999.3</v>
      </c>
      <c r="G17" s="231"/>
      <c r="H17" s="230"/>
    </row>
    <row r="18" spans="1:8" s="191" customFormat="1" ht="24" customHeight="1">
      <c r="A18" s="224">
        <v>3</v>
      </c>
      <c r="B18" s="223" t="s">
        <v>116</v>
      </c>
      <c r="C18" s="223" t="s">
        <v>124</v>
      </c>
      <c r="D18" s="223" t="s">
        <v>125</v>
      </c>
      <c r="E18" s="223" t="s">
        <v>119</v>
      </c>
      <c r="F18" s="222">
        <v>133.31</v>
      </c>
      <c r="G18" s="221"/>
      <c r="H18" s="220"/>
    </row>
    <row r="19" spans="1:8" s="191" customFormat="1" ht="24" customHeight="1" thickBot="1">
      <c r="A19" s="219">
        <v>4</v>
      </c>
      <c r="B19" s="218" t="s">
        <v>116</v>
      </c>
      <c r="C19" s="218" t="s">
        <v>127</v>
      </c>
      <c r="D19" s="218" t="s">
        <v>128</v>
      </c>
      <c r="E19" s="218" t="s">
        <v>129</v>
      </c>
      <c r="F19" s="217">
        <v>945.277</v>
      </c>
      <c r="G19" s="216"/>
      <c r="H19" s="215"/>
    </row>
    <row r="20" spans="1:8" s="191" customFormat="1" ht="13.5" customHeight="1">
      <c r="A20" s="205"/>
      <c r="B20" s="204"/>
      <c r="C20" s="204"/>
      <c r="D20" s="204" t="s">
        <v>240</v>
      </c>
      <c r="E20" s="204"/>
      <c r="F20" s="203">
        <v>389.59705</v>
      </c>
      <c r="G20" s="202"/>
      <c r="H20" s="201"/>
    </row>
    <row r="21" spans="1:8" s="191" customFormat="1" ht="13.5" customHeight="1" thickBot="1">
      <c r="A21" s="200"/>
      <c r="B21" s="199"/>
      <c r="C21" s="199"/>
      <c r="D21" s="199" t="s">
        <v>239</v>
      </c>
      <c r="E21" s="199"/>
      <c r="F21" s="198">
        <v>555.67965</v>
      </c>
      <c r="G21" s="197"/>
      <c r="H21" s="196"/>
    </row>
    <row r="22" spans="1:8" s="191" customFormat="1" ht="24" customHeight="1" thickBot="1">
      <c r="A22" s="210">
        <v>5</v>
      </c>
      <c r="B22" s="209" t="s">
        <v>116</v>
      </c>
      <c r="C22" s="209" t="s">
        <v>131</v>
      </c>
      <c r="D22" s="209" t="s">
        <v>132</v>
      </c>
      <c r="E22" s="209" t="s">
        <v>129</v>
      </c>
      <c r="F22" s="208">
        <v>28358.31</v>
      </c>
      <c r="G22" s="207"/>
      <c r="H22" s="206"/>
    </row>
    <row r="23" spans="1:8" s="191" customFormat="1" ht="13.5" customHeight="1" thickBot="1">
      <c r="A23" s="234"/>
      <c r="B23" s="233"/>
      <c r="C23" s="233"/>
      <c r="D23" s="233" t="s">
        <v>238</v>
      </c>
      <c r="E23" s="233"/>
      <c r="F23" s="232">
        <v>28358.31</v>
      </c>
      <c r="G23" s="231"/>
      <c r="H23" s="230"/>
    </row>
    <row r="24" spans="1:8" s="191" customFormat="1" ht="24" customHeight="1">
      <c r="A24" s="224">
        <v>6</v>
      </c>
      <c r="B24" s="223" t="s">
        <v>116</v>
      </c>
      <c r="C24" s="223" t="s">
        <v>134</v>
      </c>
      <c r="D24" s="223" t="s">
        <v>135</v>
      </c>
      <c r="E24" s="223" t="s">
        <v>129</v>
      </c>
      <c r="F24" s="222">
        <v>945.277</v>
      </c>
      <c r="G24" s="221"/>
      <c r="H24" s="220"/>
    </row>
    <row r="25" spans="1:8" s="191" customFormat="1" ht="24" customHeight="1" thickBot="1">
      <c r="A25" s="219">
        <v>7</v>
      </c>
      <c r="B25" s="218" t="s">
        <v>116</v>
      </c>
      <c r="C25" s="218" t="s">
        <v>137</v>
      </c>
      <c r="D25" s="218" t="s">
        <v>138</v>
      </c>
      <c r="E25" s="218" t="s">
        <v>119</v>
      </c>
      <c r="F25" s="217">
        <v>349.45</v>
      </c>
      <c r="G25" s="216"/>
      <c r="H25" s="215"/>
    </row>
    <row r="26" spans="1:8" s="191" customFormat="1" ht="13.5" customHeight="1" thickBot="1">
      <c r="A26" s="234"/>
      <c r="B26" s="233"/>
      <c r="C26" s="233"/>
      <c r="D26" s="233" t="s">
        <v>237</v>
      </c>
      <c r="E26" s="233"/>
      <c r="F26" s="232">
        <v>349.45</v>
      </c>
      <c r="G26" s="231"/>
      <c r="H26" s="230"/>
    </row>
    <row r="27" spans="1:8" s="191" customFormat="1" ht="24" customHeight="1" thickBot="1">
      <c r="A27" s="210">
        <v>8</v>
      </c>
      <c r="B27" s="209" t="s">
        <v>116</v>
      </c>
      <c r="C27" s="209" t="s">
        <v>140</v>
      </c>
      <c r="D27" s="209" t="s">
        <v>141</v>
      </c>
      <c r="E27" s="209" t="s">
        <v>119</v>
      </c>
      <c r="F27" s="208">
        <v>10483.5</v>
      </c>
      <c r="G27" s="207"/>
      <c r="H27" s="206"/>
    </row>
    <row r="28" spans="1:8" s="191" customFormat="1" ht="13.5" customHeight="1" thickBot="1">
      <c r="A28" s="234"/>
      <c r="B28" s="233"/>
      <c r="C28" s="233"/>
      <c r="D28" s="233" t="s">
        <v>236</v>
      </c>
      <c r="E28" s="233"/>
      <c r="F28" s="232">
        <v>10483.5</v>
      </c>
      <c r="G28" s="231"/>
      <c r="H28" s="230"/>
    </row>
    <row r="29" spans="1:8" s="191" customFormat="1" ht="24" customHeight="1">
      <c r="A29" s="224">
        <v>9</v>
      </c>
      <c r="B29" s="223" t="s">
        <v>116</v>
      </c>
      <c r="C29" s="223" t="s">
        <v>142</v>
      </c>
      <c r="D29" s="223" t="s">
        <v>143</v>
      </c>
      <c r="E29" s="223" t="s">
        <v>119</v>
      </c>
      <c r="F29" s="222">
        <v>349.45</v>
      </c>
      <c r="G29" s="221"/>
      <c r="H29" s="220"/>
    </row>
    <row r="30" spans="1:8" s="191" customFormat="1" ht="13.5" customHeight="1" thickBot="1">
      <c r="A30" s="219">
        <v>10</v>
      </c>
      <c r="B30" s="218" t="s">
        <v>116</v>
      </c>
      <c r="C30" s="218" t="s">
        <v>145</v>
      </c>
      <c r="D30" s="218" t="s">
        <v>146</v>
      </c>
      <c r="E30" s="218" t="s">
        <v>119</v>
      </c>
      <c r="F30" s="217">
        <v>207.071</v>
      </c>
      <c r="G30" s="216"/>
      <c r="H30" s="215"/>
    </row>
    <row r="31" spans="1:8" s="191" customFormat="1" ht="13.5" customHeight="1">
      <c r="A31" s="205"/>
      <c r="B31" s="204"/>
      <c r="C31" s="204"/>
      <c r="D31" s="204" t="s">
        <v>235</v>
      </c>
      <c r="E31" s="204"/>
      <c r="F31" s="203">
        <v>133.31</v>
      </c>
      <c r="G31" s="202"/>
      <c r="H31" s="201"/>
    </row>
    <row r="32" spans="1:8" s="191" customFormat="1" ht="13.5" customHeight="1" thickBot="1">
      <c r="A32" s="200"/>
      <c r="B32" s="199"/>
      <c r="C32" s="199"/>
      <c r="D32" s="199" t="s">
        <v>234</v>
      </c>
      <c r="E32" s="199"/>
      <c r="F32" s="198">
        <v>73.761</v>
      </c>
      <c r="G32" s="197"/>
      <c r="H32" s="196"/>
    </row>
    <row r="33" spans="1:8" s="191" customFormat="1" ht="13.5" customHeight="1" thickBot="1">
      <c r="A33" s="210">
        <v>11</v>
      </c>
      <c r="B33" s="209" t="s">
        <v>116</v>
      </c>
      <c r="C33" s="209" t="s">
        <v>148</v>
      </c>
      <c r="D33" s="209" t="s">
        <v>149</v>
      </c>
      <c r="E33" s="209" t="s">
        <v>119</v>
      </c>
      <c r="F33" s="208">
        <v>6212.13</v>
      </c>
      <c r="G33" s="207"/>
      <c r="H33" s="206"/>
    </row>
    <row r="34" spans="1:8" s="191" customFormat="1" ht="13.5" customHeight="1" thickBot="1">
      <c r="A34" s="234"/>
      <c r="B34" s="233"/>
      <c r="C34" s="233"/>
      <c r="D34" s="233" t="s">
        <v>233</v>
      </c>
      <c r="E34" s="233"/>
      <c r="F34" s="232">
        <v>6212.13</v>
      </c>
      <c r="G34" s="231"/>
      <c r="H34" s="230"/>
    </row>
    <row r="35" spans="1:8" s="191" customFormat="1" ht="13.5" customHeight="1">
      <c r="A35" s="224">
        <v>12</v>
      </c>
      <c r="B35" s="223" t="s">
        <v>116</v>
      </c>
      <c r="C35" s="223" t="s">
        <v>151</v>
      </c>
      <c r="D35" s="223" t="s">
        <v>152</v>
      </c>
      <c r="E35" s="223" t="s">
        <v>119</v>
      </c>
      <c r="F35" s="222">
        <v>207.071</v>
      </c>
      <c r="G35" s="221"/>
      <c r="H35" s="220"/>
    </row>
    <row r="36" spans="1:8" s="191" customFormat="1" ht="24" customHeight="1" thickBot="1">
      <c r="A36" s="219">
        <v>13</v>
      </c>
      <c r="B36" s="218" t="s">
        <v>116</v>
      </c>
      <c r="C36" s="218" t="s">
        <v>154</v>
      </c>
      <c r="D36" s="218" t="s">
        <v>155</v>
      </c>
      <c r="E36" s="218" t="s">
        <v>119</v>
      </c>
      <c r="F36" s="217">
        <v>19.7</v>
      </c>
      <c r="G36" s="216"/>
      <c r="H36" s="215"/>
    </row>
    <row r="37" spans="1:8" s="191" customFormat="1" ht="13.5" customHeight="1">
      <c r="A37" s="205"/>
      <c r="B37" s="204"/>
      <c r="C37" s="204"/>
      <c r="D37" s="204" t="s">
        <v>232</v>
      </c>
      <c r="E37" s="204"/>
      <c r="F37" s="203">
        <v>0</v>
      </c>
      <c r="G37" s="202"/>
      <c r="H37" s="201"/>
    </row>
    <row r="38" spans="1:8" s="191" customFormat="1" ht="13.5" customHeight="1" thickBot="1">
      <c r="A38" s="200"/>
      <c r="B38" s="199"/>
      <c r="C38" s="199"/>
      <c r="D38" s="199" t="s">
        <v>231</v>
      </c>
      <c r="E38" s="199"/>
      <c r="F38" s="198">
        <v>19.7</v>
      </c>
      <c r="G38" s="197"/>
      <c r="H38" s="196"/>
    </row>
    <row r="39" spans="1:8" s="191" customFormat="1" ht="21" customHeight="1">
      <c r="A39" s="214"/>
      <c r="B39" s="213"/>
      <c r="C39" s="213" t="s">
        <v>53</v>
      </c>
      <c r="D39" s="213" t="s">
        <v>156</v>
      </c>
      <c r="E39" s="213"/>
      <c r="F39" s="212"/>
      <c r="G39" s="211"/>
      <c r="H39" s="211"/>
    </row>
    <row r="40" spans="1:8" s="191" customFormat="1" ht="21" customHeight="1" thickBot="1">
      <c r="A40" s="214"/>
      <c r="B40" s="213"/>
      <c r="C40" s="213" t="s">
        <v>157</v>
      </c>
      <c r="D40" s="213" t="s">
        <v>158</v>
      </c>
      <c r="E40" s="213"/>
      <c r="F40" s="212"/>
      <c r="G40" s="211"/>
      <c r="H40" s="211"/>
    </row>
    <row r="41" spans="1:8" s="191" customFormat="1" ht="24" customHeight="1" thickBot="1">
      <c r="A41" s="210">
        <v>14</v>
      </c>
      <c r="B41" s="209" t="s">
        <v>157</v>
      </c>
      <c r="C41" s="209" t="s">
        <v>160</v>
      </c>
      <c r="D41" s="209" t="s">
        <v>161</v>
      </c>
      <c r="E41" s="209" t="s">
        <v>119</v>
      </c>
      <c r="F41" s="208">
        <v>54</v>
      </c>
      <c r="G41" s="207"/>
      <c r="H41" s="206"/>
    </row>
    <row r="42" spans="1:8" s="191" customFormat="1" ht="13.5" customHeight="1" thickBot="1">
      <c r="A42" s="239">
        <v>15</v>
      </c>
      <c r="B42" s="238" t="s">
        <v>230</v>
      </c>
      <c r="C42" s="238" t="s">
        <v>165</v>
      </c>
      <c r="D42" s="238" t="s">
        <v>166</v>
      </c>
      <c r="E42" s="238" t="s">
        <v>119</v>
      </c>
      <c r="F42" s="237">
        <v>62.1</v>
      </c>
      <c r="G42" s="236"/>
      <c r="H42" s="235"/>
    </row>
    <row r="43" spans="1:8" s="191" customFormat="1" ht="13.5" customHeight="1" thickBot="1">
      <c r="A43" s="234"/>
      <c r="B43" s="233"/>
      <c r="C43" s="233"/>
      <c r="D43" s="233" t="s">
        <v>229</v>
      </c>
      <c r="E43" s="233"/>
      <c r="F43" s="232">
        <v>62.1</v>
      </c>
      <c r="G43" s="231"/>
      <c r="H43" s="230"/>
    </row>
    <row r="44" spans="1:8" s="191" customFormat="1" ht="13.5" customHeight="1" thickBot="1">
      <c r="A44" s="210">
        <v>16</v>
      </c>
      <c r="B44" s="209" t="s">
        <v>157</v>
      </c>
      <c r="C44" s="209" t="s">
        <v>168</v>
      </c>
      <c r="D44" s="209" t="s">
        <v>169</v>
      </c>
      <c r="E44" s="209" t="s">
        <v>170</v>
      </c>
      <c r="F44" s="208">
        <v>0.019</v>
      </c>
      <c r="G44" s="207"/>
      <c r="H44" s="206"/>
    </row>
    <row r="45" spans="1:8" s="191" customFormat="1" ht="21" customHeight="1" thickBot="1">
      <c r="A45" s="214"/>
      <c r="B45" s="213"/>
      <c r="C45" s="213" t="s">
        <v>171</v>
      </c>
      <c r="D45" s="213" t="s">
        <v>172</v>
      </c>
      <c r="E45" s="213"/>
      <c r="F45" s="212"/>
      <c r="G45" s="211"/>
      <c r="H45" s="211"/>
    </row>
    <row r="46" spans="1:8" s="191" customFormat="1" ht="13.5" customHeight="1" thickBot="1">
      <c r="A46" s="210">
        <v>17</v>
      </c>
      <c r="B46" s="209" t="s">
        <v>171</v>
      </c>
      <c r="C46" s="209" t="s">
        <v>174</v>
      </c>
      <c r="D46" s="209" t="s">
        <v>175</v>
      </c>
      <c r="E46" s="209" t="s">
        <v>119</v>
      </c>
      <c r="F46" s="208">
        <v>8.493</v>
      </c>
      <c r="G46" s="207"/>
      <c r="H46" s="206"/>
    </row>
    <row r="47" spans="1:8" s="191" customFormat="1" ht="13.5" customHeight="1">
      <c r="A47" s="205"/>
      <c r="B47" s="204"/>
      <c r="C47" s="204"/>
      <c r="D47" s="204" t="s">
        <v>228</v>
      </c>
      <c r="E47" s="204"/>
      <c r="F47" s="203">
        <v>0</v>
      </c>
      <c r="G47" s="202"/>
      <c r="H47" s="201"/>
    </row>
    <row r="48" spans="1:8" s="191" customFormat="1" ht="13.5" customHeight="1" thickBot="1">
      <c r="A48" s="200"/>
      <c r="B48" s="199"/>
      <c r="C48" s="199"/>
      <c r="D48" s="199" t="s">
        <v>227</v>
      </c>
      <c r="E48" s="199"/>
      <c r="F48" s="198">
        <v>8.4933</v>
      </c>
      <c r="G48" s="197"/>
      <c r="H48" s="196"/>
    </row>
    <row r="49" spans="1:8" s="191" customFormat="1" ht="24" customHeight="1">
      <c r="A49" s="224">
        <v>18</v>
      </c>
      <c r="B49" s="223" t="s">
        <v>171</v>
      </c>
      <c r="C49" s="223" t="s">
        <v>177</v>
      </c>
      <c r="D49" s="223" t="s">
        <v>178</v>
      </c>
      <c r="E49" s="223" t="s">
        <v>119</v>
      </c>
      <c r="F49" s="222">
        <v>8.493</v>
      </c>
      <c r="G49" s="221"/>
      <c r="H49" s="220"/>
    </row>
    <row r="50" spans="1:8" s="191" customFormat="1" ht="13.5" customHeight="1" thickBot="1">
      <c r="A50" s="219">
        <v>19</v>
      </c>
      <c r="B50" s="218" t="s">
        <v>171</v>
      </c>
      <c r="C50" s="218" t="s">
        <v>174</v>
      </c>
      <c r="D50" s="218" t="s">
        <v>175</v>
      </c>
      <c r="E50" s="218" t="s">
        <v>119</v>
      </c>
      <c r="F50" s="217">
        <v>918.293</v>
      </c>
      <c r="G50" s="216"/>
      <c r="H50" s="215"/>
    </row>
    <row r="51" spans="1:8" s="191" customFormat="1" ht="13.5" customHeight="1">
      <c r="A51" s="205"/>
      <c r="B51" s="204"/>
      <c r="C51" s="204"/>
      <c r="D51" s="204" t="s">
        <v>226</v>
      </c>
      <c r="E51" s="204"/>
      <c r="F51" s="203">
        <v>0</v>
      </c>
      <c r="G51" s="202"/>
      <c r="H51" s="201"/>
    </row>
    <row r="52" spans="1:8" s="191" customFormat="1" ht="13.5" customHeight="1">
      <c r="A52" s="229"/>
      <c r="B52" s="228"/>
      <c r="C52" s="228"/>
      <c r="D52" s="228" t="s">
        <v>225</v>
      </c>
      <c r="E52" s="228"/>
      <c r="F52" s="227">
        <v>68.50845</v>
      </c>
      <c r="G52" s="226"/>
      <c r="H52" s="225"/>
    </row>
    <row r="53" spans="1:8" s="191" customFormat="1" ht="13.5" customHeight="1">
      <c r="A53" s="229"/>
      <c r="B53" s="228"/>
      <c r="C53" s="228"/>
      <c r="D53" s="228" t="s">
        <v>224</v>
      </c>
      <c r="E53" s="228"/>
      <c r="F53" s="227">
        <v>0</v>
      </c>
      <c r="G53" s="226"/>
      <c r="H53" s="225"/>
    </row>
    <row r="54" spans="1:8" s="191" customFormat="1" ht="13.5" customHeight="1">
      <c r="A54" s="229"/>
      <c r="B54" s="228"/>
      <c r="C54" s="228"/>
      <c r="D54" s="228" t="s">
        <v>223</v>
      </c>
      <c r="E54" s="228"/>
      <c r="F54" s="227">
        <v>53.39655</v>
      </c>
      <c r="G54" s="226"/>
      <c r="H54" s="225"/>
    </row>
    <row r="55" spans="1:8" s="191" customFormat="1" ht="13.5" customHeight="1">
      <c r="A55" s="229"/>
      <c r="B55" s="228"/>
      <c r="C55" s="228"/>
      <c r="D55" s="228" t="s">
        <v>222</v>
      </c>
      <c r="E55" s="228"/>
      <c r="F55" s="227">
        <v>0</v>
      </c>
      <c r="G55" s="226"/>
      <c r="H55" s="225"/>
    </row>
    <row r="56" spans="1:8" s="191" customFormat="1" ht="13.5" customHeight="1">
      <c r="A56" s="229"/>
      <c r="B56" s="228"/>
      <c r="C56" s="228"/>
      <c r="D56" s="228" t="s">
        <v>221</v>
      </c>
      <c r="E56" s="228"/>
      <c r="F56" s="227">
        <v>36.24075</v>
      </c>
      <c r="G56" s="226"/>
      <c r="H56" s="225"/>
    </row>
    <row r="57" spans="1:8" s="191" customFormat="1" ht="13.5" customHeight="1">
      <c r="A57" s="229"/>
      <c r="B57" s="228"/>
      <c r="C57" s="228"/>
      <c r="D57" s="228" t="s">
        <v>220</v>
      </c>
      <c r="E57" s="228"/>
      <c r="F57" s="227">
        <v>0</v>
      </c>
      <c r="G57" s="226"/>
      <c r="H57" s="225"/>
    </row>
    <row r="58" spans="1:8" s="191" customFormat="1" ht="13.5" customHeight="1">
      <c r="A58" s="229"/>
      <c r="B58" s="228"/>
      <c r="C58" s="228"/>
      <c r="D58" s="228" t="s">
        <v>219</v>
      </c>
      <c r="E58" s="228"/>
      <c r="F58" s="227">
        <v>59.3244</v>
      </c>
      <c r="G58" s="226"/>
      <c r="H58" s="225"/>
    </row>
    <row r="59" spans="1:8" s="191" customFormat="1" ht="13.5" customHeight="1">
      <c r="A59" s="229"/>
      <c r="B59" s="228"/>
      <c r="C59" s="228"/>
      <c r="D59" s="228" t="s">
        <v>197</v>
      </c>
      <c r="E59" s="228"/>
      <c r="F59" s="227">
        <v>0</v>
      </c>
      <c r="G59" s="226"/>
      <c r="H59" s="225"/>
    </row>
    <row r="60" spans="1:8" s="191" customFormat="1" ht="13.5" customHeight="1">
      <c r="A60" s="229"/>
      <c r="B60" s="228"/>
      <c r="C60" s="228"/>
      <c r="D60" s="228" t="s">
        <v>218</v>
      </c>
      <c r="E60" s="228"/>
      <c r="F60" s="227">
        <v>56.50425</v>
      </c>
      <c r="G60" s="226"/>
      <c r="H60" s="225"/>
    </row>
    <row r="61" spans="1:8" s="191" customFormat="1" ht="13.5" customHeight="1">
      <c r="A61" s="229"/>
      <c r="B61" s="228"/>
      <c r="C61" s="228"/>
      <c r="D61" s="228" t="s">
        <v>217</v>
      </c>
      <c r="E61" s="228"/>
      <c r="F61" s="227">
        <v>0</v>
      </c>
      <c r="G61" s="226"/>
      <c r="H61" s="225"/>
    </row>
    <row r="62" spans="1:8" s="191" customFormat="1" ht="13.5" customHeight="1">
      <c r="A62" s="229"/>
      <c r="B62" s="228"/>
      <c r="C62" s="228"/>
      <c r="D62" s="228" t="s">
        <v>216</v>
      </c>
      <c r="E62" s="228"/>
      <c r="F62" s="227">
        <v>105.16</v>
      </c>
      <c r="G62" s="226"/>
      <c r="H62" s="225"/>
    </row>
    <row r="63" spans="1:8" s="191" customFormat="1" ht="13.5" customHeight="1">
      <c r="A63" s="229"/>
      <c r="B63" s="228"/>
      <c r="C63" s="228"/>
      <c r="D63" s="228" t="s">
        <v>215</v>
      </c>
      <c r="E63" s="228"/>
      <c r="F63" s="227">
        <v>0</v>
      </c>
      <c r="G63" s="226"/>
      <c r="H63" s="225"/>
    </row>
    <row r="64" spans="1:8" s="191" customFormat="1" ht="13.5" customHeight="1">
      <c r="A64" s="229"/>
      <c r="B64" s="228"/>
      <c r="C64" s="228"/>
      <c r="D64" s="228" t="s">
        <v>214</v>
      </c>
      <c r="E64" s="228"/>
      <c r="F64" s="227">
        <v>120.17</v>
      </c>
      <c r="G64" s="226"/>
      <c r="H64" s="225"/>
    </row>
    <row r="65" spans="1:8" s="191" customFormat="1" ht="13.5" customHeight="1">
      <c r="A65" s="229"/>
      <c r="B65" s="228"/>
      <c r="C65" s="228"/>
      <c r="D65" s="228" t="s">
        <v>213</v>
      </c>
      <c r="E65" s="228"/>
      <c r="F65" s="227">
        <v>0</v>
      </c>
      <c r="G65" s="226"/>
      <c r="H65" s="225"/>
    </row>
    <row r="66" spans="1:8" s="191" customFormat="1" ht="13.5" customHeight="1">
      <c r="A66" s="229"/>
      <c r="B66" s="228"/>
      <c r="C66" s="228"/>
      <c r="D66" s="228" t="s">
        <v>212</v>
      </c>
      <c r="E66" s="228"/>
      <c r="F66" s="227">
        <v>54.4965</v>
      </c>
      <c r="G66" s="226"/>
      <c r="H66" s="225"/>
    </row>
    <row r="67" spans="1:8" s="191" customFormat="1" ht="13.5" customHeight="1">
      <c r="A67" s="229"/>
      <c r="B67" s="228"/>
      <c r="C67" s="228"/>
      <c r="D67" s="228" t="s">
        <v>211</v>
      </c>
      <c r="E67" s="228"/>
      <c r="F67" s="227">
        <v>0</v>
      </c>
      <c r="G67" s="226"/>
      <c r="H67" s="225"/>
    </row>
    <row r="68" spans="1:8" s="191" customFormat="1" ht="13.5" customHeight="1">
      <c r="A68" s="229"/>
      <c r="B68" s="228"/>
      <c r="C68" s="228"/>
      <c r="D68" s="228" t="s">
        <v>210</v>
      </c>
      <c r="E68" s="228"/>
      <c r="F68" s="227">
        <v>43.53375</v>
      </c>
      <c r="G68" s="226"/>
      <c r="H68" s="225"/>
    </row>
    <row r="69" spans="1:8" s="191" customFormat="1" ht="13.5" customHeight="1">
      <c r="A69" s="229"/>
      <c r="B69" s="228"/>
      <c r="C69" s="228"/>
      <c r="D69" s="228" t="s">
        <v>209</v>
      </c>
      <c r="E69" s="228"/>
      <c r="F69" s="227">
        <v>0</v>
      </c>
      <c r="G69" s="226"/>
      <c r="H69" s="225"/>
    </row>
    <row r="70" spans="1:8" s="191" customFormat="1" ht="13.5" customHeight="1">
      <c r="A70" s="229"/>
      <c r="B70" s="228"/>
      <c r="C70" s="228"/>
      <c r="D70" s="228" t="s">
        <v>208</v>
      </c>
      <c r="E70" s="228"/>
      <c r="F70" s="227">
        <v>61.76</v>
      </c>
      <c r="G70" s="226"/>
      <c r="H70" s="225"/>
    </row>
    <row r="71" spans="1:8" s="191" customFormat="1" ht="13.5" customHeight="1">
      <c r="A71" s="229"/>
      <c r="B71" s="228"/>
      <c r="C71" s="228"/>
      <c r="D71" s="228" t="s">
        <v>207</v>
      </c>
      <c r="E71" s="228"/>
      <c r="F71" s="227">
        <v>0</v>
      </c>
      <c r="G71" s="226"/>
      <c r="H71" s="225"/>
    </row>
    <row r="72" spans="1:8" s="191" customFormat="1" ht="13.5" customHeight="1">
      <c r="A72" s="229"/>
      <c r="B72" s="228"/>
      <c r="C72" s="228"/>
      <c r="D72" s="228" t="s">
        <v>206</v>
      </c>
      <c r="E72" s="228"/>
      <c r="F72" s="227">
        <v>23.358</v>
      </c>
      <c r="G72" s="226"/>
      <c r="H72" s="225"/>
    </row>
    <row r="73" spans="1:8" s="191" customFormat="1" ht="13.5" customHeight="1">
      <c r="A73" s="229"/>
      <c r="B73" s="228"/>
      <c r="C73" s="228"/>
      <c r="D73" s="228" t="s">
        <v>205</v>
      </c>
      <c r="E73" s="228"/>
      <c r="F73" s="227">
        <v>0</v>
      </c>
      <c r="G73" s="226"/>
      <c r="H73" s="225"/>
    </row>
    <row r="74" spans="1:8" s="191" customFormat="1" ht="13.5" customHeight="1">
      <c r="A74" s="229"/>
      <c r="B74" s="228"/>
      <c r="C74" s="228"/>
      <c r="D74" s="228" t="s">
        <v>204</v>
      </c>
      <c r="E74" s="228"/>
      <c r="F74" s="227">
        <v>107.811</v>
      </c>
      <c r="G74" s="226"/>
      <c r="H74" s="225"/>
    </row>
    <row r="75" spans="1:8" s="191" customFormat="1" ht="13.5" customHeight="1">
      <c r="A75" s="229"/>
      <c r="B75" s="228"/>
      <c r="C75" s="228"/>
      <c r="D75" s="228" t="s">
        <v>203</v>
      </c>
      <c r="E75" s="228"/>
      <c r="F75" s="227">
        <v>0</v>
      </c>
      <c r="G75" s="226"/>
      <c r="H75" s="225"/>
    </row>
    <row r="76" spans="1:8" s="191" customFormat="1" ht="13.5" customHeight="1">
      <c r="A76" s="229"/>
      <c r="B76" s="228"/>
      <c r="C76" s="228"/>
      <c r="D76" s="228" t="s">
        <v>202</v>
      </c>
      <c r="E76" s="228"/>
      <c r="F76" s="227">
        <v>58.468</v>
      </c>
      <c r="G76" s="226"/>
      <c r="H76" s="225"/>
    </row>
    <row r="77" spans="1:8" s="191" customFormat="1" ht="13.5" customHeight="1">
      <c r="A77" s="229"/>
      <c r="B77" s="228"/>
      <c r="C77" s="228"/>
      <c r="D77" s="228" t="s">
        <v>201</v>
      </c>
      <c r="E77" s="228"/>
      <c r="F77" s="227">
        <v>0</v>
      </c>
      <c r="G77" s="226"/>
      <c r="H77" s="225"/>
    </row>
    <row r="78" spans="1:8" s="191" customFormat="1" ht="13.5" customHeight="1">
      <c r="A78" s="229"/>
      <c r="B78" s="228"/>
      <c r="C78" s="228"/>
      <c r="D78" s="228" t="s">
        <v>200</v>
      </c>
      <c r="E78" s="228"/>
      <c r="F78" s="227">
        <v>4.4</v>
      </c>
      <c r="G78" s="226"/>
      <c r="H78" s="225"/>
    </row>
    <row r="79" spans="1:8" s="191" customFormat="1" ht="13.5" customHeight="1">
      <c r="A79" s="229"/>
      <c r="B79" s="228"/>
      <c r="C79" s="228"/>
      <c r="D79" s="228" t="s">
        <v>199</v>
      </c>
      <c r="E79" s="228"/>
      <c r="F79" s="227">
        <v>0</v>
      </c>
      <c r="G79" s="226"/>
      <c r="H79" s="225"/>
    </row>
    <row r="80" spans="1:8" s="191" customFormat="1" ht="13.5" customHeight="1">
      <c r="A80" s="229"/>
      <c r="B80" s="228"/>
      <c r="C80" s="228"/>
      <c r="D80" s="228" t="s">
        <v>198</v>
      </c>
      <c r="E80" s="228"/>
      <c r="F80" s="227">
        <v>0.792</v>
      </c>
      <c r="G80" s="226"/>
      <c r="H80" s="225"/>
    </row>
    <row r="81" spans="1:8" s="191" customFormat="1" ht="13.5" customHeight="1">
      <c r="A81" s="229"/>
      <c r="B81" s="228"/>
      <c r="C81" s="228"/>
      <c r="D81" s="228" t="s">
        <v>197</v>
      </c>
      <c r="E81" s="228"/>
      <c r="F81" s="227">
        <v>0</v>
      </c>
      <c r="G81" s="226"/>
      <c r="H81" s="225"/>
    </row>
    <row r="82" spans="1:8" s="191" customFormat="1" ht="13.5" customHeight="1" thickBot="1">
      <c r="A82" s="200"/>
      <c r="B82" s="199"/>
      <c r="C82" s="199"/>
      <c r="D82" s="199" t="s">
        <v>196</v>
      </c>
      <c r="E82" s="199"/>
      <c r="F82" s="198">
        <v>64.369025</v>
      </c>
      <c r="G82" s="197"/>
      <c r="H82" s="196"/>
    </row>
    <row r="83" spans="1:8" s="191" customFormat="1" ht="13.5" customHeight="1">
      <c r="A83" s="224">
        <v>20</v>
      </c>
      <c r="B83" s="223" t="s">
        <v>181</v>
      </c>
      <c r="C83" s="223" t="s">
        <v>182</v>
      </c>
      <c r="D83" s="223" t="s">
        <v>195</v>
      </c>
      <c r="E83" s="223" t="s">
        <v>119</v>
      </c>
      <c r="F83" s="222">
        <v>918.293</v>
      </c>
      <c r="G83" s="221"/>
      <c r="H83" s="220"/>
    </row>
    <row r="84" spans="1:8" s="191" customFormat="1" ht="24" customHeight="1" thickBot="1">
      <c r="A84" s="219">
        <v>21</v>
      </c>
      <c r="B84" s="218" t="s">
        <v>171</v>
      </c>
      <c r="C84" s="218" t="s">
        <v>185</v>
      </c>
      <c r="D84" s="218" t="s">
        <v>186</v>
      </c>
      <c r="E84" s="218" t="s">
        <v>119</v>
      </c>
      <c r="F84" s="217">
        <v>918.293</v>
      </c>
      <c r="G84" s="216"/>
      <c r="H84" s="215"/>
    </row>
    <row r="85" spans="1:8" s="191" customFormat="1" ht="21" customHeight="1">
      <c r="A85" s="214"/>
      <c r="B85" s="213"/>
      <c r="C85" s="213" t="s">
        <v>187</v>
      </c>
      <c r="D85" s="213" t="s">
        <v>58</v>
      </c>
      <c r="E85" s="213"/>
      <c r="F85" s="212"/>
      <c r="G85" s="211"/>
      <c r="H85" s="211"/>
    </row>
    <row r="86" spans="1:8" s="191" customFormat="1" ht="21" customHeight="1" thickBot="1">
      <c r="A86" s="214"/>
      <c r="B86" s="213"/>
      <c r="C86" s="213" t="s">
        <v>188</v>
      </c>
      <c r="D86" s="213" t="s">
        <v>63</v>
      </c>
      <c r="E86" s="213"/>
      <c r="F86" s="212"/>
      <c r="G86" s="211"/>
      <c r="H86" s="211"/>
    </row>
    <row r="87" spans="1:8" s="191" customFormat="1" ht="13.5" customHeight="1" thickBot="1">
      <c r="A87" s="210">
        <v>22</v>
      </c>
      <c r="B87" s="209" t="s">
        <v>63</v>
      </c>
      <c r="C87" s="209" t="s">
        <v>190</v>
      </c>
      <c r="D87" s="209" t="s">
        <v>191</v>
      </c>
      <c r="E87" s="209" t="s">
        <v>192</v>
      </c>
      <c r="F87" s="208">
        <v>275</v>
      </c>
      <c r="G87" s="207"/>
      <c r="H87" s="206"/>
    </row>
    <row r="88" spans="1:8" s="191" customFormat="1" ht="13.5" customHeight="1">
      <c r="A88" s="205"/>
      <c r="B88" s="204"/>
      <c r="C88" s="204"/>
      <c r="D88" s="204" t="s">
        <v>194</v>
      </c>
      <c r="E88" s="204"/>
      <c r="F88" s="203">
        <v>0</v>
      </c>
      <c r="G88" s="202"/>
      <c r="H88" s="201"/>
    </row>
    <row r="89" spans="1:8" s="191" customFormat="1" ht="13.5" customHeight="1" thickBot="1">
      <c r="A89" s="200"/>
      <c r="B89" s="199"/>
      <c r="C89" s="199"/>
      <c r="D89" s="199" t="s">
        <v>193</v>
      </c>
      <c r="E89" s="199"/>
      <c r="F89" s="198">
        <v>275</v>
      </c>
      <c r="G89" s="197"/>
      <c r="H89" s="196"/>
    </row>
    <row r="90" spans="1:8" s="191" customFormat="1" ht="21" customHeight="1">
      <c r="A90" s="195"/>
      <c r="B90" s="194"/>
      <c r="C90" s="194"/>
      <c r="D90" s="194" t="s">
        <v>92</v>
      </c>
      <c r="E90" s="194"/>
      <c r="F90" s="193"/>
      <c r="G90" s="192"/>
      <c r="H90" s="192"/>
    </row>
  </sheetData>
  <sheetProtection/>
  <printOptions/>
  <pageMargins left="0.39375001192092896" right="0.39375001192092896" top="0.7875000238418579" bottom="0.787500023841857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Lucie Polomisová</cp:lastModifiedBy>
  <dcterms:modified xsi:type="dcterms:W3CDTF">2016-04-20T14:03:47Z</dcterms:modified>
  <cp:category/>
  <cp:version/>
  <cp:contentType/>
  <cp:contentStatus/>
</cp:coreProperties>
</file>