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<sst xmlns="http://schemas.openxmlformats.org/spreadsheetml/2006/main" count="320" uniqueCount="183">
  <si>
    <t>KRYCÍ LIST ROZPOČTU</t>
  </si>
  <si>
    <t>Název stavby</t>
  </si>
  <si>
    <t>Karlovy Vary, Tržní kolonáda</t>
  </si>
  <si>
    <t>JKSO</t>
  </si>
  <si>
    <t xml:space="preserve"> </t>
  </si>
  <si>
    <t>Kód stavby</t>
  </si>
  <si>
    <t>668c</t>
  </si>
  <si>
    <t>Název objektu</t>
  </si>
  <si>
    <t xml:space="preserve">Tržní kolonáda - 3.etapa. Obnova nátěrů </t>
  </si>
  <si>
    <t>EČO</t>
  </si>
  <si>
    <t>CS ÚRS 2010 02</t>
  </si>
  <si>
    <t>Kód objektu</t>
  </si>
  <si>
    <t>SO 025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</si>
  <si>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</si>
  <si>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</si>
  <si>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</si>
  <si>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</si>
  <si>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</si>
  <si>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</si>
  <si>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</si>
  <si>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</si>
  <si>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</si>
  <si>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G.PROJEKT - Ing. Roman Gajdoš</t>
  </si>
  <si>
    <t>Zhotovitel</t>
  </si>
  <si>
    <t>Rozpočet číslo</t>
  </si>
  <si>
    <t>Zpracoval</t>
  </si>
  <si>
    <t>Dne</t>
  </si>
  <si>
    <t>668b</t>
  </si>
  <si>
    <t>Polomisová Lucie</t>
  </si>
  <si>
    <t>22.03.2016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</si>
  <si>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</si>
  <si>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</si>
  <si>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</si>
  <si>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</si>
  <si>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</si>
  <si>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</si>
  <si>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</si>
  <si>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</si>
  <si>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</si>
  <si>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</si>
  <si>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</si>
  <si>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</si>
  <si>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</si>
  <si>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</si>
  <si>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</si>
  <si>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</si>
  <si>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</si>
  <si>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</si>
  <si>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</si>
  <si>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</si>
  <si>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</si>
  <si>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</si>
  <si>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</si>
  <si>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</si>
  <si>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</si>
  <si>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</si>
  <si>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</si>
  <si>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</si>
  <si>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</si>
  <si>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</si>
  <si>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</si>
  <si>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</si>
  <si>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</si>
  <si>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</si>
  <si>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</si>
  <si>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</si>
  <si>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</si>
  <si>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</si>
  <si>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</si>
  <si>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</si>
  <si>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</si>
  <si>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</si>
  <si>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</si>
  <si>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</si>
  <si>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</si>
  <si>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</si>
  <si>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</si>
  <si>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</si>
  <si>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</si>
  <si>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</si>
  <si>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</si>
  <si>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</si>
  <si>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</si>
  <si>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</si>
  <si>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</si>
  <si>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</si>
  <si>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21.4.2016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</si>
  <si>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</si>
  <si>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</si>
  <si>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</si>
  <si>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</si>
  <si>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</si>
  <si>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</si>
  <si>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</si>
  <si>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</si>
  <si>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</si>
  <si>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</si>
  <si>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</si>
  <si>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</si>
  <si>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</si>
  <si>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</si>
  <si>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</si>
  <si>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</si>
  <si>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</si>
  <si>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</si>
  <si>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</si>
  <si>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</si>
  <si>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</si>
  <si>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</si>
  <si>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</si>
  <si>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9</t>
  </si>
  <si>
    <t>Ostatní konstrukce a práce-bourání</t>
  </si>
  <si>
    <t>1</t>
  </si>
  <si>
    <t>99</t>
  </si>
  <si>
    <t>Přesun hmot</t>
  </si>
  <si>
    <t>2</t>
  </si>
  <si>
    <t>K</t>
  </si>
  <si>
    <t>014</t>
  </si>
  <si>
    <t>999281111</t>
  </si>
  <si>
    <t>Přesun hmot pro opravy a údržbu budov v do 25 m</t>
  </si>
  <si>
    <t>t</t>
  </si>
  <si>
    <t>3</t>
  </si>
  <si>
    <t>94</t>
  </si>
  <si>
    <t>Lešení a stavební výtahy</t>
  </si>
  <si>
    <t>003</t>
  </si>
  <si>
    <t>941112111</t>
  </si>
  <si>
    <t>Montáž lešení řadového trubkového lehkého bez podlah zatížení do 200 kg/m2 š do 0,9 m v do 10 m</t>
  </si>
  <si>
    <t>m2</t>
  </si>
  <si>
    <t>941112211</t>
  </si>
  <si>
    <t>Příplatek k lešení řadovému trubkovému lehkému bez podlah š 0,9 m v 10m za první a ZKD den použití</t>
  </si>
  <si>
    <t>4</t>
  </si>
  <si>
    <t>941111811</t>
  </si>
  <si>
    <t>Demontáž lešení řadového trubkového lehkého s podlahami zatížení do 200 kg/m2 š do 0,9 m v do 10 m</t>
  </si>
  <si>
    <t>5</t>
  </si>
  <si>
    <t>943311111</t>
  </si>
  <si>
    <t>Montáž lešení prostorového modulového lehkého bez podlah zatížení do 200 kg/m2 v do 10 m</t>
  </si>
  <si>
    <t>m3</t>
  </si>
  <si>
    <t>6</t>
  </si>
  <si>
    <t>943311211</t>
  </si>
  <si>
    <t>Příplatek k lešení prostorovému modulovému lehkému bez podlah v do 10 m za první a ZKD den použití</t>
  </si>
  <si>
    <t>7</t>
  </si>
  <si>
    <t>943311811</t>
  </si>
  <si>
    <t>Demontáž lešení prostorového modulového lehkého bez podlah zatížení do 200 kg/m2 v do 10 m</t>
  </si>
  <si>
    <t>8</t>
  </si>
  <si>
    <t>949221111</t>
  </si>
  <si>
    <t>Montáž lešeňové podlahy s příčníky pro dílcová lešení v do 10 m</t>
  </si>
  <si>
    <t>949221211</t>
  </si>
  <si>
    <t>Příplatek k lešeňové podlaze pro dílcová lešení za první a ZKD den použití</t>
  </si>
  <si>
    <t>10</t>
  </si>
  <si>
    <t>949221831</t>
  </si>
  <si>
    <t>Demontáž lešeňové podlahy pro dílcová lešení ve světlíku o ploše do 6 m2 s příčníky</t>
  </si>
  <si>
    <t>11</t>
  </si>
  <si>
    <t>944511111</t>
  </si>
  <si>
    <t>Montáž ochranné sítě z textilie z umělých vláken</t>
  </si>
  <si>
    <t>12</t>
  </si>
  <si>
    <t>944511211</t>
  </si>
  <si>
    <t>Příplatek k ochranné síti za první a ZKD den použití</t>
  </si>
  <si>
    <t>13</t>
  </si>
  <si>
    <t>944511811</t>
  </si>
  <si>
    <t>Demontáž ochranné sítě z textilie z umělých vláken</t>
  </si>
  <si>
    <t>Práce a dodávky PSV</t>
  </si>
  <si>
    <t>783</t>
  </si>
  <si>
    <t>Dokončovací práce - nátěry</t>
  </si>
  <si>
    <t>14</t>
  </si>
  <si>
    <t>783902811</t>
  </si>
  <si>
    <t>Odstranění nátěrů odstraňovačem nátěrů s umytím</t>
  </si>
  <si>
    <t>15</t>
  </si>
  <si>
    <t>783295212</t>
  </si>
  <si>
    <t>Nátěry vodou ředitelné KDK barva dražší lesklý povrch 1x antikorozní a 2x email</t>
  </si>
  <si>
    <t>16</t>
  </si>
  <si>
    <t>17</t>
  </si>
  <si>
    <t>015</t>
  </si>
  <si>
    <t>938902121</t>
  </si>
  <si>
    <t xml:space="preserve">Čištění ploch dřevěných konstrukcí brusnými papíry </t>
  </si>
  <si>
    <t>18</t>
  </si>
  <si>
    <t>783625930</t>
  </si>
  <si>
    <t>Opravy nátěrů syntetických truhlářských konstrukcí dvojnásobné a 2x email a 2x tmel</t>
  </si>
  <si>
    <t>OST</t>
  </si>
  <si>
    <t>O01</t>
  </si>
  <si>
    <t>19</t>
  </si>
  <si>
    <t>HZS2312</t>
  </si>
  <si>
    <t>Hodinová zúčtovací sazba malíř, natěrač, lakýrník specialista</t>
  </si>
  <si>
    <t>hod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</si>
</sst>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_-* #,##0.0\ &quot;Kč&quot;_-;\-* #,##0.0\ &quot;Kč&quot;_-;_-* &quot;-&quot;??\ &quot;Kč&quot;_-;_-@_-"/>
    <numFmt numFmtId="171" formatCode="_-* #,##0\ &quot;Kč&quot;_-;\-* #,##0\ &quot;Kč&quot;_-;_-* &quot;-&quot;??\ &quot;Kč&quot;_-;_-@_-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6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166" fontId="12" fillId="0" borderId="54" xfId="0" applyNumberFormat="1" applyFont="1" applyBorder="1" applyAlignment="1" applyProtection="1">
      <alignment horizontal="righ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18" xfId="0" applyFont="1" applyBorder="1" applyAlignment="1" applyProtection="1">
      <alignment horizontal="left" vertical="center"/>
      <protection/>
    </xf>
    <xf numFmtId="165" fontId="7" fillId="0" borderId="27" xfId="0" applyNumberFormat="1" applyFont="1" applyBorder="1" applyAlignment="1" applyProtection="1">
      <alignment horizontal="right" vertical="center"/>
      <protection/>
    </xf>
    <xf numFmtId="165" fontId="7" fillId="0" borderId="30" xfId="0" applyNumberFormat="1" applyFont="1" applyBorder="1" applyAlignment="1" applyProtection="1">
      <alignment horizontal="right" vertical="center"/>
      <protection/>
    </xf>
    <xf numFmtId="165" fontId="7" fillId="0" borderId="57" xfId="0" applyNumberFormat="1" applyFont="1" applyBorder="1" applyAlignment="1" applyProtection="1">
      <alignment horizontal="right" vertical="center"/>
      <protection/>
    </xf>
    <xf numFmtId="171" fontId="7" fillId="0" borderId="27" xfId="38" applyNumberFormat="1" applyFont="1" applyBorder="1" applyAlignment="1" applyProtection="1">
      <alignment horizontal="right" vertical="center"/>
      <protection/>
    </xf>
    <xf numFmtId="171" fontId="7" fillId="0" borderId="30" xfId="38" applyNumberFormat="1" applyFont="1" applyBorder="1" applyAlignment="1" applyProtection="1">
      <alignment horizontal="right" vertical="center"/>
      <protection/>
    </xf>
    <xf numFmtId="171" fontId="7" fillId="0" borderId="57" xfId="38" applyNumberFormat="1" applyFont="1" applyBorder="1" applyAlignment="1" applyProtection="1">
      <alignment horizontal="right" vertical="center"/>
      <protection/>
    </xf>
    <xf numFmtId="171" fontId="2" fillId="0" borderId="34" xfId="38" applyNumberFormat="1" applyFont="1" applyBorder="1" applyAlignment="1" applyProtection="1">
      <alignment horizontal="left" vertical="center"/>
      <protection/>
    </xf>
    <xf numFmtId="171" fontId="7" fillId="0" borderId="23" xfId="38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1">
      <selection activeCell="R40" sqref="R40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6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9</v>
      </c>
      <c r="P7" s="22" t="s">
        <v>10</v>
      </c>
      <c r="Q7" s="25"/>
      <c r="R7" s="23"/>
      <c r="S7" s="21"/>
    </row>
    <row r="8" spans="1:19" ht="17.25" customHeight="1" hidden="1">
      <c r="A8" s="15"/>
      <c r="B8" s="16" t="s">
        <v>11</v>
      </c>
      <c r="C8" s="16"/>
      <c r="D8" s="16"/>
      <c r="E8" s="22" t="s">
        <v>12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13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14</v>
      </c>
      <c r="P9" s="29"/>
      <c r="Q9" s="30"/>
      <c r="R9" s="28"/>
      <c r="S9" s="21"/>
    </row>
    <row r="10" spans="1:19" ht="17.25" customHeight="1" hidden="1">
      <c r="A10" s="15"/>
      <c r="B10" s="16" t="s">
        <v>15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16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17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18</v>
      </c>
      <c r="P25" s="16" t="s">
        <v>19</v>
      </c>
      <c r="Q25" s="16"/>
      <c r="R25" s="16"/>
      <c r="S25" s="21"/>
    </row>
    <row r="26" spans="1:19" ht="17.25" customHeight="1">
      <c r="A26" s="15"/>
      <c r="B26" s="16" t="s">
        <v>20</v>
      </c>
      <c r="C26" s="16"/>
      <c r="D26" s="16"/>
      <c r="E26" s="17" t="s">
        <v>4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21</v>
      </c>
      <c r="C27" s="16"/>
      <c r="D27" s="16"/>
      <c r="E27" s="22" t="s">
        <v>22</v>
      </c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23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24</v>
      </c>
      <c r="F30" s="16"/>
      <c r="G30" s="16" t="s">
        <v>25</v>
      </c>
      <c r="H30" s="16"/>
      <c r="I30" s="16"/>
      <c r="J30" s="16"/>
      <c r="K30" s="16"/>
      <c r="L30" s="16"/>
      <c r="M30" s="16"/>
      <c r="N30" s="16"/>
      <c r="O30" s="36" t="s">
        <v>26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 t="s">
        <v>27</v>
      </c>
      <c r="F31" s="16"/>
      <c r="G31" s="33" t="s">
        <v>28</v>
      </c>
      <c r="H31" s="38"/>
      <c r="I31" s="39"/>
      <c r="J31" s="16"/>
      <c r="K31" s="16"/>
      <c r="L31" s="16"/>
      <c r="M31" s="16"/>
      <c r="N31" s="16"/>
      <c r="O31" s="40" t="s">
        <v>29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30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31</v>
      </c>
      <c r="B34" s="50"/>
      <c r="C34" s="50"/>
      <c r="D34" s="51"/>
      <c r="E34" s="52" t="s">
        <v>32</v>
      </c>
      <c r="F34" s="51"/>
      <c r="G34" s="52" t="s">
        <v>33</v>
      </c>
      <c r="H34" s="50"/>
      <c r="I34" s="51"/>
      <c r="J34" s="52" t="s">
        <v>34</v>
      </c>
      <c r="K34" s="50"/>
      <c r="L34" s="52" t="s">
        <v>35</v>
      </c>
      <c r="M34" s="50"/>
      <c r="N34" s="50"/>
      <c r="O34" s="51"/>
      <c r="P34" s="52" t="s">
        <v>36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37</v>
      </c>
      <c r="F36" s="46"/>
      <c r="G36" s="46"/>
      <c r="H36" s="46"/>
      <c r="I36" s="46"/>
      <c r="J36" s="63" t="s">
        <v>38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39</v>
      </c>
      <c r="B37" s="65"/>
      <c r="C37" s="66" t="s">
        <v>40</v>
      </c>
      <c r="D37" s="67"/>
      <c r="E37" s="67"/>
      <c r="F37" s="68"/>
      <c r="G37" s="64" t="s">
        <v>41</v>
      </c>
      <c r="H37" s="69"/>
      <c r="I37" s="66" t="s">
        <v>42</v>
      </c>
      <c r="J37" s="67"/>
      <c r="K37" s="67"/>
      <c r="L37" s="64" t="s">
        <v>43</v>
      </c>
      <c r="M37" s="69"/>
      <c r="N37" s="66" t="s">
        <v>44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45</v>
      </c>
      <c r="C38" s="19"/>
      <c r="D38" s="72" t="s">
        <v>46</v>
      </c>
      <c r="E38" s="168">
        <f>SUMIF(Rozpocet!O5:O65535,8,Rozpocet!I5:I65535)</f>
        <v>0</v>
      </c>
      <c r="F38" s="74"/>
      <c r="G38" s="70">
        <v>8</v>
      </c>
      <c r="H38" s="75" t="s">
        <v>47</v>
      </c>
      <c r="I38" s="35"/>
      <c r="J38" s="76">
        <v>0</v>
      </c>
      <c r="K38" s="77"/>
      <c r="L38" s="70">
        <v>13</v>
      </c>
      <c r="M38" s="33" t="s">
        <v>48</v>
      </c>
      <c r="N38" s="38"/>
      <c r="O38" s="38"/>
      <c r="P38" s="78">
        <f>M49</f>
        <v>21</v>
      </c>
      <c r="Q38" s="79" t="s">
        <v>49</v>
      </c>
      <c r="R38" s="171">
        <v>0</v>
      </c>
      <c r="S38" s="74"/>
    </row>
    <row r="39" spans="1:19" ht="20.25" customHeight="1">
      <c r="A39" s="70">
        <v>2</v>
      </c>
      <c r="B39" s="80"/>
      <c r="C39" s="28"/>
      <c r="D39" s="72" t="s">
        <v>50</v>
      </c>
      <c r="E39" s="168">
        <f>SUMIF(Rozpocet!O10:O65536,4,Rozpocet!I10:I65536)</f>
        <v>0</v>
      </c>
      <c r="F39" s="74"/>
      <c r="G39" s="70">
        <v>9</v>
      </c>
      <c r="H39" s="16" t="s">
        <v>51</v>
      </c>
      <c r="I39" s="72"/>
      <c r="J39" s="76">
        <v>0</v>
      </c>
      <c r="K39" s="77"/>
      <c r="L39" s="70">
        <v>14</v>
      </c>
      <c r="M39" s="33" t="s">
        <v>52</v>
      </c>
      <c r="N39" s="38"/>
      <c r="O39" s="38"/>
      <c r="P39" s="78">
        <f>M49</f>
        <v>21</v>
      </c>
      <c r="Q39" s="79" t="s">
        <v>49</v>
      </c>
      <c r="R39" s="171">
        <v>0</v>
      </c>
      <c r="S39" s="74"/>
    </row>
    <row r="40" spans="1:19" ht="20.25" customHeight="1">
      <c r="A40" s="70">
        <v>3</v>
      </c>
      <c r="B40" s="71" t="s">
        <v>53</v>
      </c>
      <c r="C40" s="19"/>
      <c r="D40" s="72" t="s">
        <v>46</v>
      </c>
      <c r="E40" s="168">
        <f>SUMIF(Rozpocet!O11:O65536,32,Rozpocet!I11:I65536)</f>
        <v>0</v>
      </c>
      <c r="F40" s="74"/>
      <c r="G40" s="70">
        <v>10</v>
      </c>
      <c r="H40" s="75" t="s">
        <v>54</v>
      </c>
      <c r="I40" s="35"/>
      <c r="J40" s="76">
        <v>0</v>
      </c>
      <c r="K40" s="77"/>
      <c r="L40" s="70">
        <v>15</v>
      </c>
      <c r="M40" s="33" t="s">
        <v>55</v>
      </c>
      <c r="N40" s="38"/>
      <c r="O40" s="38"/>
      <c r="P40" s="78">
        <f>M49</f>
        <v>21</v>
      </c>
      <c r="Q40" s="79" t="s">
        <v>49</v>
      </c>
      <c r="R40" s="171">
        <v>0</v>
      </c>
      <c r="S40" s="74"/>
    </row>
    <row r="41" spans="1:19" ht="20.25" customHeight="1">
      <c r="A41" s="70">
        <v>4</v>
      </c>
      <c r="B41" s="80"/>
      <c r="C41" s="28"/>
      <c r="D41" s="72" t="s">
        <v>50</v>
      </c>
      <c r="E41" s="168">
        <f>SUMIF(Rozpocet!O12:O65536,16,Rozpocet!I12:I65536)+SUMIF(Rozpocet!O12:O65536,128,Rozpocet!I12:I65536)</f>
        <v>0</v>
      </c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56</v>
      </c>
      <c r="N41" s="38"/>
      <c r="O41" s="38"/>
      <c r="P41" s="78">
        <f>M49</f>
        <v>21</v>
      </c>
      <c r="Q41" s="79" t="s">
        <v>49</v>
      </c>
      <c r="R41" s="171">
        <v>0</v>
      </c>
      <c r="S41" s="74"/>
    </row>
    <row r="42" spans="1:19" ht="20.25" customHeight="1">
      <c r="A42" s="70">
        <v>5</v>
      </c>
      <c r="B42" s="71" t="s">
        <v>57</v>
      </c>
      <c r="C42" s="19"/>
      <c r="D42" s="72" t="s">
        <v>46</v>
      </c>
      <c r="E42" s="168">
        <f>SUMIF(Rozpocet!O13:O65536,256,Rozpocet!I13:I65536)</f>
        <v>0</v>
      </c>
      <c r="F42" s="74"/>
      <c r="G42" s="81"/>
      <c r="H42" s="38"/>
      <c r="I42" s="35"/>
      <c r="J42" s="82"/>
      <c r="K42" s="77"/>
      <c r="L42" s="70">
        <v>17</v>
      </c>
      <c r="M42" s="33" t="s">
        <v>58</v>
      </c>
      <c r="N42" s="38"/>
      <c r="O42" s="38"/>
      <c r="P42" s="78">
        <f>M49</f>
        <v>21</v>
      </c>
      <c r="Q42" s="79" t="s">
        <v>49</v>
      </c>
      <c r="R42" s="171">
        <v>0</v>
      </c>
      <c r="S42" s="74"/>
    </row>
    <row r="43" spans="1:19" ht="20.25" customHeight="1">
      <c r="A43" s="70">
        <v>6</v>
      </c>
      <c r="B43" s="80"/>
      <c r="C43" s="28"/>
      <c r="D43" s="72" t="s">
        <v>50</v>
      </c>
      <c r="E43" s="168">
        <f>SUMIF(Rozpocet!O14:O65536,64,Rozpocet!I14:I65536)</f>
        <v>0</v>
      </c>
      <c r="F43" s="74"/>
      <c r="G43" s="81"/>
      <c r="H43" s="38"/>
      <c r="I43" s="35"/>
      <c r="J43" s="82"/>
      <c r="K43" s="77"/>
      <c r="L43" s="70">
        <v>18</v>
      </c>
      <c r="M43" s="75" t="s">
        <v>59</v>
      </c>
      <c r="N43" s="38"/>
      <c r="O43" s="38"/>
      <c r="P43" s="38"/>
      <c r="Q43" s="35"/>
      <c r="R43" s="171">
        <f>SUMIF(Rozpocet!O14:O65536,1024,Rozpocet!I14:I65536)</f>
        <v>0</v>
      </c>
      <c r="S43" s="74"/>
    </row>
    <row r="44" spans="1:19" ht="20.25" customHeight="1">
      <c r="A44" s="70">
        <v>7</v>
      </c>
      <c r="B44" s="83" t="s">
        <v>60</v>
      </c>
      <c r="C44" s="38"/>
      <c r="D44" s="35"/>
      <c r="E44" s="169">
        <f>SUM(E38:E43)</f>
        <v>0</v>
      </c>
      <c r="F44" s="48"/>
      <c r="G44" s="70">
        <v>12</v>
      </c>
      <c r="H44" s="83" t="s">
        <v>61</v>
      </c>
      <c r="I44" s="35"/>
      <c r="J44" s="84">
        <f>SUM(J38:J41)</f>
        <v>0</v>
      </c>
      <c r="K44" s="85"/>
      <c r="L44" s="70">
        <v>19</v>
      </c>
      <c r="M44" s="71" t="s">
        <v>62</v>
      </c>
      <c r="N44" s="18"/>
      <c r="O44" s="18"/>
      <c r="P44" s="18"/>
      <c r="Q44" s="86"/>
      <c r="R44" s="172">
        <f>SUM(R38:R43)</f>
        <v>0</v>
      </c>
      <c r="S44" s="48"/>
    </row>
    <row r="45" spans="1:19" ht="20.25" customHeight="1">
      <c r="A45" s="87">
        <v>20</v>
      </c>
      <c r="B45" s="88" t="s">
        <v>63</v>
      </c>
      <c r="C45" s="89"/>
      <c r="D45" s="90"/>
      <c r="E45" s="170">
        <f>SUMIF(Rozpocet!O14:O65536,512,Rozpocet!I14:I65536)</f>
        <v>0</v>
      </c>
      <c r="F45" s="44"/>
      <c r="G45" s="87">
        <v>21</v>
      </c>
      <c r="H45" s="88" t="s">
        <v>64</v>
      </c>
      <c r="I45" s="90"/>
      <c r="J45" s="91">
        <v>0</v>
      </c>
      <c r="K45" s="92">
        <f>M49</f>
        <v>21</v>
      </c>
      <c r="L45" s="87">
        <v>22</v>
      </c>
      <c r="M45" s="88" t="s">
        <v>65</v>
      </c>
      <c r="N45" s="89"/>
      <c r="O45" s="89"/>
      <c r="P45" s="89"/>
      <c r="Q45" s="90"/>
      <c r="R45" s="173">
        <f>SUMIF(Rozpocet!O14:O65536,"&lt;4",Rozpocet!I14:I65536)+SUMIF(Rozpocet!O14:O65536,"&gt;1024",Rozpocet!I14:I65536)</f>
        <v>0</v>
      </c>
      <c r="S45" s="44"/>
    </row>
    <row r="46" spans="1:19" ht="20.25" customHeight="1">
      <c r="A46" s="93" t="s">
        <v>21</v>
      </c>
      <c r="B46" s="13"/>
      <c r="C46" s="13"/>
      <c r="D46" s="13"/>
      <c r="E46" s="13"/>
      <c r="F46" s="94"/>
      <c r="G46" s="95"/>
      <c r="H46" s="13"/>
      <c r="I46" s="13"/>
      <c r="J46" s="13"/>
      <c r="K46" s="13"/>
      <c r="L46" s="64" t="s">
        <v>66</v>
      </c>
      <c r="M46" s="51"/>
      <c r="N46" s="66" t="s">
        <v>67</v>
      </c>
      <c r="O46" s="50"/>
      <c r="P46" s="50"/>
      <c r="Q46" s="50"/>
      <c r="R46" s="174"/>
      <c r="S46" s="53"/>
    </row>
    <row r="47" spans="1:19" ht="20.25" customHeight="1">
      <c r="A47" s="15"/>
      <c r="B47" s="16"/>
      <c r="C47" s="16"/>
      <c r="D47" s="16"/>
      <c r="E47" s="16"/>
      <c r="F47" s="23"/>
      <c r="G47" s="96"/>
      <c r="H47" s="16"/>
      <c r="I47" s="16"/>
      <c r="J47" s="16"/>
      <c r="K47" s="16"/>
      <c r="L47" s="70">
        <v>23</v>
      </c>
      <c r="M47" s="75" t="s">
        <v>68</v>
      </c>
      <c r="N47" s="38"/>
      <c r="O47" s="38"/>
      <c r="P47" s="38"/>
      <c r="Q47" s="74"/>
      <c r="R47" s="172">
        <f>ROUND(E44+J44+R44+E45+J45+R45,2)</f>
        <v>0</v>
      </c>
      <c r="S47" s="48"/>
    </row>
    <row r="48" spans="1:19" ht="20.25" customHeight="1">
      <c r="A48" s="97" t="s">
        <v>69</v>
      </c>
      <c r="B48" s="27"/>
      <c r="C48" s="27"/>
      <c r="D48" s="27"/>
      <c r="E48" s="27"/>
      <c r="F48" s="28"/>
      <c r="G48" s="98" t="s">
        <v>70</v>
      </c>
      <c r="H48" s="27"/>
      <c r="I48" s="27"/>
      <c r="J48" s="27"/>
      <c r="K48" s="27"/>
      <c r="L48" s="70">
        <v>24</v>
      </c>
      <c r="M48" s="99">
        <v>15</v>
      </c>
      <c r="N48" s="28" t="s">
        <v>49</v>
      </c>
      <c r="O48" s="100">
        <f>R47-O49</f>
        <v>0</v>
      </c>
      <c r="P48" s="38" t="s">
        <v>71</v>
      </c>
      <c r="Q48" s="35"/>
      <c r="R48" s="175">
        <f>ROUNDUP(O48*M48/100,1)</f>
        <v>0</v>
      </c>
      <c r="S48" s="101"/>
    </row>
    <row r="49" spans="1:19" ht="20.25" customHeight="1">
      <c r="A49" s="102" t="s">
        <v>20</v>
      </c>
      <c r="B49" s="18"/>
      <c r="C49" s="18"/>
      <c r="D49" s="18"/>
      <c r="E49" s="18"/>
      <c r="F49" s="19"/>
      <c r="G49" s="103"/>
      <c r="H49" s="18"/>
      <c r="I49" s="18"/>
      <c r="J49" s="18"/>
      <c r="K49" s="18"/>
      <c r="L49" s="70">
        <v>25</v>
      </c>
      <c r="M49" s="104">
        <v>21</v>
      </c>
      <c r="N49" s="35" t="s">
        <v>49</v>
      </c>
      <c r="O49" s="100">
        <f>ROUND(SUMIF(Rozpocet!N14:N65536,M49,Rozpocet!I14:I65536)+SUMIF(P38:P42,M49,R38:R42)+IF(K45=M49,J45,0),2)</f>
        <v>0</v>
      </c>
      <c r="P49" s="38" t="s">
        <v>71</v>
      </c>
      <c r="Q49" s="35"/>
      <c r="R49" s="171">
        <f>ROUNDUP(O49*M49/100,1)</f>
        <v>0</v>
      </c>
      <c r="S49" s="74"/>
    </row>
    <row r="50" spans="1:19" ht="20.25" customHeight="1">
      <c r="A50" s="15"/>
      <c r="B50" s="16"/>
      <c r="C50" s="16"/>
      <c r="D50" s="16"/>
      <c r="E50" s="16"/>
      <c r="F50" s="23"/>
      <c r="G50" s="96"/>
      <c r="H50" s="16"/>
      <c r="I50" s="16"/>
      <c r="J50" s="16"/>
      <c r="K50" s="16"/>
      <c r="L50" s="87">
        <v>26</v>
      </c>
      <c r="M50" s="105" t="s">
        <v>72</v>
      </c>
      <c r="N50" s="89"/>
      <c r="O50" s="89"/>
      <c r="P50" s="89"/>
      <c r="Q50" s="106"/>
      <c r="R50" s="107">
        <f>R47+R48+R49</f>
        <v>0</v>
      </c>
      <c r="S50" s="108"/>
    </row>
    <row r="51" spans="1:19" ht="20.25" customHeight="1">
      <c r="A51" s="97" t="s">
        <v>69</v>
      </c>
      <c r="B51" s="27"/>
      <c r="C51" s="27"/>
      <c r="D51" s="27"/>
      <c r="E51" s="27"/>
      <c r="F51" s="28"/>
      <c r="G51" s="98" t="s">
        <v>70</v>
      </c>
      <c r="H51" s="27"/>
      <c r="I51" s="27"/>
      <c r="J51" s="27"/>
      <c r="K51" s="27"/>
      <c r="L51" s="64" t="s">
        <v>73</v>
      </c>
      <c r="M51" s="51"/>
      <c r="N51" s="66" t="s">
        <v>74</v>
      </c>
      <c r="O51" s="50"/>
      <c r="P51" s="50"/>
      <c r="Q51" s="50"/>
      <c r="R51" s="109"/>
      <c r="S51" s="53"/>
    </row>
    <row r="52" spans="1:19" ht="20.25" customHeight="1">
      <c r="A52" s="102" t="s">
        <v>23</v>
      </c>
      <c r="B52" s="18"/>
      <c r="C52" s="18"/>
      <c r="D52" s="18"/>
      <c r="E52" s="18"/>
      <c r="F52" s="19"/>
      <c r="G52" s="103"/>
      <c r="H52" s="18"/>
      <c r="I52" s="18"/>
      <c r="J52" s="18"/>
      <c r="K52" s="18"/>
      <c r="L52" s="70">
        <v>27</v>
      </c>
      <c r="M52" s="75" t="s">
        <v>75</v>
      </c>
      <c r="N52" s="38"/>
      <c r="O52" s="38"/>
      <c r="P52" s="38"/>
      <c r="Q52" s="35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6"/>
      <c r="H53" s="16"/>
      <c r="I53" s="16"/>
      <c r="J53" s="16"/>
      <c r="K53" s="16"/>
      <c r="L53" s="70">
        <v>28</v>
      </c>
      <c r="M53" s="75" t="s">
        <v>76</v>
      </c>
      <c r="N53" s="38"/>
      <c r="O53" s="38"/>
      <c r="P53" s="38"/>
      <c r="Q53" s="35"/>
      <c r="R53" s="73">
        <v>0</v>
      </c>
      <c r="S53" s="74"/>
    </row>
    <row r="54" spans="1:19" ht="20.25" customHeight="1">
      <c r="A54" s="110" t="s">
        <v>69</v>
      </c>
      <c r="B54" s="43"/>
      <c r="C54" s="43"/>
      <c r="D54" s="43"/>
      <c r="E54" s="43"/>
      <c r="F54" s="111"/>
      <c r="G54" s="112" t="s">
        <v>70</v>
      </c>
      <c r="H54" s="43"/>
      <c r="I54" s="43"/>
      <c r="J54" s="43"/>
      <c r="K54" s="43"/>
      <c r="L54" s="87">
        <v>29</v>
      </c>
      <c r="M54" s="88" t="s">
        <v>77</v>
      </c>
      <c r="N54" s="89"/>
      <c r="O54" s="89"/>
      <c r="P54" s="89"/>
      <c r="Q54" s="90"/>
      <c r="R54" s="57">
        <v>0</v>
      </c>
      <c r="S54" s="113"/>
    </row>
  </sheetData>
  <sheetProtection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4" t="s">
        <v>78</v>
      </c>
      <c r="B1" s="115"/>
      <c r="C1" s="115"/>
      <c r="D1" s="115"/>
      <c r="E1" s="115"/>
    </row>
    <row r="2" spans="1:5" ht="12" customHeight="1">
      <c r="A2" s="116" t="s">
        <v>79</v>
      </c>
      <c r="B2" s="117" t="str">
        <f>'Krycí list'!E5</f>
        <v>Karlovy Vary, Tržní kolonáda</v>
      </c>
      <c r="C2" s="118"/>
      <c r="D2" s="118"/>
      <c r="E2" s="118"/>
    </row>
    <row r="3" spans="1:5" ht="12" customHeight="1">
      <c r="A3" s="116" t="s">
        <v>80</v>
      </c>
      <c r="B3" s="117" t="str">
        <f>'Krycí list'!E7</f>
        <v>Tržní kolonáda - 3.etapa. Obnova nátěrů </v>
      </c>
      <c r="C3" s="119"/>
      <c r="D3" s="117"/>
      <c r="E3" s="120"/>
    </row>
    <row r="4" spans="1:5" ht="12" customHeight="1">
      <c r="A4" s="116" t="s">
        <v>81</v>
      </c>
      <c r="B4" s="117" t="str">
        <f>'Krycí list'!E9</f>
        <v> </v>
      </c>
      <c r="C4" s="119"/>
      <c r="D4" s="117"/>
      <c r="E4" s="120"/>
    </row>
    <row r="5" spans="1:5" ht="12" customHeight="1">
      <c r="A5" s="117" t="s">
        <v>82</v>
      </c>
      <c r="B5" s="117" t="str">
        <f>'Krycí list'!P5</f>
        <v> </v>
      </c>
      <c r="C5" s="119"/>
      <c r="D5" s="117"/>
      <c r="E5" s="120"/>
    </row>
    <row r="6" spans="1:5" ht="6" customHeight="1">
      <c r="A6" s="117"/>
      <c r="B6" s="117"/>
      <c r="C6" s="119"/>
      <c r="D6" s="117"/>
      <c r="E6" s="120"/>
    </row>
    <row r="7" spans="1:5" ht="12" customHeight="1">
      <c r="A7" s="117" t="s">
        <v>83</v>
      </c>
      <c r="B7" s="117" t="str">
        <f>'Krycí list'!E26</f>
        <v> </v>
      </c>
      <c r="C7" s="119"/>
      <c r="D7" s="117"/>
      <c r="E7" s="120"/>
    </row>
    <row r="8" spans="1:5" ht="12" customHeight="1">
      <c r="A8" s="117" t="s">
        <v>84</v>
      </c>
      <c r="B8" s="117" t="str">
        <f>'Krycí list'!E28</f>
        <v> </v>
      </c>
      <c r="C8" s="119"/>
      <c r="D8" s="117"/>
      <c r="E8" s="120"/>
    </row>
    <row r="9" spans="1:5" ht="12" customHeight="1">
      <c r="A9" s="117" t="s">
        <v>85</v>
      </c>
      <c r="B9" s="117" t="s">
        <v>86</v>
      </c>
      <c r="C9" s="119"/>
      <c r="D9" s="117"/>
      <c r="E9" s="120"/>
    </row>
    <row r="10" spans="1:5" ht="6" customHeight="1">
      <c r="A10" s="115"/>
      <c r="B10" s="115"/>
      <c r="C10" s="115"/>
      <c r="D10" s="115"/>
      <c r="E10" s="115"/>
    </row>
    <row r="11" spans="1:5" ht="12" customHeight="1">
      <c r="A11" s="121" t="s">
        <v>87</v>
      </c>
      <c r="B11" s="122" t="s">
        <v>88</v>
      </c>
      <c r="C11" s="123" t="s">
        <v>89</v>
      </c>
      <c r="D11" s="124" t="s">
        <v>90</v>
      </c>
      <c r="E11" s="123" t="s">
        <v>91</v>
      </c>
    </row>
    <row r="12" spans="1:5" ht="12" customHeight="1">
      <c r="A12" s="125">
        <v>1</v>
      </c>
      <c r="B12" s="126">
        <v>2</v>
      </c>
      <c r="C12" s="127">
        <v>3</v>
      </c>
      <c r="D12" s="128">
        <v>4</v>
      </c>
      <c r="E12" s="127">
        <v>5</v>
      </c>
    </row>
    <row r="13" spans="1:5" ht="3.75" customHeight="1">
      <c r="A13" s="129"/>
      <c r="B13" s="130"/>
      <c r="C13" s="130"/>
      <c r="D13" s="130"/>
      <c r="E13" s="131"/>
    </row>
    <row r="14" spans="1:5" s="132" customFormat="1" ht="12.75" customHeight="1">
      <c r="A14" s="133" t="str">
        <f>Rozpocet!D14</f>
        <v>HSV</v>
      </c>
      <c r="B14" s="134" t="str">
        <f>Rozpocet!E14</f>
        <v>Práce a dodávky HSV</v>
      </c>
      <c r="C14" s="135">
        <f>Rozpocet!I14</f>
        <v>0</v>
      </c>
      <c r="D14" s="136">
        <f>Rozpocet!K14</f>
        <v>0.7404815</v>
      </c>
      <c r="E14" s="136">
        <f>Rozpocet!M14</f>
        <v>0</v>
      </c>
    </row>
    <row r="15" spans="1:5" s="132" customFormat="1" ht="12.75" customHeight="1">
      <c r="A15" s="137" t="str">
        <f>Rozpocet!D15</f>
        <v>9</v>
      </c>
      <c r="B15" s="138" t="str">
        <f>Rozpocet!E15</f>
        <v>Ostatní konstrukce a práce-bourání</v>
      </c>
      <c r="C15" s="139">
        <f>Rozpocet!I15</f>
        <v>0</v>
      </c>
      <c r="D15" s="140">
        <f>Rozpocet!K15</f>
        <v>0</v>
      </c>
      <c r="E15" s="140">
        <f>Rozpocet!M15</f>
        <v>0</v>
      </c>
    </row>
    <row r="16" spans="1:5" s="132" customFormat="1" ht="12.75" customHeight="1">
      <c r="A16" s="141" t="str">
        <f>Rozpocet!D16</f>
        <v>99</v>
      </c>
      <c r="B16" s="142" t="str">
        <f>Rozpocet!E16</f>
        <v>Přesun hmot</v>
      </c>
      <c r="C16" s="143">
        <f>Rozpocet!I16</f>
        <v>0</v>
      </c>
      <c r="D16" s="144">
        <f>Rozpocet!K16</f>
        <v>0</v>
      </c>
      <c r="E16" s="144">
        <f>Rozpocet!M16</f>
        <v>0</v>
      </c>
    </row>
    <row r="17" spans="1:5" s="132" customFormat="1" ht="12.75" customHeight="1">
      <c r="A17" s="137" t="str">
        <f>Rozpocet!D18</f>
        <v>94</v>
      </c>
      <c r="B17" s="138" t="str">
        <f>Rozpocet!E18</f>
        <v>Lešení a stavební výtahy</v>
      </c>
      <c r="C17" s="139">
        <f>Rozpocet!I18</f>
        <v>0</v>
      </c>
      <c r="D17" s="140">
        <f>Rozpocet!K18</f>
        <v>0.7404815</v>
      </c>
      <c r="E17" s="140">
        <f>Rozpocet!M18</f>
        <v>0</v>
      </c>
    </row>
    <row r="18" spans="1:5" s="132" customFormat="1" ht="12.75" customHeight="1">
      <c r="A18" s="133" t="str">
        <f>Rozpocet!D31</f>
        <v>PSV</v>
      </c>
      <c r="B18" s="134" t="str">
        <f>Rozpocet!E31</f>
        <v>Práce a dodávky PSV</v>
      </c>
      <c r="C18" s="135">
        <f>Rozpocet!I31</f>
        <v>0</v>
      </c>
      <c r="D18" s="136">
        <f>Rozpocet!K31</f>
        <v>0.26925259999999995</v>
      </c>
      <c r="E18" s="136">
        <f>Rozpocet!M31</f>
        <v>0</v>
      </c>
    </row>
    <row r="19" spans="1:5" s="132" customFormat="1" ht="12.75" customHeight="1">
      <c r="A19" s="137" t="str">
        <f>Rozpocet!D32</f>
        <v>783</v>
      </c>
      <c r="B19" s="138" t="str">
        <f>Rozpocet!E32</f>
        <v>Dokončovací práce - nátěry</v>
      </c>
      <c r="C19" s="139">
        <f>Rozpocet!I32</f>
        <v>0</v>
      </c>
      <c r="D19" s="140">
        <f>Rozpocet!K32</f>
        <v>0.26925259999999995</v>
      </c>
      <c r="E19" s="140">
        <f>Rozpocet!M32</f>
        <v>0</v>
      </c>
    </row>
    <row r="20" spans="1:5" s="132" customFormat="1" ht="12.75" customHeight="1">
      <c r="A20" s="133" t="str">
        <f>Rozpocet!D38</f>
        <v>OST</v>
      </c>
      <c r="B20" s="134" t="str">
        <f>Rozpocet!E38</f>
        <v>Ostatní</v>
      </c>
      <c r="C20" s="135">
        <f>Rozpocet!I38</f>
        <v>0</v>
      </c>
      <c r="D20" s="136">
        <f>Rozpocet!K38</f>
        <v>0</v>
      </c>
      <c r="E20" s="136">
        <f>Rozpocet!M38</f>
        <v>0</v>
      </c>
    </row>
    <row r="21" spans="1:5" s="132" customFormat="1" ht="12.75" customHeight="1">
      <c r="A21" s="137" t="str">
        <f>Rozpocet!D39</f>
        <v>O01</v>
      </c>
      <c r="B21" s="138" t="str">
        <f>Rozpocet!E39</f>
        <v>HZS</v>
      </c>
      <c r="C21" s="139">
        <f>Rozpocet!I39</f>
        <v>0</v>
      </c>
      <c r="D21" s="140">
        <f>Rozpocet!K39</f>
        <v>0</v>
      </c>
      <c r="E21" s="140">
        <f>Rozpocet!M39</f>
        <v>0</v>
      </c>
    </row>
    <row r="22" spans="2:5" s="145" customFormat="1" ht="12.75" customHeight="1">
      <c r="B22" s="146" t="s">
        <v>92</v>
      </c>
      <c r="C22" s="147">
        <f>Rozpocet!I41</f>
        <v>0</v>
      </c>
      <c r="D22" s="148">
        <f>Rozpocet!K41</f>
        <v>1.0097341</v>
      </c>
      <c r="E22" s="148">
        <f>Rozpocet!M41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PageLayoutView="0" workbookViewId="0" topLeftCell="A1">
      <pane ySplit="13" topLeftCell="A29" activePane="bottomLeft" state="frozen"/>
      <selection pane="topLeft" activeCell="A1" sqref="A1"/>
      <selection pane="bottomLeft" activeCell="H40" sqref="H40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4" t="s">
        <v>93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</row>
    <row r="2" spans="1:16" ht="11.25" customHeight="1">
      <c r="A2" s="116" t="s">
        <v>79</v>
      </c>
      <c r="B2" s="117"/>
      <c r="C2" s="117" t="str">
        <f>'Krycí list'!E5</f>
        <v>Karlovy Vary, Tržní kolonáda</v>
      </c>
      <c r="D2" s="117"/>
      <c r="E2" s="117"/>
      <c r="F2" s="117"/>
      <c r="G2" s="117"/>
      <c r="H2" s="117"/>
      <c r="I2" s="117"/>
      <c r="J2" s="117"/>
      <c r="K2" s="117"/>
      <c r="L2" s="149"/>
      <c r="M2" s="149"/>
      <c r="N2" s="149"/>
      <c r="O2" s="150"/>
      <c r="P2" s="150"/>
    </row>
    <row r="3" spans="1:16" ht="11.25" customHeight="1">
      <c r="A3" s="116" t="s">
        <v>80</v>
      </c>
      <c r="B3" s="117"/>
      <c r="C3" s="117" t="str">
        <f>'Krycí list'!E7</f>
        <v>Tržní kolonáda - 3.etapa. Obnova nátěrů </v>
      </c>
      <c r="D3" s="117"/>
      <c r="E3" s="117"/>
      <c r="F3" s="117"/>
      <c r="G3" s="117"/>
      <c r="H3" s="117"/>
      <c r="I3" s="117"/>
      <c r="J3" s="117"/>
      <c r="K3" s="117"/>
      <c r="L3" s="149"/>
      <c r="M3" s="149"/>
      <c r="N3" s="149"/>
      <c r="O3" s="150"/>
      <c r="P3" s="150"/>
    </row>
    <row r="4" spans="1:16" ht="11.25" customHeight="1">
      <c r="A4" s="116" t="s">
        <v>81</v>
      </c>
      <c r="B4" s="117"/>
      <c r="C4" s="117" t="str">
        <f>'Krycí list'!E9</f>
        <v> </v>
      </c>
      <c r="D4" s="117"/>
      <c r="E4" s="117"/>
      <c r="F4" s="117"/>
      <c r="G4" s="117"/>
      <c r="H4" s="117"/>
      <c r="I4" s="117"/>
      <c r="J4" s="117"/>
      <c r="K4" s="117"/>
      <c r="L4" s="149"/>
      <c r="M4" s="149"/>
      <c r="N4" s="149"/>
      <c r="O4" s="150"/>
      <c r="P4" s="150"/>
    </row>
    <row r="5" spans="1:16" ht="11.25" customHeight="1">
      <c r="A5" s="117" t="s">
        <v>94</v>
      </c>
      <c r="B5" s="117"/>
      <c r="C5" s="117" t="str">
        <f>'Krycí list'!P5</f>
        <v> </v>
      </c>
      <c r="D5" s="117"/>
      <c r="E5" s="117"/>
      <c r="F5" s="117"/>
      <c r="G5" s="117"/>
      <c r="H5" s="117"/>
      <c r="I5" s="117"/>
      <c r="J5" s="117"/>
      <c r="K5" s="117"/>
      <c r="L5" s="149"/>
      <c r="M5" s="149"/>
      <c r="N5" s="149"/>
      <c r="O5" s="150"/>
      <c r="P5" s="150"/>
    </row>
    <row r="6" spans="1:16" ht="6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49"/>
      <c r="M6" s="149"/>
      <c r="N6" s="149"/>
      <c r="O6" s="150"/>
      <c r="P6" s="150"/>
    </row>
    <row r="7" spans="1:16" ht="11.25" customHeight="1">
      <c r="A7" s="117" t="s">
        <v>83</v>
      </c>
      <c r="B7" s="117"/>
      <c r="C7" s="117" t="str">
        <f>'Krycí list'!E26</f>
        <v> </v>
      </c>
      <c r="D7" s="117"/>
      <c r="E7" s="117"/>
      <c r="F7" s="117"/>
      <c r="G7" s="117"/>
      <c r="H7" s="117"/>
      <c r="I7" s="117"/>
      <c r="J7" s="117"/>
      <c r="K7" s="117"/>
      <c r="L7" s="149"/>
      <c r="M7" s="149"/>
      <c r="N7" s="149"/>
      <c r="O7" s="150"/>
      <c r="P7" s="150"/>
    </row>
    <row r="8" spans="1:16" ht="11.25" customHeight="1">
      <c r="A8" s="117" t="s">
        <v>84</v>
      </c>
      <c r="B8" s="117"/>
      <c r="C8" s="117" t="str">
        <f>'Krycí list'!E28</f>
        <v> </v>
      </c>
      <c r="D8" s="117"/>
      <c r="E8" s="117"/>
      <c r="F8" s="117"/>
      <c r="G8" s="117"/>
      <c r="H8" s="117"/>
      <c r="I8" s="117"/>
      <c r="J8" s="117"/>
      <c r="K8" s="117"/>
      <c r="L8" s="149"/>
      <c r="M8" s="149"/>
      <c r="N8" s="149"/>
      <c r="O8" s="150"/>
      <c r="P8" s="150"/>
    </row>
    <row r="9" spans="1:16" ht="11.25" customHeight="1">
      <c r="A9" s="117" t="s">
        <v>85</v>
      </c>
      <c r="B9" s="117"/>
      <c r="C9" s="117" t="s">
        <v>86</v>
      </c>
      <c r="D9" s="117"/>
      <c r="E9" s="117"/>
      <c r="F9" s="117"/>
      <c r="G9" s="117"/>
      <c r="H9" s="117"/>
      <c r="I9" s="117"/>
      <c r="J9" s="117"/>
      <c r="K9" s="117"/>
      <c r="L9" s="149"/>
      <c r="M9" s="149"/>
      <c r="N9" s="149"/>
      <c r="O9" s="150"/>
      <c r="P9" s="150"/>
    </row>
    <row r="10" spans="1:16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</row>
    <row r="11" spans="1:16" ht="21.75" customHeight="1">
      <c r="A11" s="121" t="s">
        <v>95</v>
      </c>
      <c r="B11" s="122" t="s">
        <v>96</v>
      </c>
      <c r="C11" s="122" t="s">
        <v>97</v>
      </c>
      <c r="D11" s="122" t="s">
        <v>98</v>
      </c>
      <c r="E11" s="122" t="s">
        <v>88</v>
      </c>
      <c r="F11" s="122" t="s">
        <v>99</v>
      </c>
      <c r="G11" s="122" t="s">
        <v>100</v>
      </c>
      <c r="H11" s="122" t="s">
        <v>101</v>
      </c>
      <c r="I11" s="122" t="s">
        <v>89</v>
      </c>
      <c r="J11" s="122" t="s">
        <v>102</v>
      </c>
      <c r="K11" s="122" t="s">
        <v>90</v>
      </c>
      <c r="L11" s="122" t="s">
        <v>103</v>
      </c>
      <c r="M11" s="122" t="s">
        <v>104</v>
      </c>
      <c r="N11" s="123" t="s">
        <v>105</v>
      </c>
      <c r="O11" s="151" t="s">
        <v>106</v>
      </c>
      <c r="P11" s="152" t="s">
        <v>107</v>
      </c>
    </row>
    <row r="12" spans="1:16" ht="11.25" customHeight="1">
      <c r="A12" s="125">
        <v>1</v>
      </c>
      <c r="B12" s="126">
        <v>2</v>
      </c>
      <c r="C12" s="126">
        <v>3</v>
      </c>
      <c r="D12" s="126">
        <v>4</v>
      </c>
      <c r="E12" s="126">
        <v>5</v>
      </c>
      <c r="F12" s="126">
        <v>6</v>
      </c>
      <c r="G12" s="126">
        <v>7</v>
      </c>
      <c r="H12" s="126">
        <v>8</v>
      </c>
      <c r="I12" s="126">
        <v>9</v>
      </c>
      <c r="J12" s="126"/>
      <c r="K12" s="126"/>
      <c r="L12" s="126"/>
      <c r="M12" s="126"/>
      <c r="N12" s="127">
        <v>10</v>
      </c>
      <c r="O12" s="153">
        <v>11</v>
      </c>
      <c r="P12" s="154">
        <v>12</v>
      </c>
    </row>
    <row r="13" spans="1:16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5"/>
    </row>
    <row r="14" spans="1:16" s="132" customFormat="1" ht="12.75" customHeight="1">
      <c r="A14" s="156"/>
      <c r="B14" s="157" t="s">
        <v>66</v>
      </c>
      <c r="C14" s="156"/>
      <c r="D14" s="156" t="s">
        <v>45</v>
      </c>
      <c r="E14" s="156" t="s">
        <v>108</v>
      </c>
      <c r="F14" s="156"/>
      <c r="G14" s="156"/>
      <c r="H14" s="156"/>
      <c r="I14" s="158">
        <f>I15+I18</f>
        <v>0</v>
      </c>
      <c r="J14" s="156"/>
      <c r="K14" s="159">
        <f>K15+K18</f>
        <v>0.7404815</v>
      </c>
      <c r="L14" s="156"/>
      <c r="M14" s="159">
        <f>M15+M18</f>
        <v>0</v>
      </c>
      <c r="N14" s="156"/>
      <c r="P14" s="134" t="s">
        <v>109</v>
      </c>
    </row>
    <row r="15" spans="2:16" s="132" customFormat="1" ht="12.75" customHeight="1">
      <c r="B15" s="137" t="s">
        <v>66</v>
      </c>
      <c r="D15" s="138" t="s">
        <v>110</v>
      </c>
      <c r="E15" s="138" t="s">
        <v>111</v>
      </c>
      <c r="I15" s="139">
        <f>I16</f>
        <v>0</v>
      </c>
      <c r="K15" s="140">
        <f>K16</f>
        <v>0</v>
      </c>
      <c r="M15" s="140">
        <f>M16</f>
        <v>0</v>
      </c>
      <c r="P15" s="138" t="s">
        <v>112</v>
      </c>
    </row>
    <row r="16" spans="2:16" s="132" customFormat="1" ht="12.75" customHeight="1">
      <c r="B16" s="141" t="s">
        <v>66</v>
      </c>
      <c r="D16" s="142" t="s">
        <v>113</v>
      </c>
      <c r="E16" s="142" t="s">
        <v>114</v>
      </c>
      <c r="I16" s="143">
        <f>I17</f>
        <v>0</v>
      </c>
      <c r="K16" s="144">
        <f>K17</f>
        <v>0</v>
      </c>
      <c r="M16" s="144">
        <f>M17</f>
        <v>0</v>
      </c>
      <c r="P16" s="142" t="s">
        <v>115</v>
      </c>
    </row>
    <row r="17" spans="1:16" s="16" customFormat="1" ht="13.5" customHeight="1">
      <c r="A17" s="160" t="s">
        <v>112</v>
      </c>
      <c r="B17" s="160" t="s">
        <v>116</v>
      </c>
      <c r="C17" s="160" t="s">
        <v>117</v>
      </c>
      <c r="D17" s="16" t="s">
        <v>118</v>
      </c>
      <c r="E17" s="161" t="s">
        <v>119</v>
      </c>
      <c r="F17" s="160" t="s">
        <v>120</v>
      </c>
      <c r="G17" s="162">
        <v>0.74</v>
      </c>
      <c r="H17" s="163">
        <v>0</v>
      </c>
      <c r="I17" s="163">
        <f>ROUND(G17*H17,2)</f>
        <v>0</v>
      </c>
      <c r="J17" s="164">
        <v>0</v>
      </c>
      <c r="K17" s="162">
        <f>G17*J17</f>
        <v>0</v>
      </c>
      <c r="L17" s="164">
        <v>0</v>
      </c>
      <c r="M17" s="162">
        <f>G17*L17</f>
        <v>0</v>
      </c>
      <c r="N17" s="165">
        <v>21</v>
      </c>
      <c r="O17" s="166">
        <v>4</v>
      </c>
      <c r="P17" s="16" t="s">
        <v>121</v>
      </c>
    </row>
    <row r="18" spans="2:16" s="132" customFormat="1" ht="12.75" customHeight="1">
      <c r="B18" s="137" t="s">
        <v>66</v>
      </c>
      <c r="D18" s="138" t="s">
        <v>122</v>
      </c>
      <c r="E18" s="138" t="s">
        <v>123</v>
      </c>
      <c r="I18" s="139">
        <f>SUM(I19:I30)</f>
        <v>0</v>
      </c>
      <c r="K18" s="140">
        <f>SUM(K19:K30)</f>
        <v>0.7404815</v>
      </c>
      <c r="M18" s="140">
        <f>SUM(M19:M30)</f>
        <v>0</v>
      </c>
      <c r="P18" s="138" t="s">
        <v>112</v>
      </c>
    </row>
    <row r="19" spans="1:16" s="16" customFormat="1" ht="24" customHeight="1">
      <c r="A19" s="160" t="s">
        <v>115</v>
      </c>
      <c r="B19" s="160" t="s">
        <v>116</v>
      </c>
      <c r="C19" s="160" t="s">
        <v>124</v>
      </c>
      <c r="D19" s="16" t="s">
        <v>125</v>
      </c>
      <c r="E19" s="161" t="s">
        <v>126</v>
      </c>
      <c r="F19" s="160" t="s">
        <v>127</v>
      </c>
      <c r="G19" s="162">
        <v>112.38</v>
      </c>
      <c r="H19" s="163">
        <v>0</v>
      </c>
      <c r="I19" s="163">
        <f aca="true" t="shared" si="0" ref="I19:I30">ROUND(G19*H19,2)</f>
        <v>0</v>
      </c>
      <c r="J19" s="164">
        <v>0.002</v>
      </c>
      <c r="K19" s="162">
        <f aca="true" t="shared" si="1" ref="K19:K30">G19*J19</f>
        <v>0.22476</v>
      </c>
      <c r="L19" s="164">
        <v>0</v>
      </c>
      <c r="M19" s="162">
        <f aca="true" t="shared" si="2" ref="M19:M30">G19*L19</f>
        <v>0</v>
      </c>
      <c r="N19" s="165">
        <v>21</v>
      </c>
      <c r="O19" s="166">
        <v>4</v>
      </c>
      <c r="P19" s="16" t="s">
        <v>115</v>
      </c>
    </row>
    <row r="20" spans="1:16" s="16" customFormat="1" ht="24" customHeight="1">
      <c r="A20" s="160" t="s">
        <v>121</v>
      </c>
      <c r="B20" s="160" t="s">
        <v>116</v>
      </c>
      <c r="C20" s="160" t="s">
        <v>124</v>
      </c>
      <c r="D20" s="16" t="s">
        <v>128</v>
      </c>
      <c r="E20" s="161" t="s">
        <v>129</v>
      </c>
      <c r="F20" s="160" t="s">
        <v>127</v>
      </c>
      <c r="G20" s="162">
        <v>6742.8</v>
      </c>
      <c r="H20" s="163">
        <v>0</v>
      </c>
      <c r="I20" s="163">
        <f t="shared" si="0"/>
        <v>0</v>
      </c>
      <c r="J20" s="164">
        <v>0</v>
      </c>
      <c r="K20" s="162">
        <f t="shared" si="1"/>
        <v>0</v>
      </c>
      <c r="L20" s="164">
        <v>0</v>
      </c>
      <c r="M20" s="162">
        <f t="shared" si="2"/>
        <v>0</v>
      </c>
      <c r="N20" s="165">
        <v>21</v>
      </c>
      <c r="O20" s="166">
        <v>4</v>
      </c>
      <c r="P20" s="16" t="s">
        <v>115</v>
      </c>
    </row>
    <row r="21" spans="1:16" s="16" customFormat="1" ht="24" customHeight="1">
      <c r="A21" s="160" t="s">
        <v>130</v>
      </c>
      <c r="B21" s="160" t="s">
        <v>116</v>
      </c>
      <c r="C21" s="160" t="s">
        <v>124</v>
      </c>
      <c r="D21" s="16" t="s">
        <v>131</v>
      </c>
      <c r="E21" s="161" t="s">
        <v>132</v>
      </c>
      <c r="F21" s="160" t="s">
        <v>127</v>
      </c>
      <c r="G21" s="162">
        <v>112.38</v>
      </c>
      <c r="H21" s="163">
        <v>0</v>
      </c>
      <c r="I21" s="163">
        <f t="shared" si="0"/>
        <v>0</v>
      </c>
      <c r="J21" s="164">
        <v>0</v>
      </c>
      <c r="K21" s="162">
        <f t="shared" si="1"/>
        <v>0</v>
      </c>
      <c r="L21" s="164">
        <v>0</v>
      </c>
      <c r="M21" s="162">
        <f t="shared" si="2"/>
        <v>0</v>
      </c>
      <c r="N21" s="165">
        <v>21</v>
      </c>
      <c r="O21" s="166">
        <v>4</v>
      </c>
      <c r="P21" s="16" t="s">
        <v>115</v>
      </c>
    </row>
    <row r="22" spans="1:16" s="16" customFormat="1" ht="24" customHeight="1">
      <c r="A22" s="160" t="s">
        <v>133</v>
      </c>
      <c r="B22" s="160" t="s">
        <v>116</v>
      </c>
      <c r="C22" s="160" t="s">
        <v>124</v>
      </c>
      <c r="D22" s="16" t="s">
        <v>134</v>
      </c>
      <c r="E22" s="161" t="s">
        <v>135</v>
      </c>
      <c r="F22" s="160" t="s">
        <v>136</v>
      </c>
      <c r="G22" s="162">
        <v>504.252</v>
      </c>
      <c r="H22" s="163">
        <v>0</v>
      </c>
      <c r="I22" s="163">
        <f t="shared" si="0"/>
        <v>0</v>
      </c>
      <c r="J22" s="164">
        <v>0.001</v>
      </c>
      <c r="K22" s="162">
        <f t="shared" si="1"/>
        <v>0.504252</v>
      </c>
      <c r="L22" s="164">
        <v>0</v>
      </c>
      <c r="M22" s="162">
        <f t="shared" si="2"/>
        <v>0</v>
      </c>
      <c r="N22" s="165">
        <v>21</v>
      </c>
      <c r="O22" s="166">
        <v>4</v>
      </c>
      <c r="P22" s="16" t="s">
        <v>115</v>
      </c>
    </row>
    <row r="23" spans="1:16" s="16" customFormat="1" ht="24" customHeight="1">
      <c r="A23" s="160" t="s">
        <v>137</v>
      </c>
      <c r="B23" s="160" t="s">
        <v>116</v>
      </c>
      <c r="C23" s="160" t="s">
        <v>124</v>
      </c>
      <c r="D23" s="16" t="s">
        <v>138</v>
      </c>
      <c r="E23" s="161" t="s">
        <v>139</v>
      </c>
      <c r="F23" s="160" t="s">
        <v>136</v>
      </c>
      <c r="G23" s="162">
        <v>30255.12</v>
      </c>
      <c r="H23" s="163">
        <v>0</v>
      </c>
      <c r="I23" s="163">
        <f t="shared" si="0"/>
        <v>0</v>
      </c>
      <c r="J23" s="164">
        <v>0</v>
      </c>
      <c r="K23" s="162">
        <f t="shared" si="1"/>
        <v>0</v>
      </c>
      <c r="L23" s="164">
        <v>0</v>
      </c>
      <c r="M23" s="162">
        <f t="shared" si="2"/>
        <v>0</v>
      </c>
      <c r="N23" s="165">
        <v>21</v>
      </c>
      <c r="O23" s="166">
        <v>4</v>
      </c>
      <c r="P23" s="16" t="s">
        <v>115</v>
      </c>
    </row>
    <row r="24" spans="1:16" s="16" customFormat="1" ht="24" customHeight="1">
      <c r="A24" s="160" t="s">
        <v>140</v>
      </c>
      <c r="B24" s="160" t="s">
        <v>116</v>
      </c>
      <c r="C24" s="160" t="s">
        <v>124</v>
      </c>
      <c r="D24" s="16" t="s">
        <v>141</v>
      </c>
      <c r="E24" s="161" t="s">
        <v>142</v>
      </c>
      <c r="F24" s="160" t="s">
        <v>136</v>
      </c>
      <c r="G24" s="162">
        <v>504.252</v>
      </c>
      <c r="H24" s="163">
        <v>0</v>
      </c>
      <c r="I24" s="163">
        <f t="shared" si="0"/>
        <v>0</v>
      </c>
      <c r="J24" s="164">
        <v>0</v>
      </c>
      <c r="K24" s="162">
        <f t="shared" si="1"/>
        <v>0</v>
      </c>
      <c r="L24" s="164">
        <v>0</v>
      </c>
      <c r="M24" s="162">
        <f t="shared" si="2"/>
        <v>0</v>
      </c>
      <c r="N24" s="165">
        <v>21</v>
      </c>
      <c r="O24" s="166">
        <v>4</v>
      </c>
      <c r="P24" s="16" t="s">
        <v>115</v>
      </c>
    </row>
    <row r="25" spans="1:16" s="16" customFormat="1" ht="13.5" customHeight="1">
      <c r="A25" s="160" t="s">
        <v>143</v>
      </c>
      <c r="B25" s="160" t="s">
        <v>116</v>
      </c>
      <c r="C25" s="160" t="s">
        <v>124</v>
      </c>
      <c r="D25" s="16" t="s">
        <v>144</v>
      </c>
      <c r="E25" s="161" t="s">
        <v>145</v>
      </c>
      <c r="F25" s="160" t="s">
        <v>127</v>
      </c>
      <c r="G25" s="162">
        <v>193.2</v>
      </c>
      <c r="H25" s="163">
        <v>0</v>
      </c>
      <c r="I25" s="163">
        <f t="shared" si="0"/>
        <v>0</v>
      </c>
      <c r="J25" s="164">
        <v>0</v>
      </c>
      <c r="K25" s="162">
        <f t="shared" si="1"/>
        <v>0</v>
      </c>
      <c r="L25" s="164">
        <v>0</v>
      </c>
      <c r="M25" s="162">
        <f t="shared" si="2"/>
        <v>0</v>
      </c>
      <c r="N25" s="165">
        <v>21</v>
      </c>
      <c r="O25" s="166">
        <v>4</v>
      </c>
      <c r="P25" s="16" t="s">
        <v>115</v>
      </c>
    </row>
    <row r="26" spans="1:16" s="16" customFormat="1" ht="13.5" customHeight="1">
      <c r="A26" s="160" t="s">
        <v>110</v>
      </c>
      <c r="B26" s="160" t="s">
        <v>116</v>
      </c>
      <c r="C26" s="160" t="s">
        <v>124</v>
      </c>
      <c r="D26" s="16" t="s">
        <v>146</v>
      </c>
      <c r="E26" s="161" t="s">
        <v>147</v>
      </c>
      <c r="F26" s="160" t="s">
        <v>127</v>
      </c>
      <c r="G26" s="162">
        <v>5796</v>
      </c>
      <c r="H26" s="163">
        <v>0</v>
      </c>
      <c r="I26" s="163">
        <f t="shared" si="0"/>
        <v>0</v>
      </c>
      <c r="J26" s="164">
        <v>0</v>
      </c>
      <c r="K26" s="162">
        <f t="shared" si="1"/>
        <v>0</v>
      </c>
      <c r="L26" s="164">
        <v>0</v>
      </c>
      <c r="M26" s="162">
        <f t="shared" si="2"/>
        <v>0</v>
      </c>
      <c r="N26" s="165">
        <v>21</v>
      </c>
      <c r="O26" s="166">
        <v>4</v>
      </c>
      <c r="P26" s="16" t="s">
        <v>115</v>
      </c>
    </row>
    <row r="27" spans="1:16" s="16" customFormat="1" ht="24" customHeight="1">
      <c r="A27" s="160" t="s">
        <v>148</v>
      </c>
      <c r="B27" s="160" t="s">
        <v>116</v>
      </c>
      <c r="C27" s="160" t="s">
        <v>124</v>
      </c>
      <c r="D27" s="16" t="s">
        <v>149</v>
      </c>
      <c r="E27" s="161" t="s">
        <v>150</v>
      </c>
      <c r="F27" s="160" t="s">
        <v>127</v>
      </c>
      <c r="G27" s="162">
        <v>193.2</v>
      </c>
      <c r="H27" s="163">
        <v>0</v>
      </c>
      <c r="I27" s="163">
        <f t="shared" si="0"/>
        <v>0</v>
      </c>
      <c r="J27" s="164">
        <v>0</v>
      </c>
      <c r="K27" s="162">
        <f t="shared" si="1"/>
        <v>0</v>
      </c>
      <c r="L27" s="164">
        <v>0</v>
      </c>
      <c r="M27" s="162">
        <f t="shared" si="2"/>
        <v>0</v>
      </c>
      <c r="N27" s="165">
        <v>21</v>
      </c>
      <c r="O27" s="166">
        <v>4</v>
      </c>
      <c r="P27" s="16" t="s">
        <v>115</v>
      </c>
    </row>
    <row r="28" spans="1:16" s="16" customFormat="1" ht="13.5" customHeight="1">
      <c r="A28" s="160" t="s">
        <v>151</v>
      </c>
      <c r="B28" s="160" t="s">
        <v>116</v>
      </c>
      <c r="C28" s="160" t="s">
        <v>124</v>
      </c>
      <c r="D28" s="16" t="s">
        <v>152</v>
      </c>
      <c r="E28" s="161" t="s">
        <v>153</v>
      </c>
      <c r="F28" s="160" t="s">
        <v>127</v>
      </c>
      <c r="G28" s="162">
        <v>163.85</v>
      </c>
      <c r="H28" s="163">
        <v>0</v>
      </c>
      <c r="I28" s="163">
        <f t="shared" si="0"/>
        <v>0</v>
      </c>
      <c r="J28" s="164">
        <v>7E-05</v>
      </c>
      <c r="K28" s="162">
        <f t="shared" si="1"/>
        <v>0.011469499999999999</v>
      </c>
      <c r="L28" s="164">
        <v>0</v>
      </c>
      <c r="M28" s="162">
        <f t="shared" si="2"/>
        <v>0</v>
      </c>
      <c r="N28" s="165">
        <v>21</v>
      </c>
      <c r="O28" s="166">
        <v>4</v>
      </c>
      <c r="P28" s="16" t="s">
        <v>115</v>
      </c>
    </row>
    <row r="29" spans="1:16" s="16" customFormat="1" ht="13.5" customHeight="1">
      <c r="A29" s="160" t="s">
        <v>154</v>
      </c>
      <c r="B29" s="160" t="s">
        <v>116</v>
      </c>
      <c r="C29" s="160" t="s">
        <v>124</v>
      </c>
      <c r="D29" s="16" t="s">
        <v>155</v>
      </c>
      <c r="E29" s="161" t="s">
        <v>156</v>
      </c>
      <c r="F29" s="160" t="s">
        <v>127</v>
      </c>
      <c r="G29" s="162">
        <v>9831</v>
      </c>
      <c r="H29" s="163">
        <v>0</v>
      </c>
      <c r="I29" s="163">
        <f t="shared" si="0"/>
        <v>0</v>
      </c>
      <c r="J29" s="164">
        <v>0</v>
      </c>
      <c r="K29" s="162">
        <f t="shared" si="1"/>
        <v>0</v>
      </c>
      <c r="L29" s="164">
        <v>0</v>
      </c>
      <c r="M29" s="162">
        <f t="shared" si="2"/>
        <v>0</v>
      </c>
      <c r="N29" s="165">
        <v>21</v>
      </c>
      <c r="O29" s="166">
        <v>4</v>
      </c>
      <c r="P29" s="16" t="s">
        <v>115</v>
      </c>
    </row>
    <row r="30" spans="1:16" s="16" customFormat="1" ht="13.5" customHeight="1">
      <c r="A30" s="160" t="s">
        <v>157</v>
      </c>
      <c r="B30" s="160" t="s">
        <v>116</v>
      </c>
      <c r="C30" s="160" t="s">
        <v>124</v>
      </c>
      <c r="D30" s="16" t="s">
        <v>158</v>
      </c>
      <c r="E30" s="161" t="s">
        <v>159</v>
      </c>
      <c r="F30" s="160" t="s">
        <v>127</v>
      </c>
      <c r="G30" s="162">
        <v>163.85</v>
      </c>
      <c r="H30" s="163">
        <v>0</v>
      </c>
      <c r="I30" s="163">
        <f t="shared" si="0"/>
        <v>0</v>
      </c>
      <c r="J30" s="164">
        <v>0</v>
      </c>
      <c r="K30" s="162">
        <f t="shared" si="1"/>
        <v>0</v>
      </c>
      <c r="L30" s="164">
        <v>0</v>
      </c>
      <c r="M30" s="162">
        <f t="shared" si="2"/>
        <v>0</v>
      </c>
      <c r="N30" s="165">
        <v>21</v>
      </c>
      <c r="O30" s="166">
        <v>4</v>
      </c>
      <c r="P30" s="16" t="s">
        <v>115</v>
      </c>
    </row>
    <row r="31" spans="2:16" s="132" customFormat="1" ht="12.75" customHeight="1">
      <c r="B31" s="133" t="s">
        <v>66</v>
      </c>
      <c r="D31" s="134" t="s">
        <v>53</v>
      </c>
      <c r="E31" s="134" t="s">
        <v>160</v>
      </c>
      <c r="I31" s="135">
        <f>I32</f>
        <v>0</v>
      </c>
      <c r="K31" s="136">
        <f>K32</f>
        <v>0.26925259999999995</v>
      </c>
      <c r="M31" s="136">
        <f>M32</f>
        <v>0</v>
      </c>
      <c r="P31" s="134" t="s">
        <v>109</v>
      </c>
    </row>
    <row r="32" spans="2:16" s="132" customFormat="1" ht="12.75" customHeight="1">
      <c r="B32" s="137" t="s">
        <v>66</v>
      </c>
      <c r="D32" s="138" t="s">
        <v>161</v>
      </c>
      <c r="E32" s="138" t="s">
        <v>162</v>
      </c>
      <c r="I32" s="139">
        <f>SUM(I33:I37)</f>
        <v>0</v>
      </c>
      <c r="K32" s="140">
        <f>SUM(K33:K37)</f>
        <v>0.26925259999999995</v>
      </c>
      <c r="M32" s="140">
        <f>SUM(M33:M37)</f>
        <v>0</v>
      </c>
      <c r="P32" s="138" t="s">
        <v>112</v>
      </c>
    </row>
    <row r="33" spans="1:16" s="16" customFormat="1" ht="13.5" customHeight="1">
      <c r="A33" s="160" t="s">
        <v>163</v>
      </c>
      <c r="B33" s="160" t="s">
        <v>116</v>
      </c>
      <c r="C33" s="160" t="s">
        <v>161</v>
      </c>
      <c r="D33" s="16" t="s">
        <v>164</v>
      </c>
      <c r="E33" s="161" t="s">
        <v>165</v>
      </c>
      <c r="F33" s="160" t="s">
        <v>127</v>
      </c>
      <c r="G33" s="162">
        <v>7.55</v>
      </c>
      <c r="H33" s="163">
        <v>0</v>
      </c>
      <c r="I33" s="163">
        <f>ROUND(G33*H33,2)</f>
        <v>0</v>
      </c>
      <c r="J33" s="164">
        <v>0.00015</v>
      </c>
      <c r="K33" s="162">
        <f>G33*J33</f>
        <v>0.0011324999999999998</v>
      </c>
      <c r="L33" s="164">
        <v>0</v>
      </c>
      <c r="M33" s="162">
        <f>G33*L33</f>
        <v>0</v>
      </c>
      <c r="N33" s="165">
        <v>21</v>
      </c>
      <c r="O33" s="166">
        <v>16</v>
      </c>
      <c r="P33" s="16" t="s">
        <v>115</v>
      </c>
    </row>
    <row r="34" spans="1:16" s="16" customFormat="1" ht="13.5" customHeight="1">
      <c r="A34" s="160" t="s">
        <v>166</v>
      </c>
      <c r="B34" s="160" t="s">
        <v>116</v>
      </c>
      <c r="C34" s="160" t="s">
        <v>161</v>
      </c>
      <c r="D34" s="16" t="s">
        <v>167</v>
      </c>
      <c r="E34" s="161" t="s">
        <v>168</v>
      </c>
      <c r="F34" s="160" t="s">
        <v>127</v>
      </c>
      <c r="G34" s="162">
        <v>7.55</v>
      </c>
      <c r="H34" s="163">
        <v>0</v>
      </c>
      <c r="I34" s="163">
        <f>ROUND(G34*H34,2)</f>
        <v>0</v>
      </c>
      <c r="J34" s="164">
        <v>0.00065</v>
      </c>
      <c r="K34" s="162">
        <f>G34*J34</f>
        <v>0.0049074999999999995</v>
      </c>
      <c r="L34" s="164">
        <v>0</v>
      </c>
      <c r="M34" s="162">
        <f>G34*L34</f>
        <v>0</v>
      </c>
      <c r="N34" s="165">
        <v>21</v>
      </c>
      <c r="O34" s="166">
        <v>16</v>
      </c>
      <c r="P34" s="16" t="s">
        <v>115</v>
      </c>
    </row>
    <row r="35" spans="1:16" s="16" customFormat="1" ht="13.5" customHeight="1">
      <c r="A35" s="160" t="s">
        <v>169</v>
      </c>
      <c r="B35" s="160" t="s">
        <v>116</v>
      </c>
      <c r="C35" s="160" t="s">
        <v>161</v>
      </c>
      <c r="D35" s="16" t="s">
        <v>164</v>
      </c>
      <c r="E35" s="161" t="s">
        <v>165</v>
      </c>
      <c r="F35" s="160" t="s">
        <v>127</v>
      </c>
      <c r="G35" s="162">
        <v>376.018</v>
      </c>
      <c r="H35" s="163">
        <v>0</v>
      </c>
      <c r="I35" s="163">
        <f>ROUND(G35*H35,2)</f>
        <v>0</v>
      </c>
      <c r="J35" s="164">
        <v>0.00015</v>
      </c>
      <c r="K35" s="162">
        <f>G35*J35</f>
        <v>0.05640269999999999</v>
      </c>
      <c r="L35" s="164">
        <v>0</v>
      </c>
      <c r="M35" s="162">
        <f>G35*L35</f>
        <v>0</v>
      </c>
      <c r="N35" s="165">
        <v>21</v>
      </c>
      <c r="O35" s="166">
        <v>16</v>
      </c>
      <c r="P35" s="16" t="s">
        <v>115</v>
      </c>
    </row>
    <row r="36" spans="1:16" s="16" customFormat="1" ht="13.5" customHeight="1">
      <c r="A36" s="160" t="s">
        <v>170</v>
      </c>
      <c r="B36" s="160" t="s">
        <v>116</v>
      </c>
      <c r="C36" s="160" t="s">
        <v>171</v>
      </c>
      <c r="D36" s="16" t="s">
        <v>172</v>
      </c>
      <c r="E36" s="161" t="s">
        <v>173</v>
      </c>
      <c r="F36" s="160" t="s">
        <v>127</v>
      </c>
      <c r="G36" s="162">
        <v>376.018</v>
      </c>
      <c r="H36" s="163">
        <v>0</v>
      </c>
      <c r="I36" s="163">
        <f>ROUND(G36*H36,2)</f>
        <v>0</v>
      </c>
      <c r="J36" s="164">
        <v>0</v>
      </c>
      <c r="K36" s="162">
        <f>G36*J36</f>
        <v>0</v>
      </c>
      <c r="L36" s="164">
        <v>0</v>
      </c>
      <c r="M36" s="162">
        <f>G36*L36</f>
        <v>0</v>
      </c>
      <c r="N36" s="165">
        <v>21</v>
      </c>
      <c r="O36" s="166">
        <v>4</v>
      </c>
      <c r="P36" s="16" t="s">
        <v>115</v>
      </c>
    </row>
    <row r="37" spans="1:16" s="16" customFormat="1" ht="24" customHeight="1">
      <c r="A37" s="160" t="s">
        <v>174</v>
      </c>
      <c r="B37" s="160" t="s">
        <v>116</v>
      </c>
      <c r="C37" s="160" t="s">
        <v>161</v>
      </c>
      <c r="D37" s="16" t="s">
        <v>175</v>
      </c>
      <c r="E37" s="161" t="s">
        <v>176</v>
      </c>
      <c r="F37" s="160" t="s">
        <v>127</v>
      </c>
      <c r="G37" s="162">
        <v>376.018</v>
      </c>
      <c r="H37" s="163">
        <v>0</v>
      </c>
      <c r="I37" s="163">
        <f>ROUND(G37*H37,2)</f>
        <v>0</v>
      </c>
      <c r="J37" s="164">
        <v>0.00055</v>
      </c>
      <c r="K37" s="162">
        <f>G37*J37</f>
        <v>0.2068099</v>
      </c>
      <c r="L37" s="164">
        <v>0</v>
      </c>
      <c r="M37" s="162">
        <f>G37*L37</f>
        <v>0</v>
      </c>
      <c r="N37" s="165">
        <v>21</v>
      </c>
      <c r="O37" s="166">
        <v>16</v>
      </c>
      <c r="P37" s="16" t="s">
        <v>115</v>
      </c>
    </row>
    <row r="38" spans="2:16" s="132" customFormat="1" ht="12.75" customHeight="1">
      <c r="B38" s="133" t="s">
        <v>66</v>
      </c>
      <c r="D38" s="134" t="s">
        <v>177</v>
      </c>
      <c r="E38" s="134" t="s">
        <v>58</v>
      </c>
      <c r="I38" s="135">
        <f>I39</f>
        <v>0</v>
      </c>
      <c r="K38" s="136">
        <f>K39</f>
        <v>0</v>
      </c>
      <c r="M38" s="136">
        <f>M39</f>
        <v>0</v>
      </c>
      <c r="P38" s="134" t="s">
        <v>109</v>
      </c>
    </row>
    <row r="39" spans="2:16" s="132" customFormat="1" ht="12.75" customHeight="1">
      <c r="B39" s="137" t="s">
        <v>66</v>
      </c>
      <c r="D39" s="138" t="s">
        <v>178</v>
      </c>
      <c r="E39" s="138" t="s">
        <v>63</v>
      </c>
      <c r="I39" s="139">
        <f>I40</f>
        <v>0</v>
      </c>
      <c r="K39" s="140">
        <f>K40</f>
        <v>0</v>
      </c>
      <c r="M39" s="140">
        <f>M40</f>
        <v>0</v>
      </c>
      <c r="P39" s="138" t="s">
        <v>112</v>
      </c>
    </row>
    <row r="40" spans="1:16" s="16" customFormat="1" ht="13.5" customHeight="1">
      <c r="A40" s="160" t="s">
        <v>179</v>
      </c>
      <c r="B40" s="160" t="s">
        <v>116</v>
      </c>
      <c r="C40" s="160" t="s">
        <v>63</v>
      </c>
      <c r="D40" s="16" t="s">
        <v>180</v>
      </c>
      <c r="E40" s="161" t="s">
        <v>181</v>
      </c>
      <c r="F40" s="160" t="s">
        <v>182</v>
      </c>
      <c r="G40" s="162">
        <v>280</v>
      </c>
      <c r="H40" s="163">
        <v>0</v>
      </c>
      <c r="I40" s="163">
        <f>ROUND(G40*H40,2)</f>
        <v>0</v>
      </c>
      <c r="J40" s="164">
        <v>0</v>
      </c>
      <c r="K40" s="162">
        <f>G40*J40</f>
        <v>0</v>
      </c>
      <c r="L40" s="164">
        <v>0</v>
      </c>
      <c r="M40" s="162">
        <f>G40*L40</f>
        <v>0</v>
      </c>
      <c r="N40" s="165">
        <v>21</v>
      </c>
      <c r="O40" s="166">
        <v>512</v>
      </c>
      <c r="P40" s="16" t="s">
        <v>115</v>
      </c>
    </row>
    <row r="41" spans="5:13" s="145" customFormat="1" ht="12.75" customHeight="1">
      <c r="E41" s="146" t="s">
        <v>92</v>
      </c>
      <c r="I41" s="147">
        <f>I14+I31+I38</f>
        <v>0</v>
      </c>
      <c r="K41" s="148">
        <f>K14+K31+K38</f>
        <v>1.0097341</v>
      </c>
      <c r="M41" s="148">
        <f>M14+M31+M38</f>
        <v>0</v>
      </c>
    </row>
  </sheetData>
  <sheetProtection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Petr</dc:creator>
  <cp:keywords/>
  <dc:description/>
  <cp:lastModifiedBy>fischer</cp:lastModifiedBy>
  <dcterms:created xsi:type="dcterms:W3CDTF">2016-05-26T08:38:28Z</dcterms:created>
  <dcterms:modified xsi:type="dcterms:W3CDTF">2016-05-26T08:38:28Z</dcterms:modified>
  <cp:category/>
  <cp:version/>
  <cp:contentType/>
  <cp:contentStatus/>
</cp:coreProperties>
</file>