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beron\dokumenty$\fialovap\Dokumenty\Veřejné zakázky 2025\Jasmínová ulice - oprava MK\Jasmínová - vyvěšení\"/>
    </mc:Choice>
  </mc:AlternateContent>
  <bookViews>
    <workbookView xWindow="-28920" yWindow="-120" windowWidth="29040" windowHeight="1599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Pol'!$A$1:$U$57</definedName>
    <definedName name="_xlnm.Print_Area" localSheetId="1">Stavba!$A$1:$J$55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48" i="12" l="1"/>
  <c r="F39" i="1" s="1"/>
  <c r="BA32" i="12"/>
  <c r="BA29" i="12"/>
  <c r="BA15" i="12"/>
  <c r="BA10" i="12"/>
  <c r="F9" i="12"/>
  <c r="G9" i="12" s="1"/>
  <c r="I9" i="12"/>
  <c r="K9" i="12"/>
  <c r="O9" i="12"/>
  <c r="O8" i="12" s="1"/>
  <c r="Q9" i="12"/>
  <c r="U9" i="12"/>
  <c r="F11" i="12"/>
  <c r="G11" i="12" s="1"/>
  <c r="M11" i="12" s="1"/>
  <c r="I11" i="12"/>
  <c r="K11" i="12"/>
  <c r="O11" i="12"/>
  <c r="Q11" i="12"/>
  <c r="U11" i="12"/>
  <c r="F12" i="12"/>
  <c r="G12" i="12" s="1"/>
  <c r="M12" i="12" s="1"/>
  <c r="I12" i="12"/>
  <c r="K12" i="12"/>
  <c r="O12" i="12"/>
  <c r="Q12" i="12"/>
  <c r="U12" i="12"/>
  <c r="F14" i="12"/>
  <c r="G14" i="12" s="1"/>
  <c r="M14" i="12" s="1"/>
  <c r="I14" i="12"/>
  <c r="K14" i="12"/>
  <c r="O14" i="12"/>
  <c r="Q14" i="12"/>
  <c r="U14" i="12"/>
  <c r="F16" i="12"/>
  <c r="G16" i="12" s="1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20" i="12"/>
  <c r="G20" i="12" s="1"/>
  <c r="M20" i="12" s="1"/>
  <c r="I20" i="12"/>
  <c r="K20" i="12"/>
  <c r="O20" i="12"/>
  <c r="Q20" i="12"/>
  <c r="U20" i="12"/>
  <c r="U19" i="12" s="1"/>
  <c r="F21" i="12"/>
  <c r="G21" i="12"/>
  <c r="M21" i="12" s="1"/>
  <c r="I21" i="12"/>
  <c r="K21" i="12"/>
  <c r="O21" i="12"/>
  <c r="Q21" i="12"/>
  <c r="U21" i="12"/>
  <c r="F22" i="12"/>
  <c r="G22" i="12" s="1"/>
  <c r="M22" i="12" s="1"/>
  <c r="I22" i="12"/>
  <c r="K22" i="12"/>
  <c r="O22" i="12"/>
  <c r="Q22" i="12"/>
  <c r="U22" i="12"/>
  <c r="F24" i="12"/>
  <c r="G24" i="12" s="1"/>
  <c r="I24" i="12"/>
  <c r="K24" i="12"/>
  <c r="O24" i="12"/>
  <c r="Q24" i="12"/>
  <c r="U24" i="12"/>
  <c r="F25" i="12"/>
  <c r="G25" i="12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7" i="12"/>
  <c r="G27" i="12"/>
  <c r="M27" i="12" s="1"/>
  <c r="I27" i="12"/>
  <c r="K27" i="12"/>
  <c r="O27" i="12"/>
  <c r="Q27" i="12"/>
  <c r="U27" i="12"/>
  <c r="F28" i="12"/>
  <c r="G28" i="12" s="1"/>
  <c r="M28" i="12" s="1"/>
  <c r="I28" i="12"/>
  <c r="K28" i="12"/>
  <c r="O28" i="12"/>
  <c r="Q28" i="12"/>
  <c r="U28" i="12"/>
  <c r="F30" i="12"/>
  <c r="G30" i="12" s="1"/>
  <c r="M30" i="12" s="1"/>
  <c r="I30" i="12"/>
  <c r="K30" i="12"/>
  <c r="O30" i="12"/>
  <c r="Q30" i="12"/>
  <c r="U30" i="12"/>
  <c r="F31" i="12"/>
  <c r="G31" i="12" s="1"/>
  <c r="M31" i="12" s="1"/>
  <c r="I31" i="12"/>
  <c r="K31" i="12"/>
  <c r="O31" i="12"/>
  <c r="Q31" i="12"/>
  <c r="U31" i="12"/>
  <c r="F34" i="12"/>
  <c r="G34" i="12"/>
  <c r="G33" i="12" s="1"/>
  <c r="I51" i="1" s="1"/>
  <c r="I34" i="12"/>
  <c r="I33" i="12" s="1"/>
  <c r="K34" i="12"/>
  <c r="K33" i="12" s="1"/>
  <c r="O34" i="12"/>
  <c r="O33" i="12" s="1"/>
  <c r="Q34" i="12"/>
  <c r="Q33" i="12" s="1"/>
  <c r="U34" i="12"/>
  <c r="U33" i="12" s="1"/>
  <c r="F36" i="12"/>
  <c r="G36" i="12" s="1"/>
  <c r="I36" i="12"/>
  <c r="K36" i="12"/>
  <c r="O36" i="12"/>
  <c r="Q36" i="12"/>
  <c r="U36" i="12"/>
  <c r="F37" i="12"/>
  <c r="G37" i="12" s="1"/>
  <c r="M37" i="12" s="1"/>
  <c r="I37" i="12"/>
  <c r="K37" i="12"/>
  <c r="O37" i="12"/>
  <c r="Q37" i="12"/>
  <c r="U37" i="12"/>
  <c r="F38" i="12"/>
  <c r="G38" i="12" s="1"/>
  <c r="M38" i="12" s="1"/>
  <c r="I38" i="12"/>
  <c r="K38" i="12"/>
  <c r="O38" i="12"/>
  <c r="Q38" i="12"/>
  <c r="U38" i="12"/>
  <c r="F40" i="12"/>
  <c r="G40" i="12" s="1"/>
  <c r="I40" i="12"/>
  <c r="I39" i="12" s="1"/>
  <c r="K40" i="12"/>
  <c r="K39" i="12" s="1"/>
  <c r="O40" i="12"/>
  <c r="O39" i="12" s="1"/>
  <c r="Q40" i="12"/>
  <c r="Q39" i="12" s="1"/>
  <c r="U40" i="12"/>
  <c r="U39" i="12" s="1"/>
  <c r="F42" i="12"/>
  <c r="G42" i="12" s="1"/>
  <c r="M42" i="12" s="1"/>
  <c r="I42" i="12"/>
  <c r="K42" i="12"/>
  <c r="O42" i="12"/>
  <c r="Q42" i="12"/>
  <c r="U42" i="12"/>
  <c r="F43" i="12"/>
  <c r="G43" i="12" s="1"/>
  <c r="I43" i="12"/>
  <c r="K43" i="12"/>
  <c r="O43" i="12"/>
  <c r="Q43" i="12"/>
  <c r="U43" i="12"/>
  <c r="F44" i="12"/>
  <c r="G44" i="12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6" i="12"/>
  <c r="G46" i="12"/>
  <c r="M46" i="12" s="1"/>
  <c r="I46" i="12"/>
  <c r="K46" i="12"/>
  <c r="O46" i="12"/>
  <c r="Q46" i="12"/>
  <c r="U46" i="12"/>
  <c r="I20" i="1"/>
  <c r="I18" i="1"/>
  <c r="I17" i="1"/>
  <c r="G27" i="1"/>
  <c r="J28" i="1"/>
  <c r="J26" i="1"/>
  <c r="G38" i="1"/>
  <c r="F38" i="1"/>
  <c r="H32" i="1"/>
  <c r="J23" i="1"/>
  <c r="J24" i="1"/>
  <c r="J25" i="1"/>
  <c r="J27" i="1"/>
  <c r="E24" i="1"/>
  <c r="E26" i="1"/>
  <c r="M13" i="12" l="1"/>
  <c r="O19" i="12"/>
  <c r="Q8" i="12"/>
  <c r="I13" i="12"/>
  <c r="M36" i="12"/>
  <c r="M35" i="12" s="1"/>
  <c r="G35" i="12"/>
  <c r="I52" i="1" s="1"/>
  <c r="M43" i="12"/>
  <c r="M41" i="12" s="1"/>
  <c r="G41" i="12"/>
  <c r="I54" i="1" s="1"/>
  <c r="I19" i="1" s="1"/>
  <c r="M24" i="12"/>
  <c r="M23" i="12" s="1"/>
  <c r="G23" i="12"/>
  <c r="I50" i="1" s="1"/>
  <c r="M19" i="12"/>
  <c r="F40" i="1"/>
  <c r="G23" i="1" s="1"/>
  <c r="G24" i="1" s="1"/>
  <c r="I23" i="12"/>
  <c r="O13" i="12"/>
  <c r="U35" i="12"/>
  <c r="K13" i="12"/>
  <c r="U8" i="12"/>
  <c r="U41" i="12"/>
  <c r="O35" i="12"/>
  <c r="Q19" i="12"/>
  <c r="AD48" i="12"/>
  <c r="G39" i="1" s="1"/>
  <c r="G40" i="1" s="1"/>
  <c r="G25" i="1" s="1"/>
  <c r="G26" i="1" s="1"/>
  <c r="U23" i="12"/>
  <c r="K8" i="12"/>
  <c r="O41" i="12"/>
  <c r="K35" i="12"/>
  <c r="M34" i="12"/>
  <c r="M33" i="12" s="1"/>
  <c r="Q23" i="12"/>
  <c r="K19" i="12"/>
  <c r="I8" i="12"/>
  <c r="Q41" i="12"/>
  <c r="K41" i="12"/>
  <c r="I35" i="12"/>
  <c r="O23" i="12"/>
  <c r="I19" i="12"/>
  <c r="U13" i="12"/>
  <c r="Q35" i="12"/>
  <c r="I41" i="12"/>
  <c r="K23" i="12"/>
  <c r="Q13" i="12"/>
  <c r="G28" i="1"/>
  <c r="G39" i="12"/>
  <c r="I53" i="1" s="1"/>
  <c r="M40" i="12"/>
  <c r="M39" i="12" s="1"/>
  <c r="G8" i="12"/>
  <c r="M9" i="12"/>
  <c r="M8" i="12" s="1"/>
  <c r="G13" i="12"/>
  <c r="I48" i="1" s="1"/>
  <c r="G19" i="12"/>
  <c r="I49" i="1" s="1"/>
  <c r="G29" i="1" l="1"/>
  <c r="G48" i="12"/>
  <c r="I47" i="1"/>
  <c r="H39" i="1"/>
  <c r="I39" i="1" l="1"/>
  <c r="I40" i="1" s="1"/>
  <c r="J39" i="1" s="1"/>
  <c r="J40" i="1" s="1"/>
  <c r="H40" i="1"/>
  <c r="I16" i="1"/>
  <c r="I21" i="1" s="1"/>
  <c r="I55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<sst xmlns="http://schemas.openxmlformats.org/spreadsheetml/2006/main" count="293" uniqueCount="171">
  <si>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</si>
  <si>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</si>
  <si>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</si>
  <si>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</si>
  <si>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</si>
  <si>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</si>
  <si>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</si>
  <si>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</si>
  <si>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</si>
  <si>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</si>
  <si>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</si>
  <si>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</si>
  <si>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</si>
  <si>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</si>
  <si>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</si>
  <si>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</si>
  <si>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</si>
  <si>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</si>
  <si>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</si>
  <si>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</si>
  <si>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</si>
  <si>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</si>
  <si>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</si>
  <si>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</si>
  <si>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</si>
  <si>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</si>
  <si>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</si>
  <si>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</si>
  <si>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</si>
  <si>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</si>
  <si>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</si>
  <si>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</si>
  <si>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</si>
  <si>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</si>
  <si>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</si>
  <si>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</si>
  <si>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</si>
  <si>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</si>
  <si>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</si>
  <si>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</si>
  <si>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</si>
  <si>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</si>
  <si>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</si>
  <si>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Karlovy Vary, ul. Jasmínová</t>
  </si>
  <si>
    <t>Rozpočet:</t>
  </si>
  <si>
    <t>Misto</t>
  </si>
  <si>
    <t>Karlovy Vary, ul. Jasmínová - Oprava povrchu komunikace</t>
  </si>
  <si>
    <t>Statutární město Karlovy Vary</t>
  </si>
  <si>
    <t>Moskevská 2035/21</t>
  </si>
  <si>
    <t>Karlovy Vary</t>
  </si>
  <si>
    <t>36001</t>
  </si>
  <si>
    <t>00254657</t>
  </si>
  <si>
    <t>CZ00254657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</si>
  <si>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</si>
  <si>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</si>
  <si>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</si>
  <si>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</si>
  <si>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</si>
  <si>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</si>
  <si>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</si>
  <si>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</si>
  <si>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</si>
  <si>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8</t>
  </si>
  <si>
    <t>Trubní vedení</t>
  </si>
  <si>
    <t>91</t>
  </si>
  <si>
    <t>Doplňující práce na komunikaci</t>
  </si>
  <si>
    <t>93</t>
  </si>
  <si>
    <t>Dokončovací práce inž.staveb</t>
  </si>
  <si>
    <t>97</t>
  </si>
  <si>
    <t>Přesun suti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</si>
  <si>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</si>
  <si>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</si>
  <si>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</si>
  <si>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</si>
  <si>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</si>
  <si>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</si>
  <si>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</si>
  <si>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</si>
  <si>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</si>
  <si>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</si>
  <si>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</si>
  <si>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</si>
  <si>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</si>
  <si>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</si>
  <si>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</si>
  <si>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</si>
  <si>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</si>
  <si>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</si>
  <si>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</si>
  <si>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</si>
  <si>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</si>
  <si>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</si>
  <si>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</si>
  <si>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</si>
  <si>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</si>
  <si>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</si>
  <si>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</si>
  <si>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</si>
  <si>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</si>
  <si>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</si>
  <si>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</si>
  <si>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113108305R00</t>
  </si>
  <si>
    <t>Odstranění asfaltové vrstvy pl.do 50 m2, tl. 5 cm</t>
  </si>
  <si>
    <t>m2</t>
  </si>
  <si>
    <t>POL1_0</t>
  </si>
  <si>
    <t>sanace podkladní vrstvy komunikace, předpoklad 15% plochy (bude upřesněno při realizaci)</t>
  </si>
  <si>
    <t>POP</t>
  </si>
  <si>
    <t>113151314R00</t>
  </si>
  <si>
    <t>Fréz.živič.krytu nad 500 m2, s překážkami, tl.5 cm</t>
  </si>
  <si>
    <t>113202111R00</t>
  </si>
  <si>
    <t>Vytrhání obrub obrubníků silničních</t>
  </si>
  <si>
    <t>m</t>
  </si>
  <si>
    <t>566904111R00</t>
  </si>
  <si>
    <t>Vyspravení podkladu kam.obal.asfaltem</t>
  </si>
  <si>
    <t>t</t>
  </si>
  <si>
    <t>599142111R00</t>
  </si>
  <si>
    <t>Úprava zálivky dil.spár hloubky do 4 cm š. do 4 cm</t>
  </si>
  <si>
    <t>573231111R00</t>
  </si>
  <si>
    <t>Postřik živičný spojovací z emulze 0,5-0,7 kg/m2</t>
  </si>
  <si>
    <t>577142112R00</t>
  </si>
  <si>
    <t>Beton asfaltový ACO 11+ nad 3 m, tl.5 cm</t>
  </si>
  <si>
    <t>899231111R00</t>
  </si>
  <si>
    <t>Výšková úprava vstupu do 20 cm, zvýšení mříže</t>
  </si>
  <si>
    <t>kus</t>
  </si>
  <si>
    <t>899331111R00</t>
  </si>
  <si>
    <t>Výšková úprava vstupu do 20 cm, zvýšení poklopu</t>
  </si>
  <si>
    <t>899431111R00</t>
  </si>
  <si>
    <t>Výšková úprava do 20 cm, zvýšení krytu šoupěte</t>
  </si>
  <si>
    <t>919735111R00</t>
  </si>
  <si>
    <t>Řezání stávajícího živičného krytu tl. do 5 cm</t>
  </si>
  <si>
    <t>917862111R00</t>
  </si>
  <si>
    <t>Osazení stojatého obrubníku betonového, s boční opěrou, do lože z betonu C 12/15</t>
  </si>
  <si>
    <t>59217012R</t>
  </si>
  <si>
    <t>Obrubník silniční betonový 150 x 300 x 1000 mm přírodní</t>
  </si>
  <si>
    <t>POL3_0</t>
  </si>
  <si>
    <t>915711111RT1</t>
  </si>
  <si>
    <t>Vodorovné značení dělicích čar 12 cm střík.barvou, barva bílá</t>
  </si>
  <si>
    <t>915721111RT1</t>
  </si>
  <si>
    <t>Vodorovné značení střík.barvou stopčar,zeber atd., barva bílá</t>
  </si>
  <si>
    <t>symbol vyhrazeného stání</t>
  </si>
  <si>
    <t>915791111R00</t>
  </si>
  <si>
    <t>Předznačení pro značení dělicí čáry,vodicí proužky</t>
  </si>
  <si>
    <t>915791112R00</t>
  </si>
  <si>
    <t>Předznačení pro značení stopčáry, zebry, nápisů</t>
  </si>
  <si>
    <t>938909311R00</t>
  </si>
  <si>
    <t>Odstranění nánosu z povrchu živičného nebo beton.</t>
  </si>
  <si>
    <t>979082313R00</t>
  </si>
  <si>
    <t>Vodorovná doprava suti a hmot po suchu do 1000 m</t>
  </si>
  <si>
    <t>979082219R00</t>
  </si>
  <si>
    <t>Příplatek za dopravu suti po suchu za další 1 km</t>
  </si>
  <si>
    <t>979990112R00</t>
  </si>
  <si>
    <t>Poplatek za uložení suti - obal. kamenivo, asfalt</t>
  </si>
  <si>
    <t>998225311R00</t>
  </si>
  <si>
    <t>Přesun hmot, oprava komunikací, kryt živič. a bet.</t>
  </si>
  <si>
    <t>005111021R</t>
  </si>
  <si>
    <t>Vytyčení inženýrských sítí</t>
  </si>
  <si>
    <t>Soubor</t>
  </si>
  <si>
    <t>005121010R</t>
  </si>
  <si>
    <t>Vybudování zařízení staveniště</t>
  </si>
  <si>
    <t>005121030R</t>
  </si>
  <si>
    <t>Odstranění zařízení staveniště</t>
  </si>
  <si>
    <t>005211030R</t>
  </si>
  <si>
    <t xml:space="preserve">Dočasná dopravní opatření </t>
  </si>
  <si>
    <t>005241020R</t>
  </si>
  <si>
    <t xml:space="preserve">Geodetické zaměření skutečného provedení  </t>
  </si>
  <si>
    <t/>
  </si>
  <si>
    <t>SUM</t>
  </si>
  <si>
    <t>POPUZIV</t>
  </si>
  <si>
    <t>END</t>
  </si>
  <si>
    <t>Poznámky</t>
  </si>
  <si>
    <t>Položka č. 21 neoceňovat uložení vyfrézované směsi na skládku, tato bude zhotovitelem odvezena na skládku ve vlastnictví Statutárního města Karlovy Vary, Krokova ulice, Karlovy Vary.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</si>
</sst>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8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6" borderId="26" xfId="0" applyFont="1" applyFill="1" applyBorder="1" applyAlignment="1">
      <alignment vertical="top"/>
    </xf>
    <xf numFmtId="0" fontId="16" fillId="6" borderId="26" xfId="0" applyNumberFormat="1" applyFont="1" applyFill="1" applyBorder="1" applyAlignment="1">
      <alignment vertical="top"/>
    </xf>
    <xf numFmtId="0" fontId="16" fillId="6" borderId="33" xfId="0" applyNumberFormat="1" applyFont="1" applyFill="1" applyBorder="1" applyAlignment="1">
      <alignment horizontal="left" vertical="top" wrapText="1"/>
    </xf>
    <xf numFmtId="0" fontId="16" fillId="6" borderId="33" xfId="0" applyFont="1" applyFill="1" applyBorder="1" applyAlignment="1">
      <alignment vertical="top" shrinkToFit="1"/>
    </xf>
    <xf numFmtId="164" fontId="16" fillId="6" borderId="33" xfId="0" applyNumberFormat="1" applyFont="1" applyFill="1" applyBorder="1" applyAlignment="1">
      <alignment vertical="top" shrinkToFit="1"/>
    </xf>
    <xf numFmtId="4" fontId="16" fillId="6" borderId="33" xfId="0" applyNumberFormat="1" applyFont="1" applyFill="1" applyBorder="1" applyAlignment="1" applyProtection="1">
      <alignment vertical="top" shrinkToFit="1"/>
      <protection locked="0"/>
    </xf>
    <xf numFmtId="4" fontId="16" fillId="6" borderId="3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0" fillId="6" borderId="36" xfId="0" applyFill="1" applyBorder="1" applyAlignment="1" applyProtection="1">
      <alignment vertical="top" wrapText="1"/>
      <protection locked="0"/>
    </xf>
    <xf numFmtId="0" fontId="0" fillId="6" borderId="18" xfId="0" applyFill="1" applyBorder="1" applyAlignment="1" applyProtection="1">
      <alignment vertical="top" wrapText="1"/>
      <protection locked="0"/>
    </xf>
    <xf numFmtId="0" fontId="0" fillId="6" borderId="18" xfId="0" applyFill="1" applyBorder="1" applyAlignment="1" applyProtection="1">
      <alignment horizontal="left" vertical="top" wrapText="1"/>
      <protection locked="0"/>
    </xf>
    <xf numFmtId="0" fontId="0" fillId="6" borderId="37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0" fillId="6" borderId="0" xfId="0" applyFill="1" applyBorder="1" applyAlignment="1" applyProtection="1">
      <alignment vertical="top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0" fillId="6" borderId="34" xfId="0" applyFill="1" applyBorder="1" applyAlignment="1" applyProtection="1">
      <alignment vertical="top" wrapText="1"/>
      <protection locked="0"/>
    </xf>
    <xf numFmtId="0" fontId="0" fillId="6" borderId="10" xfId="0" applyFill="1" applyBorder="1" applyAlignment="1" applyProtection="1">
      <alignment vertical="top" wrapText="1"/>
      <protection locked="0"/>
    </xf>
    <xf numFmtId="0" fontId="0" fillId="6" borderId="6" xfId="0" applyFill="1" applyBorder="1" applyAlignment="1" applyProtection="1">
      <alignment vertical="top" wrapText="1"/>
      <protection locked="0"/>
    </xf>
    <xf numFmtId="0" fontId="0" fillId="6" borderId="6" xfId="0" applyFill="1" applyBorder="1" applyAlignment="1" applyProtection="1">
      <alignment horizontal="left" vertical="top" wrapText="1"/>
      <protection locked="0"/>
    </xf>
    <xf numFmtId="0" fontId="0" fillId="6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201" t="s">
        <v>39</v>
      </c>
      <c r="B2" s="201"/>
      <c r="C2" s="201"/>
      <c r="D2" s="201"/>
      <c r="E2" s="201"/>
      <c r="F2" s="201"/>
      <c r="G2" s="20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8"/>
  <sheetViews>
    <sheetView showGridLines="0" topLeftCell="B36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10" t="s">
        <v>42</v>
      </c>
      <c r="C1" s="211"/>
      <c r="D1" s="211"/>
      <c r="E1" s="211"/>
      <c r="F1" s="211"/>
      <c r="G1" s="211"/>
      <c r="H1" s="211"/>
      <c r="I1" s="211"/>
      <c r="J1" s="212"/>
    </row>
    <row r="2" spans="1:15" ht="23.25" customHeight="1" x14ac:dyDescent="0.2">
      <c r="A2" s="4"/>
      <c r="B2" s="79" t="s">
        <v>40</v>
      </c>
      <c r="C2" s="80"/>
      <c r="D2" s="203" t="s">
        <v>46</v>
      </c>
      <c r="E2" s="204"/>
      <c r="F2" s="204"/>
      <c r="G2" s="204"/>
      <c r="H2" s="204"/>
      <c r="I2" s="204"/>
      <c r="J2" s="205"/>
      <c r="O2" s="2"/>
    </row>
    <row r="3" spans="1:15" ht="23.25" customHeight="1" x14ac:dyDescent="0.2">
      <c r="A3" s="4"/>
      <c r="B3" s="81" t="s">
        <v>45</v>
      </c>
      <c r="C3" s="82"/>
      <c r="D3" s="225" t="s">
        <v>43</v>
      </c>
      <c r="E3" s="226"/>
      <c r="F3" s="226"/>
      <c r="G3" s="226"/>
      <c r="H3" s="226"/>
      <c r="I3" s="226"/>
      <c r="J3" s="227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47</v>
      </c>
      <c r="E5" s="25"/>
      <c r="F5" s="25"/>
      <c r="G5" s="25"/>
      <c r="H5" s="27" t="s">
        <v>33</v>
      </c>
      <c r="I5" s="89" t="s">
        <v>51</v>
      </c>
      <c r="J5" s="11"/>
    </row>
    <row r="6" spans="1:15" ht="15.75" customHeight="1" x14ac:dyDescent="0.2">
      <c r="A6" s="4"/>
      <c r="B6" s="39"/>
      <c r="C6" s="25"/>
      <c r="D6" s="89" t="s">
        <v>48</v>
      </c>
      <c r="E6" s="25"/>
      <c r="F6" s="25"/>
      <c r="G6" s="25"/>
      <c r="H6" s="27" t="s">
        <v>34</v>
      </c>
      <c r="I6" s="89" t="s">
        <v>52</v>
      </c>
      <c r="J6" s="11"/>
    </row>
    <row r="7" spans="1:15" ht="15.75" customHeight="1" x14ac:dyDescent="0.2">
      <c r="A7" s="4"/>
      <c r="B7" s="40"/>
      <c r="C7" s="90" t="s">
        <v>50</v>
      </c>
      <c r="D7" s="78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21"/>
      <c r="E11" s="221"/>
      <c r="F11" s="221"/>
      <c r="G11" s="221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40"/>
      <c r="E12" s="240"/>
      <c r="F12" s="240"/>
      <c r="G12" s="240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41"/>
      <c r="E13" s="241"/>
      <c r="F13" s="241"/>
      <c r="G13" s="241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09"/>
      <c r="F15" s="209"/>
      <c r="G15" s="238"/>
      <c r="H15" s="238"/>
      <c r="I15" s="238" t="s">
        <v>28</v>
      </c>
      <c r="J15" s="239"/>
    </row>
    <row r="16" spans="1:15" ht="23.25" customHeight="1" x14ac:dyDescent="0.2">
      <c r="A16" s="139" t="s">
        <v>23</v>
      </c>
      <c r="B16" s="140" t="s">
        <v>23</v>
      </c>
      <c r="C16" s="56"/>
      <c r="D16" s="57"/>
      <c r="E16" s="206"/>
      <c r="F16" s="207"/>
      <c r="G16" s="206"/>
      <c r="H16" s="207"/>
      <c r="I16" s="206">
        <f>SUMIF(F47:F54,A16,I47:I54)+SUMIF(F47:F54,"PSU",I47:I54)</f>
        <v>0</v>
      </c>
      <c r="J16" s="208"/>
    </row>
    <row r="17" spans="1:10" ht="23.25" customHeight="1" x14ac:dyDescent="0.2">
      <c r="A17" s="139" t="s">
        <v>24</v>
      </c>
      <c r="B17" s="140" t="s">
        <v>24</v>
      </c>
      <c r="C17" s="56"/>
      <c r="D17" s="57"/>
      <c r="E17" s="206"/>
      <c r="F17" s="207"/>
      <c r="G17" s="206"/>
      <c r="H17" s="207"/>
      <c r="I17" s="206">
        <f>SUMIF(F47:F54,A17,I47:I54)</f>
        <v>0</v>
      </c>
      <c r="J17" s="208"/>
    </row>
    <row r="18" spans="1:10" ht="23.25" customHeight="1" x14ac:dyDescent="0.2">
      <c r="A18" s="139" t="s">
        <v>25</v>
      </c>
      <c r="B18" s="140" t="s">
        <v>25</v>
      </c>
      <c r="C18" s="56"/>
      <c r="D18" s="57"/>
      <c r="E18" s="206"/>
      <c r="F18" s="207"/>
      <c r="G18" s="206"/>
      <c r="H18" s="207"/>
      <c r="I18" s="206">
        <f>SUMIF(F47:F54,A18,I47:I54)</f>
        <v>0</v>
      </c>
      <c r="J18" s="208"/>
    </row>
    <row r="19" spans="1:10" ht="23.25" customHeight="1" x14ac:dyDescent="0.2">
      <c r="A19" s="139" t="s">
        <v>72</v>
      </c>
      <c r="B19" s="140" t="s">
        <v>26</v>
      </c>
      <c r="C19" s="56"/>
      <c r="D19" s="57"/>
      <c r="E19" s="206"/>
      <c r="F19" s="207"/>
      <c r="G19" s="206"/>
      <c r="H19" s="207"/>
      <c r="I19" s="206">
        <f>SUMIF(F47:F54,A19,I47:I54)</f>
        <v>0</v>
      </c>
      <c r="J19" s="208"/>
    </row>
    <row r="20" spans="1:10" ht="23.25" customHeight="1" x14ac:dyDescent="0.2">
      <c r="A20" s="139" t="s">
        <v>73</v>
      </c>
      <c r="B20" s="140" t="s">
        <v>27</v>
      </c>
      <c r="C20" s="56"/>
      <c r="D20" s="57"/>
      <c r="E20" s="206"/>
      <c r="F20" s="207"/>
      <c r="G20" s="206"/>
      <c r="H20" s="207"/>
      <c r="I20" s="206">
        <f>SUMIF(F47:F54,A20,I47:I54)</f>
        <v>0</v>
      </c>
      <c r="J20" s="208"/>
    </row>
    <row r="21" spans="1:10" ht="23.25" customHeight="1" x14ac:dyDescent="0.2">
      <c r="A21" s="4"/>
      <c r="B21" s="72" t="s">
        <v>28</v>
      </c>
      <c r="C21" s="73"/>
      <c r="D21" s="74"/>
      <c r="E21" s="219"/>
      <c r="F21" s="220"/>
      <c r="G21" s="219"/>
      <c r="H21" s="220"/>
      <c r="I21" s="219">
        <f>SUM(I16:J20)</f>
        <v>0</v>
      </c>
      <c r="J21" s="224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15</v>
      </c>
      <c r="F23" s="59" t="s">
        <v>0</v>
      </c>
      <c r="G23" s="217">
        <f>ZakladDPHSniVypocet</f>
        <v>0</v>
      </c>
      <c r="H23" s="218"/>
      <c r="I23" s="21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15</v>
      </c>
      <c r="F24" s="59" t="s">
        <v>0</v>
      </c>
      <c r="G24" s="222">
        <f>ZakladDPHSni*SazbaDPH1/100</f>
        <v>0</v>
      </c>
      <c r="H24" s="223"/>
      <c r="I24" s="223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217">
        <f>ZakladDPHZaklVypocet</f>
        <v>0</v>
      </c>
      <c r="H25" s="218"/>
      <c r="I25" s="21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13">
        <f>ZakladDPHZakl*SazbaDPH2/100</f>
        <v>0</v>
      </c>
      <c r="H26" s="214"/>
      <c r="I26" s="214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215">
        <f>0</f>
        <v>0</v>
      </c>
      <c r="H27" s="215"/>
      <c r="I27" s="215"/>
      <c r="J27" s="61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237">
        <f>ZakladDPHSniVypocet+ZakladDPHZaklVypocet</f>
        <v>0</v>
      </c>
      <c r="H28" s="237"/>
      <c r="I28" s="237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216">
        <f>ZakladDPHSni+DPHSni+ZakladDPHZakl+DPHZakl+Zaokrouhleni</f>
        <v>0</v>
      </c>
      <c r="H29" s="216"/>
      <c r="I29" s="216"/>
      <c r="J29" s="117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45663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02"/>
      <c r="E34" s="202"/>
      <c r="F34" s="30"/>
      <c r="G34" s="202"/>
      <c r="H34" s="202"/>
      <c r="I34" s="202"/>
      <c r="J34" s="36"/>
    </row>
    <row r="35" spans="1:10" ht="12.75" customHeight="1" x14ac:dyDescent="0.2">
      <c r="A35" s="4"/>
      <c r="B35" s="4"/>
      <c r="C35" s="5"/>
      <c r="D35" s="242" t="s">
        <v>2</v>
      </c>
      <c r="E35" s="242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53</v>
      </c>
      <c r="C39" s="228" t="s">
        <v>46</v>
      </c>
      <c r="D39" s="229"/>
      <c r="E39" s="229"/>
      <c r="F39" s="106">
        <f>'Rozpočet Pol'!AC48</f>
        <v>0</v>
      </c>
      <c r="G39" s="107">
        <f>'Rozpočet Pol'!AD48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95"/>
      <c r="B40" s="230" t="s">
        <v>54</v>
      </c>
      <c r="C40" s="231"/>
      <c r="D40" s="231"/>
      <c r="E40" s="232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.75" x14ac:dyDescent="0.25">
      <c r="B44" s="118" t="s">
        <v>56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57</v>
      </c>
      <c r="G46" s="127"/>
      <c r="H46" s="127"/>
      <c r="I46" s="233" t="s">
        <v>28</v>
      </c>
      <c r="J46" s="233"/>
    </row>
    <row r="47" spans="1:10" ht="25.5" customHeight="1" x14ac:dyDescent="0.2">
      <c r="A47" s="120"/>
      <c r="B47" s="128" t="s">
        <v>58</v>
      </c>
      <c r="C47" s="235" t="s">
        <v>59</v>
      </c>
      <c r="D47" s="236"/>
      <c r="E47" s="236"/>
      <c r="F47" s="130" t="s">
        <v>23</v>
      </c>
      <c r="G47" s="131"/>
      <c r="H47" s="131"/>
      <c r="I47" s="234">
        <f>'Rozpočet Pol'!G8</f>
        <v>0</v>
      </c>
      <c r="J47" s="234"/>
    </row>
    <row r="48" spans="1:10" ht="25.5" customHeight="1" x14ac:dyDescent="0.2">
      <c r="A48" s="120"/>
      <c r="B48" s="122" t="s">
        <v>60</v>
      </c>
      <c r="C48" s="244" t="s">
        <v>61</v>
      </c>
      <c r="D48" s="245"/>
      <c r="E48" s="245"/>
      <c r="F48" s="132" t="s">
        <v>23</v>
      </c>
      <c r="G48" s="133"/>
      <c r="H48" s="133"/>
      <c r="I48" s="243">
        <f>'Rozpočet Pol'!G13</f>
        <v>0</v>
      </c>
      <c r="J48" s="243"/>
    </row>
    <row r="49" spans="1:10" ht="25.5" customHeight="1" x14ac:dyDescent="0.2">
      <c r="A49" s="120"/>
      <c r="B49" s="122" t="s">
        <v>62</v>
      </c>
      <c r="C49" s="244" t="s">
        <v>63</v>
      </c>
      <c r="D49" s="245"/>
      <c r="E49" s="245"/>
      <c r="F49" s="132" t="s">
        <v>23</v>
      </c>
      <c r="G49" s="133"/>
      <c r="H49" s="133"/>
      <c r="I49" s="243">
        <f>'Rozpočet Pol'!G19</f>
        <v>0</v>
      </c>
      <c r="J49" s="243"/>
    </row>
    <row r="50" spans="1:10" ht="25.5" customHeight="1" x14ac:dyDescent="0.2">
      <c r="A50" s="120"/>
      <c r="B50" s="122" t="s">
        <v>64</v>
      </c>
      <c r="C50" s="244" t="s">
        <v>65</v>
      </c>
      <c r="D50" s="245"/>
      <c r="E50" s="245"/>
      <c r="F50" s="132" t="s">
        <v>23</v>
      </c>
      <c r="G50" s="133"/>
      <c r="H50" s="133"/>
      <c r="I50" s="243">
        <f>'Rozpočet Pol'!G23</f>
        <v>0</v>
      </c>
      <c r="J50" s="243"/>
    </row>
    <row r="51" spans="1:10" ht="25.5" customHeight="1" x14ac:dyDescent="0.2">
      <c r="A51" s="120"/>
      <c r="B51" s="122" t="s">
        <v>66</v>
      </c>
      <c r="C51" s="244" t="s">
        <v>67</v>
      </c>
      <c r="D51" s="245"/>
      <c r="E51" s="245"/>
      <c r="F51" s="132" t="s">
        <v>23</v>
      </c>
      <c r="G51" s="133"/>
      <c r="H51" s="133"/>
      <c r="I51" s="243">
        <f>'Rozpočet Pol'!G33</f>
        <v>0</v>
      </c>
      <c r="J51" s="243"/>
    </row>
    <row r="52" spans="1:10" ht="25.5" customHeight="1" x14ac:dyDescent="0.2">
      <c r="A52" s="120"/>
      <c r="B52" s="122" t="s">
        <v>68</v>
      </c>
      <c r="C52" s="244" t="s">
        <v>69</v>
      </c>
      <c r="D52" s="245"/>
      <c r="E52" s="245"/>
      <c r="F52" s="132" t="s">
        <v>23</v>
      </c>
      <c r="G52" s="133"/>
      <c r="H52" s="133"/>
      <c r="I52" s="243">
        <f>'Rozpočet Pol'!G35</f>
        <v>0</v>
      </c>
      <c r="J52" s="243"/>
    </row>
    <row r="53" spans="1:10" ht="25.5" customHeight="1" x14ac:dyDescent="0.2">
      <c r="A53" s="120"/>
      <c r="B53" s="122" t="s">
        <v>70</v>
      </c>
      <c r="C53" s="244" t="s">
        <v>71</v>
      </c>
      <c r="D53" s="245"/>
      <c r="E53" s="245"/>
      <c r="F53" s="132" t="s">
        <v>23</v>
      </c>
      <c r="G53" s="133"/>
      <c r="H53" s="133"/>
      <c r="I53" s="243">
        <f>'Rozpočet Pol'!G39</f>
        <v>0</v>
      </c>
      <c r="J53" s="243"/>
    </row>
    <row r="54" spans="1:10" ht="25.5" customHeight="1" x14ac:dyDescent="0.2">
      <c r="A54" s="120"/>
      <c r="B54" s="129" t="s">
        <v>72</v>
      </c>
      <c r="C54" s="247" t="s">
        <v>26</v>
      </c>
      <c r="D54" s="248"/>
      <c r="E54" s="248"/>
      <c r="F54" s="134" t="s">
        <v>72</v>
      </c>
      <c r="G54" s="135"/>
      <c r="H54" s="135"/>
      <c r="I54" s="246">
        <f>'Rozpočet Pol'!G41</f>
        <v>0</v>
      </c>
      <c r="J54" s="246"/>
    </row>
    <row r="55" spans="1:10" ht="25.5" customHeight="1" x14ac:dyDescent="0.2">
      <c r="A55" s="121"/>
      <c r="B55" s="125" t="s">
        <v>1</v>
      </c>
      <c r="C55" s="125"/>
      <c r="D55" s="126"/>
      <c r="E55" s="126"/>
      <c r="F55" s="136"/>
      <c r="G55" s="137"/>
      <c r="H55" s="137"/>
      <c r="I55" s="249">
        <f>SUM(I47:I54)</f>
        <v>0</v>
      </c>
      <c r="J55" s="249"/>
    </row>
    <row r="56" spans="1:10" x14ac:dyDescent="0.2">
      <c r="F56" s="138"/>
      <c r="G56" s="94"/>
      <c r="H56" s="138"/>
      <c r="I56" s="94"/>
      <c r="J56" s="94"/>
    </row>
    <row r="57" spans="1:10" x14ac:dyDescent="0.2">
      <c r="F57" s="138"/>
      <c r="G57" s="94"/>
      <c r="H57" s="138"/>
      <c r="I57" s="94"/>
      <c r="J57" s="94"/>
    </row>
    <row r="58" spans="1:10" x14ac:dyDescent="0.2">
      <c r="F58" s="138"/>
      <c r="G58" s="94"/>
      <c r="H58" s="138"/>
      <c r="I58" s="94"/>
      <c r="J58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I54:J54"/>
    <mergeCell ref="C54:E54"/>
    <mergeCell ref="I55:J55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13:G13"/>
    <mergeCell ref="D34:E34"/>
    <mergeCell ref="D35:E35"/>
    <mergeCell ref="G19:H19"/>
    <mergeCell ref="G20:H20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28:I28"/>
    <mergeCell ref="G15:H15"/>
    <mergeCell ref="I15:J15"/>
    <mergeCell ref="E16:F16"/>
    <mergeCell ref="D12:G1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0" t="s">
        <v>6</v>
      </c>
      <c r="B1" s="250"/>
      <c r="C1" s="251"/>
      <c r="D1" s="250"/>
      <c r="E1" s="250"/>
      <c r="F1" s="250"/>
      <c r="G1" s="250"/>
    </row>
    <row r="2" spans="1:7" ht="24.95" customHeight="1" x14ac:dyDescent="0.2">
      <c r="A2" s="77" t="s">
        <v>41</v>
      </c>
      <c r="B2" s="76"/>
      <c r="C2" s="252"/>
      <c r="D2" s="252"/>
      <c r="E2" s="252"/>
      <c r="F2" s="252"/>
      <c r="G2" s="253"/>
    </row>
    <row r="3" spans="1:7" ht="24.95" hidden="1" customHeight="1" x14ac:dyDescent="0.2">
      <c r="A3" s="77" t="s">
        <v>7</v>
      </c>
      <c r="B3" s="76"/>
      <c r="C3" s="252"/>
      <c r="D3" s="252"/>
      <c r="E3" s="252"/>
      <c r="F3" s="252"/>
      <c r="G3" s="253"/>
    </row>
    <row r="4" spans="1:7" ht="24.95" hidden="1" customHeight="1" x14ac:dyDescent="0.2">
      <c r="A4" s="77" t="s">
        <v>8</v>
      </c>
      <c r="B4" s="76"/>
      <c r="C4" s="252"/>
      <c r="D4" s="252"/>
      <c r="E4" s="252"/>
      <c r="F4" s="252"/>
      <c r="G4" s="25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7"/>
  <sheetViews>
    <sheetView tabSelected="1" topLeftCell="A12" workbookViewId="0">
      <selection activeCell="Y41" sqref="Y41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73" t="s">
        <v>6</v>
      </c>
      <c r="B1" s="273"/>
      <c r="C1" s="273"/>
      <c r="D1" s="273"/>
      <c r="E1" s="273"/>
      <c r="F1" s="273"/>
      <c r="G1" s="273"/>
      <c r="AE1" t="s">
        <v>75</v>
      </c>
    </row>
    <row r="2" spans="1:60" ht="24.95" customHeight="1" x14ac:dyDescent="0.2">
      <c r="A2" s="143" t="s">
        <v>74</v>
      </c>
      <c r="B2" s="141"/>
      <c r="C2" s="274" t="s">
        <v>46</v>
      </c>
      <c r="D2" s="275"/>
      <c r="E2" s="275"/>
      <c r="F2" s="275"/>
      <c r="G2" s="276"/>
      <c r="AE2" t="s">
        <v>76</v>
      </c>
    </row>
    <row r="3" spans="1:60" ht="24.95" customHeight="1" x14ac:dyDescent="0.2">
      <c r="A3" s="144" t="s">
        <v>7</v>
      </c>
      <c r="B3" s="142"/>
      <c r="C3" s="277" t="s">
        <v>43</v>
      </c>
      <c r="D3" s="278"/>
      <c r="E3" s="278"/>
      <c r="F3" s="278"/>
      <c r="G3" s="279"/>
      <c r="AE3" t="s">
        <v>77</v>
      </c>
    </row>
    <row r="4" spans="1:60" ht="24.95" hidden="1" customHeight="1" x14ac:dyDescent="0.2">
      <c r="A4" s="144" t="s">
        <v>8</v>
      </c>
      <c r="B4" s="142"/>
      <c r="C4" s="277"/>
      <c r="D4" s="278"/>
      <c r="E4" s="278"/>
      <c r="F4" s="278"/>
      <c r="G4" s="279"/>
      <c r="AE4" t="s">
        <v>78</v>
      </c>
    </row>
    <row r="5" spans="1:60" hidden="1" x14ac:dyDescent="0.2">
      <c r="A5" s="145" t="s">
        <v>79</v>
      </c>
      <c r="B5" s="146"/>
      <c r="C5" s="147"/>
      <c r="D5" s="148"/>
      <c r="E5" s="148"/>
      <c r="F5" s="148"/>
      <c r="G5" s="149"/>
      <c r="AE5" t="s">
        <v>80</v>
      </c>
    </row>
    <row r="7" spans="1:60" ht="38.25" x14ac:dyDescent="0.2">
      <c r="A7" s="155" t="s">
        <v>81</v>
      </c>
      <c r="B7" s="156" t="s">
        <v>82</v>
      </c>
      <c r="C7" s="156" t="s">
        <v>83</v>
      </c>
      <c r="D7" s="155" t="s">
        <v>84</v>
      </c>
      <c r="E7" s="155" t="s">
        <v>85</v>
      </c>
      <c r="F7" s="150" t="s">
        <v>86</v>
      </c>
      <c r="G7" s="170" t="s">
        <v>28</v>
      </c>
      <c r="H7" s="171" t="s">
        <v>29</v>
      </c>
      <c r="I7" s="171" t="s">
        <v>87</v>
      </c>
      <c r="J7" s="171" t="s">
        <v>30</v>
      </c>
      <c r="K7" s="171" t="s">
        <v>88</v>
      </c>
      <c r="L7" s="171" t="s">
        <v>89</v>
      </c>
      <c r="M7" s="171" t="s">
        <v>90</v>
      </c>
      <c r="N7" s="171" t="s">
        <v>91</v>
      </c>
      <c r="O7" s="171" t="s">
        <v>92</v>
      </c>
      <c r="P7" s="171" t="s">
        <v>93</v>
      </c>
      <c r="Q7" s="171" t="s">
        <v>94</v>
      </c>
      <c r="R7" s="171" t="s">
        <v>95</v>
      </c>
      <c r="S7" s="171" t="s">
        <v>96</v>
      </c>
      <c r="T7" s="171" t="s">
        <v>97</v>
      </c>
      <c r="U7" s="158" t="s">
        <v>98</v>
      </c>
    </row>
    <row r="8" spans="1:60" x14ac:dyDescent="0.2">
      <c r="A8" s="172" t="s">
        <v>99</v>
      </c>
      <c r="B8" s="173" t="s">
        <v>58</v>
      </c>
      <c r="C8" s="174" t="s">
        <v>59</v>
      </c>
      <c r="D8" s="157"/>
      <c r="E8" s="175"/>
      <c r="F8" s="176"/>
      <c r="G8" s="176">
        <f>SUMIF(AE9:AE12,"&lt;&gt;NOR",G9:G12)</f>
        <v>0</v>
      </c>
      <c r="H8" s="176"/>
      <c r="I8" s="176">
        <f>SUM(I9:I12)</f>
        <v>0</v>
      </c>
      <c r="J8" s="176"/>
      <c r="K8" s="176">
        <f>SUM(K9:K12)</f>
        <v>0</v>
      </c>
      <c r="L8" s="176"/>
      <c r="M8" s="176">
        <f>SUM(M9:M12)</f>
        <v>0</v>
      </c>
      <c r="N8" s="157"/>
      <c r="O8" s="157">
        <f>SUM(O9:O12)</f>
        <v>0</v>
      </c>
      <c r="P8" s="157"/>
      <c r="Q8" s="157">
        <f>SUM(Q9:Q12)</f>
        <v>153.27153000000001</v>
      </c>
      <c r="R8" s="157"/>
      <c r="S8" s="157"/>
      <c r="T8" s="172"/>
      <c r="U8" s="157">
        <f>SUM(U9:U12)</f>
        <v>98.14</v>
      </c>
      <c r="AE8" t="s">
        <v>100</v>
      </c>
    </row>
    <row r="9" spans="1:60" outlineLevel="1" x14ac:dyDescent="0.2">
      <c r="A9" s="152">
        <v>1</v>
      </c>
      <c r="B9" s="159" t="s">
        <v>101</v>
      </c>
      <c r="C9" s="188" t="s">
        <v>102</v>
      </c>
      <c r="D9" s="161" t="s">
        <v>103</v>
      </c>
      <c r="E9" s="165">
        <v>177.90299999999999</v>
      </c>
      <c r="F9" s="167">
        <f>H9+J9</f>
        <v>0</v>
      </c>
      <c r="G9" s="168">
        <f>ROUND(E9*F9,2)</f>
        <v>0</v>
      </c>
      <c r="H9" s="168"/>
      <c r="I9" s="168">
        <f>ROUND(E9*H9,2)</f>
        <v>0</v>
      </c>
      <c r="J9" s="168"/>
      <c r="K9" s="168">
        <f>ROUND(E9*J9,2)</f>
        <v>0</v>
      </c>
      <c r="L9" s="168">
        <v>21</v>
      </c>
      <c r="M9" s="168">
        <f>G9*(1+L9/100)</f>
        <v>0</v>
      </c>
      <c r="N9" s="161">
        <v>0</v>
      </c>
      <c r="O9" s="161">
        <f>ROUND(E9*N9,5)</f>
        <v>0</v>
      </c>
      <c r="P9" s="161">
        <v>0.11</v>
      </c>
      <c r="Q9" s="161">
        <f>ROUND(E9*P9,5)</f>
        <v>19.569330000000001</v>
      </c>
      <c r="R9" s="161"/>
      <c r="S9" s="161"/>
      <c r="T9" s="162">
        <v>0.2</v>
      </c>
      <c r="U9" s="161">
        <f>ROUND(E9*T9,2)</f>
        <v>35.58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104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/>
      <c r="B10" s="159"/>
      <c r="C10" s="254" t="s">
        <v>105</v>
      </c>
      <c r="D10" s="255"/>
      <c r="E10" s="256"/>
      <c r="F10" s="257"/>
      <c r="G10" s="258"/>
      <c r="H10" s="168"/>
      <c r="I10" s="168"/>
      <c r="J10" s="168"/>
      <c r="K10" s="168"/>
      <c r="L10" s="168"/>
      <c r="M10" s="168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106</v>
      </c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4" t="str">
        <f>C10</f>
        <v>sanace podkladní vrstvy komunikace, předpoklad 15% plochy (bude upřesněno při realizaci)</v>
      </c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>
        <v>2</v>
      </c>
      <c r="B11" s="159" t="s">
        <v>107</v>
      </c>
      <c r="C11" s="188" t="s">
        <v>108</v>
      </c>
      <c r="D11" s="161" t="s">
        <v>103</v>
      </c>
      <c r="E11" s="165">
        <v>1186.02</v>
      </c>
      <c r="F11" s="167">
        <f>H11+J11</f>
        <v>0</v>
      </c>
      <c r="G11" s="168">
        <f>ROUND(E11*F11,2)</f>
        <v>0</v>
      </c>
      <c r="H11" s="168"/>
      <c r="I11" s="168">
        <f>ROUND(E11*H11,2)</f>
        <v>0</v>
      </c>
      <c r="J11" s="168"/>
      <c r="K11" s="168">
        <f>ROUND(E11*J11,2)</f>
        <v>0</v>
      </c>
      <c r="L11" s="168">
        <v>21</v>
      </c>
      <c r="M11" s="168">
        <f>G11*(1+L11/100)</f>
        <v>0</v>
      </c>
      <c r="N11" s="161">
        <v>0</v>
      </c>
      <c r="O11" s="161">
        <f>ROUND(E11*N11,5)</f>
        <v>0</v>
      </c>
      <c r="P11" s="161">
        <v>0.11</v>
      </c>
      <c r="Q11" s="161">
        <f>ROUND(E11*P11,5)</f>
        <v>130.4622</v>
      </c>
      <c r="R11" s="161"/>
      <c r="S11" s="161"/>
      <c r="T11" s="162">
        <v>5.1499999999999997E-2</v>
      </c>
      <c r="U11" s="161">
        <f>ROUND(E11*T11,2)</f>
        <v>61.08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104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2">
        <v>3</v>
      </c>
      <c r="B12" s="159" t="s">
        <v>109</v>
      </c>
      <c r="C12" s="188" t="s">
        <v>110</v>
      </c>
      <c r="D12" s="161" t="s">
        <v>111</v>
      </c>
      <c r="E12" s="165">
        <v>12</v>
      </c>
      <c r="F12" s="167">
        <f>H12+J12</f>
        <v>0</v>
      </c>
      <c r="G12" s="168">
        <f>ROUND(E12*F12,2)</f>
        <v>0</v>
      </c>
      <c r="H12" s="168"/>
      <c r="I12" s="168">
        <f>ROUND(E12*H12,2)</f>
        <v>0</v>
      </c>
      <c r="J12" s="168"/>
      <c r="K12" s="168">
        <f>ROUND(E12*J12,2)</f>
        <v>0</v>
      </c>
      <c r="L12" s="168">
        <v>21</v>
      </c>
      <c r="M12" s="168">
        <f>G12*(1+L12/100)</f>
        <v>0</v>
      </c>
      <c r="N12" s="161">
        <v>0</v>
      </c>
      <c r="O12" s="161">
        <f>ROUND(E12*N12,5)</f>
        <v>0</v>
      </c>
      <c r="P12" s="161">
        <v>0.27</v>
      </c>
      <c r="Q12" s="161">
        <f>ROUND(E12*P12,5)</f>
        <v>3.24</v>
      </c>
      <c r="R12" s="161"/>
      <c r="S12" s="161"/>
      <c r="T12" s="162">
        <v>0.123</v>
      </c>
      <c r="U12" s="161">
        <f>ROUND(E12*T12,2)</f>
        <v>1.48</v>
      </c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104</v>
      </c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x14ac:dyDescent="0.2">
      <c r="A13" s="153" t="s">
        <v>99</v>
      </c>
      <c r="B13" s="160" t="s">
        <v>60</v>
      </c>
      <c r="C13" s="189" t="s">
        <v>61</v>
      </c>
      <c r="D13" s="163"/>
      <c r="E13" s="166"/>
      <c r="F13" s="169"/>
      <c r="G13" s="169">
        <f>SUMIF(AE14:AE18,"&lt;&gt;NOR",G14:G18)</f>
        <v>0</v>
      </c>
      <c r="H13" s="169"/>
      <c r="I13" s="169">
        <f>SUM(I14:I18)</f>
        <v>0</v>
      </c>
      <c r="J13" s="169"/>
      <c r="K13" s="169">
        <f>SUM(K14:K18)</f>
        <v>0</v>
      </c>
      <c r="L13" s="169"/>
      <c r="M13" s="169">
        <f>SUM(M14:M18)</f>
        <v>0</v>
      </c>
      <c r="N13" s="163"/>
      <c r="O13" s="163">
        <f>SUM(O14:O18)</f>
        <v>178.73463999999998</v>
      </c>
      <c r="P13" s="163"/>
      <c r="Q13" s="163">
        <f>SUM(Q14:Q18)</f>
        <v>0</v>
      </c>
      <c r="R13" s="163"/>
      <c r="S13" s="163"/>
      <c r="T13" s="164"/>
      <c r="U13" s="163">
        <f>SUM(U14:U18)</f>
        <v>41.39</v>
      </c>
      <c r="AE13" t="s">
        <v>100</v>
      </c>
    </row>
    <row r="14" spans="1:60" outlineLevel="1" x14ac:dyDescent="0.2">
      <c r="A14" s="152">
        <v>4</v>
      </c>
      <c r="B14" s="159" t="s">
        <v>112</v>
      </c>
      <c r="C14" s="188" t="s">
        <v>113</v>
      </c>
      <c r="D14" s="161" t="s">
        <v>114</v>
      </c>
      <c r="E14" s="165">
        <v>24.0169</v>
      </c>
      <c r="F14" s="167">
        <f>H14+J14</f>
        <v>0</v>
      </c>
      <c r="G14" s="168">
        <f>ROUND(E14*F14,2)</f>
        <v>0</v>
      </c>
      <c r="H14" s="168"/>
      <c r="I14" s="168">
        <f>ROUND(E14*H14,2)</f>
        <v>0</v>
      </c>
      <c r="J14" s="168"/>
      <c r="K14" s="168">
        <f>ROUND(E14*J14,2)</f>
        <v>0</v>
      </c>
      <c r="L14" s="168">
        <v>21</v>
      </c>
      <c r="M14" s="168">
        <f>G14*(1+L14/100)</f>
        <v>0</v>
      </c>
      <c r="N14" s="161">
        <v>1</v>
      </c>
      <c r="O14" s="161">
        <f>ROUND(E14*N14,5)</f>
        <v>24.0169</v>
      </c>
      <c r="P14" s="161">
        <v>0</v>
      </c>
      <c r="Q14" s="161">
        <f>ROUND(E14*P14,5)</f>
        <v>0</v>
      </c>
      <c r="R14" s="161"/>
      <c r="S14" s="161"/>
      <c r="T14" s="162">
        <v>0.40600000000000003</v>
      </c>
      <c r="U14" s="161">
        <f>ROUND(E14*T14,2)</f>
        <v>9.75</v>
      </c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104</v>
      </c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/>
      <c r="B15" s="159"/>
      <c r="C15" s="254" t="s">
        <v>105</v>
      </c>
      <c r="D15" s="255"/>
      <c r="E15" s="256"/>
      <c r="F15" s="257"/>
      <c r="G15" s="258"/>
      <c r="H15" s="168"/>
      <c r="I15" s="168"/>
      <c r="J15" s="168"/>
      <c r="K15" s="168"/>
      <c r="L15" s="168"/>
      <c r="M15" s="168"/>
      <c r="N15" s="161"/>
      <c r="O15" s="161"/>
      <c r="P15" s="161"/>
      <c r="Q15" s="161"/>
      <c r="R15" s="161"/>
      <c r="S15" s="161"/>
      <c r="T15" s="162"/>
      <c r="U15" s="161"/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106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4" t="str">
        <f>C15</f>
        <v>sanace podkladní vrstvy komunikace, předpoklad 15% plochy (bude upřesněno při realizaci)</v>
      </c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>
        <v>5</v>
      </c>
      <c r="B16" s="159" t="s">
        <v>115</v>
      </c>
      <c r="C16" s="188" t="s">
        <v>116</v>
      </c>
      <c r="D16" s="161" t="s">
        <v>111</v>
      </c>
      <c r="E16" s="165">
        <v>43</v>
      </c>
      <c r="F16" s="167">
        <f>H16+J16</f>
        <v>0</v>
      </c>
      <c r="G16" s="168">
        <f>ROUND(E16*F16,2)</f>
        <v>0</v>
      </c>
      <c r="H16" s="168"/>
      <c r="I16" s="168">
        <f>ROUND(E16*H16,2)</f>
        <v>0</v>
      </c>
      <c r="J16" s="168"/>
      <c r="K16" s="168">
        <f>ROUND(E16*J16,2)</f>
        <v>0</v>
      </c>
      <c r="L16" s="168">
        <v>21</v>
      </c>
      <c r="M16" s="168">
        <f>G16*(1+L16/100)</f>
        <v>0</v>
      </c>
      <c r="N16" s="161">
        <v>2.2399999999999998E-3</v>
      </c>
      <c r="O16" s="161">
        <f>ROUND(E16*N16,5)</f>
        <v>9.6320000000000003E-2</v>
      </c>
      <c r="P16" s="161">
        <v>0</v>
      </c>
      <c r="Q16" s="161">
        <f>ROUND(E16*P16,5)</f>
        <v>0</v>
      </c>
      <c r="R16" s="161"/>
      <c r="S16" s="161"/>
      <c r="T16" s="162">
        <v>0.129</v>
      </c>
      <c r="U16" s="161">
        <f>ROUND(E16*T16,2)</f>
        <v>5.55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104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>
        <v>6</v>
      </c>
      <c r="B17" s="159" t="s">
        <v>117</v>
      </c>
      <c r="C17" s="188" t="s">
        <v>118</v>
      </c>
      <c r="D17" s="161" t="s">
        <v>103</v>
      </c>
      <c r="E17" s="165">
        <v>1186.02</v>
      </c>
      <c r="F17" s="167">
        <f>H17+J17</f>
        <v>0</v>
      </c>
      <c r="G17" s="168">
        <f>ROUND(E17*F17,2)</f>
        <v>0</v>
      </c>
      <c r="H17" s="168"/>
      <c r="I17" s="168">
        <f>ROUND(E17*H17,2)</f>
        <v>0</v>
      </c>
      <c r="J17" s="168"/>
      <c r="K17" s="168">
        <f>ROUND(E17*J17,2)</f>
        <v>0</v>
      </c>
      <c r="L17" s="168">
        <v>21</v>
      </c>
      <c r="M17" s="168">
        <f>G17*(1+L17/100)</f>
        <v>0</v>
      </c>
      <c r="N17" s="161">
        <v>7.1000000000000002E-4</v>
      </c>
      <c r="O17" s="161">
        <f>ROUND(E17*N17,5)</f>
        <v>0.84206999999999999</v>
      </c>
      <c r="P17" s="161">
        <v>0</v>
      </c>
      <c r="Q17" s="161">
        <f>ROUND(E17*P17,5)</f>
        <v>0</v>
      </c>
      <c r="R17" s="161"/>
      <c r="S17" s="161"/>
      <c r="T17" s="162">
        <v>2E-3</v>
      </c>
      <c r="U17" s="161">
        <f>ROUND(E17*T17,2)</f>
        <v>2.37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104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2">
        <v>7</v>
      </c>
      <c r="B18" s="159" t="s">
        <v>119</v>
      </c>
      <c r="C18" s="188" t="s">
        <v>120</v>
      </c>
      <c r="D18" s="161" t="s">
        <v>103</v>
      </c>
      <c r="E18" s="165">
        <v>1186.02</v>
      </c>
      <c r="F18" s="167">
        <f>H18+J18</f>
        <v>0</v>
      </c>
      <c r="G18" s="168">
        <f>ROUND(E18*F18,2)</f>
        <v>0</v>
      </c>
      <c r="H18" s="168"/>
      <c r="I18" s="168">
        <f>ROUND(E18*H18,2)</f>
        <v>0</v>
      </c>
      <c r="J18" s="168"/>
      <c r="K18" s="168">
        <f>ROUND(E18*J18,2)</f>
        <v>0</v>
      </c>
      <c r="L18" s="168">
        <v>21</v>
      </c>
      <c r="M18" s="168">
        <f>G18*(1+L18/100)</f>
        <v>0</v>
      </c>
      <c r="N18" s="161">
        <v>0.12966</v>
      </c>
      <c r="O18" s="161">
        <f>ROUND(E18*N18,5)</f>
        <v>153.77934999999999</v>
      </c>
      <c r="P18" s="161">
        <v>0</v>
      </c>
      <c r="Q18" s="161">
        <f>ROUND(E18*P18,5)</f>
        <v>0</v>
      </c>
      <c r="R18" s="161"/>
      <c r="S18" s="161"/>
      <c r="T18" s="162">
        <v>0.02</v>
      </c>
      <c r="U18" s="161">
        <f>ROUND(E18*T18,2)</f>
        <v>23.72</v>
      </c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104</v>
      </c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x14ac:dyDescent="0.2">
      <c r="A19" s="153" t="s">
        <v>99</v>
      </c>
      <c r="B19" s="160" t="s">
        <v>62</v>
      </c>
      <c r="C19" s="189" t="s">
        <v>63</v>
      </c>
      <c r="D19" s="163"/>
      <c r="E19" s="166"/>
      <c r="F19" s="169"/>
      <c r="G19" s="169">
        <f>SUMIF(AE20:AE22,"&lt;&gt;NOR",G20:G22)</f>
        <v>0</v>
      </c>
      <c r="H19" s="169"/>
      <c r="I19" s="169">
        <f>SUM(I20:I22)</f>
        <v>0</v>
      </c>
      <c r="J19" s="169"/>
      <c r="K19" s="169">
        <f>SUM(K20:K22)</f>
        <v>0</v>
      </c>
      <c r="L19" s="169"/>
      <c r="M19" s="169">
        <f>SUM(M20:M22)</f>
        <v>0</v>
      </c>
      <c r="N19" s="163"/>
      <c r="O19" s="163">
        <f>SUM(O20:O22)</f>
        <v>4.6075999999999997</v>
      </c>
      <c r="P19" s="163"/>
      <c r="Q19" s="163">
        <f>SUM(Q20:Q22)</f>
        <v>0</v>
      </c>
      <c r="R19" s="163"/>
      <c r="S19" s="163"/>
      <c r="T19" s="164"/>
      <c r="U19" s="163">
        <f>SUM(U20:U22)</f>
        <v>34.57</v>
      </c>
      <c r="AE19" t="s">
        <v>100</v>
      </c>
    </row>
    <row r="20" spans="1:60" outlineLevel="1" x14ac:dyDescent="0.2">
      <c r="A20" s="152">
        <v>8</v>
      </c>
      <c r="B20" s="159" t="s">
        <v>121</v>
      </c>
      <c r="C20" s="188" t="s">
        <v>122</v>
      </c>
      <c r="D20" s="161" t="s">
        <v>123</v>
      </c>
      <c r="E20" s="165">
        <v>4</v>
      </c>
      <c r="F20" s="167">
        <f>H20+J20</f>
        <v>0</v>
      </c>
      <c r="G20" s="168">
        <f>ROUND(E20*F20,2)</f>
        <v>0</v>
      </c>
      <c r="H20" s="168"/>
      <c r="I20" s="168">
        <f>ROUND(E20*H20,2)</f>
        <v>0</v>
      </c>
      <c r="J20" s="168"/>
      <c r="K20" s="168">
        <f>ROUND(E20*J20,2)</f>
        <v>0</v>
      </c>
      <c r="L20" s="168">
        <v>21</v>
      </c>
      <c r="M20" s="168">
        <f>G20*(1+L20/100)</f>
        <v>0</v>
      </c>
      <c r="N20" s="161">
        <v>0.43381999999999998</v>
      </c>
      <c r="O20" s="161">
        <f>ROUND(E20*N20,5)</f>
        <v>1.7352799999999999</v>
      </c>
      <c r="P20" s="161">
        <v>0</v>
      </c>
      <c r="Q20" s="161">
        <f>ROUND(E20*P20,5)</f>
        <v>0</v>
      </c>
      <c r="R20" s="161"/>
      <c r="S20" s="161"/>
      <c r="T20" s="162">
        <v>3.839</v>
      </c>
      <c r="U20" s="161">
        <f>ROUND(E20*T20,2)</f>
        <v>15.36</v>
      </c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104</v>
      </c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>
        <v>9</v>
      </c>
      <c r="B21" s="159" t="s">
        <v>124</v>
      </c>
      <c r="C21" s="188" t="s">
        <v>125</v>
      </c>
      <c r="D21" s="161" t="s">
        <v>123</v>
      </c>
      <c r="E21" s="165">
        <v>3</v>
      </c>
      <c r="F21" s="167">
        <f>H21+J21</f>
        <v>0</v>
      </c>
      <c r="G21" s="168">
        <f>ROUND(E21*F21,2)</f>
        <v>0</v>
      </c>
      <c r="H21" s="168"/>
      <c r="I21" s="168">
        <f>ROUND(E21*H21,2)</f>
        <v>0</v>
      </c>
      <c r="J21" s="168"/>
      <c r="K21" s="168">
        <f>ROUND(E21*J21,2)</f>
        <v>0</v>
      </c>
      <c r="L21" s="168">
        <v>21</v>
      </c>
      <c r="M21" s="168">
        <f>G21*(1+L21/100)</f>
        <v>0</v>
      </c>
      <c r="N21" s="161">
        <v>0.43093999999999999</v>
      </c>
      <c r="O21" s="161">
        <f>ROUND(E21*N21,5)</f>
        <v>1.2928200000000001</v>
      </c>
      <c r="P21" s="161">
        <v>0</v>
      </c>
      <c r="Q21" s="161">
        <f>ROUND(E21*P21,5)</f>
        <v>0</v>
      </c>
      <c r="R21" s="161"/>
      <c r="S21" s="161"/>
      <c r="T21" s="162">
        <v>3.8170000000000002</v>
      </c>
      <c r="U21" s="161">
        <f>ROUND(E21*T21,2)</f>
        <v>11.45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104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>
        <v>10</v>
      </c>
      <c r="B22" s="159" t="s">
        <v>126</v>
      </c>
      <c r="C22" s="188" t="s">
        <v>127</v>
      </c>
      <c r="D22" s="161" t="s">
        <v>123</v>
      </c>
      <c r="E22" s="165">
        <v>5</v>
      </c>
      <c r="F22" s="167">
        <f>H22+J22</f>
        <v>0</v>
      </c>
      <c r="G22" s="168">
        <f>ROUND(E22*F22,2)</f>
        <v>0</v>
      </c>
      <c r="H22" s="168"/>
      <c r="I22" s="168">
        <f>ROUND(E22*H22,2)</f>
        <v>0</v>
      </c>
      <c r="J22" s="168"/>
      <c r="K22" s="168">
        <f>ROUND(E22*J22,2)</f>
        <v>0</v>
      </c>
      <c r="L22" s="168">
        <v>21</v>
      </c>
      <c r="M22" s="168">
        <f>G22*(1+L22/100)</f>
        <v>0</v>
      </c>
      <c r="N22" s="161">
        <v>0.31590000000000001</v>
      </c>
      <c r="O22" s="161">
        <f>ROUND(E22*N22,5)</f>
        <v>1.5794999999999999</v>
      </c>
      <c r="P22" s="161">
        <v>0</v>
      </c>
      <c r="Q22" s="161">
        <f>ROUND(E22*P22,5)</f>
        <v>0</v>
      </c>
      <c r="R22" s="161"/>
      <c r="S22" s="161"/>
      <c r="T22" s="162">
        <v>1.5509999999999999</v>
      </c>
      <c r="U22" s="161">
        <f>ROUND(E22*T22,2)</f>
        <v>7.76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104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x14ac:dyDescent="0.2">
      <c r="A23" s="153" t="s">
        <v>99</v>
      </c>
      <c r="B23" s="160" t="s">
        <v>64</v>
      </c>
      <c r="C23" s="189" t="s">
        <v>65</v>
      </c>
      <c r="D23" s="163"/>
      <c r="E23" s="166"/>
      <c r="F23" s="169"/>
      <c r="G23" s="169">
        <f>SUMIF(AE24:AE32,"&lt;&gt;NOR",G24:G32)</f>
        <v>0</v>
      </c>
      <c r="H23" s="169"/>
      <c r="I23" s="169">
        <f>SUM(I24:I32)</f>
        <v>0</v>
      </c>
      <c r="J23" s="169"/>
      <c r="K23" s="169">
        <f>SUM(K24:K32)</f>
        <v>0</v>
      </c>
      <c r="L23" s="169"/>
      <c r="M23" s="169">
        <f>SUM(M24:M32)</f>
        <v>0</v>
      </c>
      <c r="N23" s="163"/>
      <c r="O23" s="163">
        <f>SUM(O24:O32)</f>
        <v>3.3792200000000001</v>
      </c>
      <c r="P23" s="163"/>
      <c r="Q23" s="163">
        <f>SUM(Q24:Q32)</f>
        <v>0</v>
      </c>
      <c r="R23" s="163"/>
      <c r="S23" s="163"/>
      <c r="T23" s="164"/>
      <c r="U23" s="163">
        <f>SUM(U24:U32)</f>
        <v>5.85</v>
      </c>
      <c r="AE23" t="s">
        <v>100</v>
      </c>
    </row>
    <row r="24" spans="1:60" outlineLevel="1" x14ac:dyDescent="0.2">
      <c r="A24" s="152">
        <v>11</v>
      </c>
      <c r="B24" s="159" t="s">
        <v>128</v>
      </c>
      <c r="C24" s="188" t="s">
        <v>129</v>
      </c>
      <c r="D24" s="161" t="s">
        <v>111</v>
      </c>
      <c r="E24" s="165">
        <v>43</v>
      </c>
      <c r="F24" s="167">
        <f>H24+J24</f>
        <v>0</v>
      </c>
      <c r="G24" s="168">
        <f>ROUND(E24*F24,2)</f>
        <v>0</v>
      </c>
      <c r="H24" s="168"/>
      <c r="I24" s="168">
        <f>ROUND(E24*H24,2)</f>
        <v>0</v>
      </c>
      <c r="J24" s="168"/>
      <c r="K24" s="168">
        <f>ROUND(E24*J24,2)</f>
        <v>0</v>
      </c>
      <c r="L24" s="168">
        <v>21</v>
      </c>
      <c r="M24" s="168">
        <f>G24*(1+L24/100)</f>
        <v>0</v>
      </c>
      <c r="N24" s="161">
        <v>0</v>
      </c>
      <c r="O24" s="161">
        <f>ROUND(E24*N24,5)</f>
        <v>0</v>
      </c>
      <c r="P24" s="161">
        <v>0</v>
      </c>
      <c r="Q24" s="161">
        <f>ROUND(E24*P24,5)</f>
        <v>0</v>
      </c>
      <c r="R24" s="161"/>
      <c r="S24" s="161"/>
      <c r="T24" s="162">
        <v>3.2000000000000001E-2</v>
      </c>
      <c r="U24" s="161">
        <f>ROUND(E24*T24,2)</f>
        <v>1.38</v>
      </c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104</v>
      </c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ht="22.5" outlineLevel="1" x14ac:dyDescent="0.2">
      <c r="A25" s="152">
        <v>12</v>
      </c>
      <c r="B25" s="159" t="s">
        <v>130</v>
      </c>
      <c r="C25" s="188" t="s">
        <v>131</v>
      </c>
      <c r="D25" s="161" t="s">
        <v>111</v>
      </c>
      <c r="E25" s="165">
        <v>12</v>
      </c>
      <c r="F25" s="167">
        <f>H25+J25</f>
        <v>0</v>
      </c>
      <c r="G25" s="168">
        <f>ROUND(E25*F25,2)</f>
        <v>0</v>
      </c>
      <c r="H25" s="168"/>
      <c r="I25" s="168">
        <f>ROUND(E25*H25,2)</f>
        <v>0</v>
      </c>
      <c r="J25" s="168"/>
      <c r="K25" s="168">
        <f>ROUND(E25*J25,2)</f>
        <v>0</v>
      </c>
      <c r="L25" s="168">
        <v>21</v>
      </c>
      <c r="M25" s="168">
        <f>G25*(1+L25/100)</f>
        <v>0</v>
      </c>
      <c r="N25" s="161">
        <v>0.188</v>
      </c>
      <c r="O25" s="161">
        <f>ROUND(E25*N25,5)</f>
        <v>2.2559999999999998</v>
      </c>
      <c r="P25" s="161">
        <v>0</v>
      </c>
      <c r="Q25" s="161">
        <f>ROUND(E25*P25,5)</f>
        <v>0</v>
      </c>
      <c r="R25" s="161"/>
      <c r="S25" s="161"/>
      <c r="T25" s="162">
        <v>0.27200000000000002</v>
      </c>
      <c r="U25" s="161">
        <f>ROUND(E25*T25,2)</f>
        <v>3.26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104</v>
      </c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ht="22.5" outlineLevel="1" x14ac:dyDescent="0.2">
      <c r="A26" s="152">
        <v>13</v>
      </c>
      <c r="B26" s="159" t="s">
        <v>132</v>
      </c>
      <c r="C26" s="188" t="s">
        <v>133</v>
      </c>
      <c r="D26" s="161" t="s">
        <v>123</v>
      </c>
      <c r="E26" s="165">
        <v>12</v>
      </c>
      <c r="F26" s="167">
        <f>H26+J26</f>
        <v>0</v>
      </c>
      <c r="G26" s="168">
        <f>ROUND(E26*F26,2)</f>
        <v>0</v>
      </c>
      <c r="H26" s="168"/>
      <c r="I26" s="168">
        <f>ROUND(E26*H26,2)</f>
        <v>0</v>
      </c>
      <c r="J26" s="168"/>
      <c r="K26" s="168">
        <f>ROUND(E26*J26,2)</f>
        <v>0</v>
      </c>
      <c r="L26" s="168">
        <v>21</v>
      </c>
      <c r="M26" s="168">
        <f>G26*(1+L26/100)</f>
        <v>0</v>
      </c>
      <c r="N26" s="161">
        <v>9.3399999999999997E-2</v>
      </c>
      <c r="O26" s="161">
        <f>ROUND(E26*N26,5)</f>
        <v>1.1208</v>
      </c>
      <c r="P26" s="161">
        <v>0</v>
      </c>
      <c r="Q26" s="161">
        <f>ROUND(E26*P26,5)</f>
        <v>0</v>
      </c>
      <c r="R26" s="161"/>
      <c r="S26" s="161"/>
      <c r="T26" s="162">
        <v>0</v>
      </c>
      <c r="U26" s="161">
        <f>ROUND(E26*T26,2)</f>
        <v>0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134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ht="22.5" outlineLevel="1" x14ac:dyDescent="0.2">
      <c r="A27" s="152">
        <v>14</v>
      </c>
      <c r="B27" s="159" t="s">
        <v>135</v>
      </c>
      <c r="C27" s="188" t="s">
        <v>136</v>
      </c>
      <c r="D27" s="161" t="s">
        <v>111</v>
      </c>
      <c r="E27" s="165">
        <v>10</v>
      </c>
      <c r="F27" s="167">
        <f>H27+J27</f>
        <v>0</v>
      </c>
      <c r="G27" s="168">
        <f>ROUND(E27*F27,2)</f>
        <v>0</v>
      </c>
      <c r="H27" s="168"/>
      <c r="I27" s="168">
        <f>ROUND(E27*H27,2)</f>
        <v>0</v>
      </c>
      <c r="J27" s="168"/>
      <c r="K27" s="168">
        <f>ROUND(E27*J27,2)</f>
        <v>0</v>
      </c>
      <c r="L27" s="168">
        <v>21</v>
      </c>
      <c r="M27" s="168">
        <f>G27*(1+L27/100)</f>
        <v>0</v>
      </c>
      <c r="N27" s="161">
        <v>9.0000000000000006E-5</v>
      </c>
      <c r="O27" s="161">
        <f>ROUND(E27*N27,5)</f>
        <v>8.9999999999999998E-4</v>
      </c>
      <c r="P27" s="161">
        <v>0</v>
      </c>
      <c r="Q27" s="161">
        <f>ROUND(E27*P27,5)</f>
        <v>0</v>
      </c>
      <c r="R27" s="161"/>
      <c r="S27" s="161"/>
      <c r="T27" s="162">
        <v>2.1999999999999999E-2</v>
      </c>
      <c r="U27" s="161">
        <f>ROUND(E27*T27,2)</f>
        <v>0.22</v>
      </c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104</v>
      </c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ht="22.5" outlineLevel="1" x14ac:dyDescent="0.2">
      <c r="A28" s="152">
        <v>15</v>
      </c>
      <c r="B28" s="159" t="s">
        <v>137</v>
      </c>
      <c r="C28" s="188" t="s">
        <v>138</v>
      </c>
      <c r="D28" s="161" t="s">
        <v>103</v>
      </c>
      <c r="E28" s="165">
        <v>2</v>
      </c>
      <c r="F28" s="167">
        <f>H28+J28</f>
        <v>0</v>
      </c>
      <c r="G28" s="168">
        <f>ROUND(E28*F28,2)</f>
        <v>0</v>
      </c>
      <c r="H28" s="168"/>
      <c r="I28" s="168">
        <f>ROUND(E28*H28,2)</f>
        <v>0</v>
      </c>
      <c r="J28" s="168"/>
      <c r="K28" s="168">
        <f>ROUND(E28*J28,2)</f>
        <v>0</v>
      </c>
      <c r="L28" s="168">
        <v>21</v>
      </c>
      <c r="M28" s="168">
        <f>G28*(1+L28/100)</f>
        <v>0</v>
      </c>
      <c r="N28" s="161">
        <v>7.6000000000000004E-4</v>
      </c>
      <c r="O28" s="161">
        <f>ROUND(E28*N28,5)</f>
        <v>1.5200000000000001E-3</v>
      </c>
      <c r="P28" s="161">
        <v>0</v>
      </c>
      <c r="Q28" s="161">
        <f>ROUND(E28*P28,5)</f>
        <v>0</v>
      </c>
      <c r="R28" s="161"/>
      <c r="S28" s="161"/>
      <c r="T28" s="162">
        <v>0.311</v>
      </c>
      <c r="U28" s="161">
        <f>ROUND(E28*T28,2)</f>
        <v>0.62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104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/>
      <c r="B29" s="159"/>
      <c r="C29" s="254" t="s">
        <v>139</v>
      </c>
      <c r="D29" s="255"/>
      <c r="E29" s="256"/>
      <c r="F29" s="257"/>
      <c r="G29" s="258"/>
      <c r="H29" s="168"/>
      <c r="I29" s="168"/>
      <c r="J29" s="168"/>
      <c r="K29" s="168"/>
      <c r="L29" s="168"/>
      <c r="M29" s="168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106</v>
      </c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4" t="str">
        <f>C29</f>
        <v>symbol vyhrazeného stání</v>
      </c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>
        <v>16</v>
      </c>
      <c r="B30" s="159" t="s">
        <v>140</v>
      </c>
      <c r="C30" s="188" t="s">
        <v>141</v>
      </c>
      <c r="D30" s="161" t="s">
        <v>111</v>
      </c>
      <c r="E30" s="165">
        <v>10</v>
      </c>
      <c r="F30" s="167">
        <f>H30+J30</f>
        <v>0</v>
      </c>
      <c r="G30" s="168">
        <f>ROUND(E30*F30,2)</f>
        <v>0</v>
      </c>
      <c r="H30" s="168"/>
      <c r="I30" s="168">
        <f>ROUND(E30*H30,2)</f>
        <v>0</v>
      </c>
      <c r="J30" s="168"/>
      <c r="K30" s="168">
        <f>ROUND(E30*J30,2)</f>
        <v>0</v>
      </c>
      <c r="L30" s="168">
        <v>21</v>
      </c>
      <c r="M30" s="168">
        <f>G30*(1+L30/100)</f>
        <v>0</v>
      </c>
      <c r="N30" s="161">
        <v>0</v>
      </c>
      <c r="O30" s="161">
        <f>ROUND(E30*N30,5)</f>
        <v>0</v>
      </c>
      <c r="P30" s="161">
        <v>0</v>
      </c>
      <c r="Q30" s="161">
        <f>ROUND(E30*P30,5)</f>
        <v>0</v>
      </c>
      <c r="R30" s="161"/>
      <c r="S30" s="161"/>
      <c r="T30" s="162">
        <v>1.2E-2</v>
      </c>
      <c r="U30" s="161">
        <f>ROUND(E30*T30,2)</f>
        <v>0.12</v>
      </c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104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>
        <v>17</v>
      </c>
      <c r="B31" s="159" t="s">
        <v>142</v>
      </c>
      <c r="C31" s="188" t="s">
        <v>143</v>
      </c>
      <c r="D31" s="161" t="s">
        <v>103</v>
      </c>
      <c r="E31" s="165">
        <v>2</v>
      </c>
      <c r="F31" s="167">
        <f>H31+J31</f>
        <v>0</v>
      </c>
      <c r="G31" s="168">
        <f>ROUND(E31*F31,2)</f>
        <v>0</v>
      </c>
      <c r="H31" s="168"/>
      <c r="I31" s="168">
        <f>ROUND(E31*H31,2)</f>
        <v>0</v>
      </c>
      <c r="J31" s="168"/>
      <c r="K31" s="168">
        <f>ROUND(E31*J31,2)</f>
        <v>0</v>
      </c>
      <c r="L31" s="168">
        <v>21</v>
      </c>
      <c r="M31" s="168">
        <f>G31*(1+L31/100)</f>
        <v>0</v>
      </c>
      <c r="N31" s="161">
        <v>0</v>
      </c>
      <c r="O31" s="161">
        <f>ROUND(E31*N31,5)</f>
        <v>0</v>
      </c>
      <c r="P31" s="161">
        <v>0</v>
      </c>
      <c r="Q31" s="161">
        <f>ROUND(E31*P31,5)</f>
        <v>0</v>
      </c>
      <c r="R31" s="161"/>
      <c r="S31" s="161"/>
      <c r="T31" s="162">
        <v>0.125</v>
      </c>
      <c r="U31" s="161">
        <f>ROUND(E31*T31,2)</f>
        <v>0.25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104</v>
      </c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9"/>
      <c r="C32" s="254" t="s">
        <v>139</v>
      </c>
      <c r="D32" s="255"/>
      <c r="E32" s="256"/>
      <c r="F32" s="257"/>
      <c r="G32" s="258"/>
      <c r="H32" s="168"/>
      <c r="I32" s="168"/>
      <c r="J32" s="168"/>
      <c r="K32" s="168"/>
      <c r="L32" s="168"/>
      <c r="M32" s="168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106</v>
      </c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4" t="str">
        <f>C32</f>
        <v>symbol vyhrazeného stání</v>
      </c>
      <c r="BB32" s="151"/>
      <c r="BC32" s="151"/>
      <c r="BD32" s="151"/>
      <c r="BE32" s="151"/>
      <c r="BF32" s="151"/>
      <c r="BG32" s="151"/>
      <c r="BH32" s="151"/>
    </row>
    <row r="33" spans="1:60" x14ac:dyDescent="0.2">
      <c r="A33" s="153" t="s">
        <v>99</v>
      </c>
      <c r="B33" s="160" t="s">
        <v>66</v>
      </c>
      <c r="C33" s="189" t="s">
        <v>67</v>
      </c>
      <c r="D33" s="163"/>
      <c r="E33" s="166"/>
      <c r="F33" s="169"/>
      <c r="G33" s="169">
        <f>SUMIF(AE34:AE34,"&lt;&gt;NOR",G34:G34)</f>
        <v>0</v>
      </c>
      <c r="H33" s="169"/>
      <c r="I33" s="169">
        <f>SUM(I34:I34)</f>
        <v>0</v>
      </c>
      <c r="J33" s="169"/>
      <c r="K33" s="169">
        <f>SUM(K34:K34)</f>
        <v>0</v>
      </c>
      <c r="L33" s="169"/>
      <c r="M33" s="169">
        <f>SUM(M34:M34)</f>
        <v>0</v>
      </c>
      <c r="N33" s="163"/>
      <c r="O33" s="163">
        <f>SUM(O34:O34)</f>
        <v>0</v>
      </c>
      <c r="P33" s="163"/>
      <c r="Q33" s="163">
        <f>SUM(Q34:Q34)</f>
        <v>0</v>
      </c>
      <c r="R33" s="163"/>
      <c r="S33" s="163"/>
      <c r="T33" s="164"/>
      <c r="U33" s="163">
        <f>SUM(U34:U34)</f>
        <v>2.37</v>
      </c>
      <c r="AE33" t="s">
        <v>100</v>
      </c>
    </row>
    <row r="34" spans="1:60" outlineLevel="1" x14ac:dyDescent="0.2">
      <c r="A34" s="152">
        <v>18</v>
      </c>
      <c r="B34" s="159" t="s">
        <v>144</v>
      </c>
      <c r="C34" s="188" t="s">
        <v>145</v>
      </c>
      <c r="D34" s="161" t="s">
        <v>103</v>
      </c>
      <c r="E34" s="165">
        <v>1186.02</v>
      </c>
      <c r="F34" s="167">
        <f>H34+J34</f>
        <v>0</v>
      </c>
      <c r="G34" s="168">
        <f>ROUND(E34*F34,2)</f>
        <v>0</v>
      </c>
      <c r="H34" s="168"/>
      <c r="I34" s="168">
        <f>ROUND(E34*H34,2)</f>
        <v>0</v>
      </c>
      <c r="J34" s="168"/>
      <c r="K34" s="168">
        <f>ROUND(E34*J34,2)</f>
        <v>0</v>
      </c>
      <c r="L34" s="168">
        <v>21</v>
      </c>
      <c r="M34" s="168">
        <f>G34*(1+L34/100)</f>
        <v>0</v>
      </c>
      <c r="N34" s="161">
        <v>0</v>
      </c>
      <c r="O34" s="161">
        <f>ROUND(E34*N34,5)</f>
        <v>0</v>
      </c>
      <c r="P34" s="161">
        <v>0</v>
      </c>
      <c r="Q34" s="161">
        <f>ROUND(E34*P34,5)</f>
        <v>0</v>
      </c>
      <c r="R34" s="161"/>
      <c r="S34" s="161"/>
      <c r="T34" s="162">
        <v>2E-3</v>
      </c>
      <c r="U34" s="161">
        <f>ROUND(E34*T34,2)</f>
        <v>2.37</v>
      </c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104</v>
      </c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x14ac:dyDescent="0.2">
      <c r="A35" s="153" t="s">
        <v>99</v>
      </c>
      <c r="B35" s="160" t="s">
        <v>68</v>
      </c>
      <c r="C35" s="189" t="s">
        <v>69</v>
      </c>
      <c r="D35" s="163"/>
      <c r="E35" s="166"/>
      <c r="F35" s="169"/>
      <c r="G35" s="169">
        <f>SUMIF(AE36:AE38,"&lt;&gt;NOR",G36:G38)</f>
        <v>0</v>
      </c>
      <c r="H35" s="169"/>
      <c r="I35" s="169">
        <f>SUM(I36:I38)</f>
        <v>0</v>
      </c>
      <c r="J35" s="169"/>
      <c r="K35" s="169">
        <f>SUM(K36:K38)</f>
        <v>0</v>
      </c>
      <c r="L35" s="169"/>
      <c r="M35" s="169">
        <f>SUM(M36:M38)</f>
        <v>0</v>
      </c>
      <c r="N35" s="163"/>
      <c r="O35" s="163">
        <f>SUM(O36:O38)</f>
        <v>0</v>
      </c>
      <c r="P35" s="163"/>
      <c r="Q35" s="163">
        <f>SUM(Q36:Q38)</f>
        <v>0</v>
      </c>
      <c r="R35" s="163"/>
      <c r="S35" s="163"/>
      <c r="T35" s="164"/>
      <c r="U35" s="163">
        <f>SUM(U36:U38)</f>
        <v>0</v>
      </c>
      <c r="AE35" t="s">
        <v>100</v>
      </c>
    </row>
    <row r="36" spans="1:60" outlineLevel="1" x14ac:dyDescent="0.2">
      <c r="A36" s="152">
        <v>19</v>
      </c>
      <c r="B36" s="159" t="s">
        <v>146</v>
      </c>
      <c r="C36" s="188" t="s">
        <v>147</v>
      </c>
      <c r="D36" s="161" t="s">
        <v>114</v>
      </c>
      <c r="E36" s="165">
        <v>153.27153000000001</v>
      </c>
      <c r="F36" s="167">
        <f>H36+J36</f>
        <v>0</v>
      </c>
      <c r="G36" s="168">
        <f>ROUND(E36*F36,2)</f>
        <v>0</v>
      </c>
      <c r="H36" s="168"/>
      <c r="I36" s="168">
        <f>ROUND(E36*H36,2)</f>
        <v>0</v>
      </c>
      <c r="J36" s="168"/>
      <c r="K36" s="168">
        <f>ROUND(E36*J36,2)</f>
        <v>0</v>
      </c>
      <c r="L36" s="168">
        <v>21</v>
      </c>
      <c r="M36" s="168">
        <f>G36*(1+L36/100)</f>
        <v>0</v>
      </c>
      <c r="N36" s="161">
        <v>0</v>
      </c>
      <c r="O36" s="161">
        <f>ROUND(E36*N36,5)</f>
        <v>0</v>
      </c>
      <c r="P36" s="161">
        <v>0</v>
      </c>
      <c r="Q36" s="161">
        <f>ROUND(E36*P36,5)</f>
        <v>0</v>
      </c>
      <c r="R36" s="161"/>
      <c r="S36" s="161"/>
      <c r="T36" s="162">
        <v>0</v>
      </c>
      <c r="U36" s="161">
        <f>ROUND(E36*T36,2)</f>
        <v>0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104</v>
      </c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>
        <v>20</v>
      </c>
      <c r="B37" s="159" t="s">
        <v>148</v>
      </c>
      <c r="C37" s="188" t="s">
        <v>149</v>
      </c>
      <c r="D37" s="161" t="s">
        <v>114</v>
      </c>
      <c r="E37" s="165">
        <v>1532.7153000000001</v>
      </c>
      <c r="F37" s="167">
        <f>H37+J37</f>
        <v>0</v>
      </c>
      <c r="G37" s="168">
        <f>ROUND(E37*F37,2)</f>
        <v>0</v>
      </c>
      <c r="H37" s="168"/>
      <c r="I37" s="168">
        <f>ROUND(E37*H37,2)</f>
        <v>0</v>
      </c>
      <c r="J37" s="168"/>
      <c r="K37" s="168">
        <f>ROUND(E37*J37,2)</f>
        <v>0</v>
      </c>
      <c r="L37" s="168">
        <v>21</v>
      </c>
      <c r="M37" s="168">
        <f>G37*(1+L37/100)</f>
        <v>0</v>
      </c>
      <c r="N37" s="161">
        <v>0</v>
      </c>
      <c r="O37" s="161">
        <f>ROUND(E37*N37,5)</f>
        <v>0</v>
      </c>
      <c r="P37" s="161">
        <v>0</v>
      </c>
      <c r="Q37" s="161">
        <f>ROUND(E37*P37,5)</f>
        <v>0</v>
      </c>
      <c r="R37" s="161"/>
      <c r="S37" s="161"/>
      <c r="T37" s="162">
        <v>0</v>
      </c>
      <c r="U37" s="161">
        <f>ROUND(E37*T37,2)</f>
        <v>0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104</v>
      </c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94">
        <v>21</v>
      </c>
      <c r="B38" s="195" t="s">
        <v>150</v>
      </c>
      <c r="C38" s="196" t="s">
        <v>151</v>
      </c>
      <c r="D38" s="197" t="s">
        <v>114</v>
      </c>
      <c r="E38" s="198">
        <v>153.27153000000001</v>
      </c>
      <c r="F38" s="199">
        <f>H38+J38</f>
        <v>0</v>
      </c>
      <c r="G38" s="200">
        <f>ROUND(E38*F38,2)</f>
        <v>0</v>
      </c>
      <c r="H38" s="200"/>
      <c r="I38" s="200">
        <f>ROUND(E38*H38,2)</f>
        <v>0</v>
      </c>
      <c r="J38" s="200"/>
      <c r="K38" s="200">
        <f>ROUND(E38*J38,2)</f>
        <v>0</v>
      </c>
      <c r="L38" s="200">
        <v>21</v>
      </c>
      <c r="M38" s="200">
        <f>G38*(1+L38/100)</f>
        <v>0</v>
      </c>
      <c r="N38" s="197">
        <v>0</v>
      </c>
      <c r="O38" s="197">
        <f>ROUND(E38*N38,5)</f>
        <v>0</v>
      </c>
      <c r="P38" s="197">
        <v>0</v>
      </c>
      <c r="Q38" s="197">
        <f>ROUND(E38*P38,5)</f>
        <v>0</v>
      </c>
      <c r="R38" s="161"/>
      <c r="S38" s="161"/>
      <c r="T38" s="162">
        <v>0</v>
      </c>
      <c r="U38" s="161">
        <f>ROUND(E38*T38,2)</f>
        <v>0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104</v>
      </c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x14ac:dyDescent="0.2">
      <c r="A39" s="153" t="s">
        <v>99</v>
      </c>
      <c r="B39" s="160" t="s">
        <v>70</v>
      </c>
      <c r="C39" s="189" t="s">
        <v>71</v>
      </c>
      <c r="D39" s="163"/>
      <c r="E39" s="166"/>
      <c r="F39" s="169"/>
      <c r="G39" s="169">
        <f>SUMIF(AE40:AE40,"&lt;&gt;NOR",G40:G40)</f>
        <v>0</v>
      </c>
      <c r="H39" s="169"/>
      <c r="I39" s="169">
        <f>SUM(I40:I40)</f>
        <v>0</v>
      </c>
      <c r="J39" s="169"/>
      <c r="K39" s="169">
        <f>SUM(K40:K40)</f>
        <v>0</v>
      </c>
      <c r="L39" s="169"/>
      <c r="M39" s="169">
        <f>SUM(M40:M40)</f>
        <v>0</v>
      </c>
      <c r="N39" s="163"/>
      <c r="O39" s="163">
        <f>SUM(O40:O40)</f>
        <v>0</v>
      </c>
      <c r="P39" s="163"/>
      <c r="Q39" s="163">
        <f>SUM(Q40:Q40)</f>
        <v>0</v>
      </c>
      <c r="R39" s="163"/>
      <c r="S39" s="163"/>
      <c r="T39" s="164"/>
      <c r="U39" s="163">
        <f>SUM(U40:U40)</f>
        <v>0</v>
      </c>
      <c r="AE39" t="s">
        <v>100</v>
      </c>
    </row>
    <row r="40" spans="1:60" outlineLevel="1" x14ac:dyDescent="0.2">
      <c r="A40" s="152">
        <v>22</v>
      </c>
      <c r="B40" s="159" t="s">
        <v>152</v>
      </c>
      <c r="C40" s="188" t="s">
        <v>153</v>
      </c>
      <c r="D40" s="161" t="s">
        <v>114</v>
      </c>
      <c r="E40" s="165">
        <v>186.72146000000001</v>
      </c>
      <c r="F40" s="167">
        <f>H40+J40</f>
        <v>0</v>
      </c>
      <c r="G40" s="168">
        <f>ROUND(E40*F40,2)</f>
        <v>0</v>
      </c>
      <c r="H40" s="168"/>
      <c r="I40" s="168">
        <f>ROUND(E40*H40,2)</f>
        <v>0</v>
      </c>
      <c r="J40" s="168"/>
      <c r="K40" s="168">
        <f>ROUND(E40*J40,2)</f>
        <v>0</v>
      </c>
      <c r="L40" s="168">
        <v>21</v>
      </c>
      <c r="M40" s="168">
        <f>G40*(1+L40/100)</f>
        <v>0</v>
      </c>
      <c r="N40" s="161">
        <v>0</v>
      </c>
      <c r="O40" s="161">
        <f>ROUND(E40*N40,5)</f>
        <v>0</v>
      </c>
      <c r="P40" s="161">
        <v>0</v>
      </c>
      <c r="Q40" s="161">
        <f>ROUND(E40*P40,5)</f>
        <v>0</v>
      </c>
      <c r="R40" s="161"/>
      <c r="S40" s="161"/>
      <c r="T40" s="162">
        <v>0</v>
      </c>
      <c r="U40" s="161">
        <f>ROUND(E40*T40,2)</f>
        <v>0</v>
      </c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104</v>
      </c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x14ac:dyDescent="0.2">
      <c r="A41" s="153" t="s">
        <v>99</v>
      </c>
      <c r="B41" s="160" t="s">
        <v>72</v>
      </c>
      <c r="C41" s="189" t="s">
        <v>26</v>
      </c>
      <c r="D41" s="163"/>
      <c r="E41" s="166"/>
      <c r="F41" s="169"/>
      <c r="G41" s="169">
        <f>SUMIF(AE42:AE46,"&lt;&gt;NOR",G42:G46)</f>
        <v>0</v>
      </c>
      <c r="H41" s="169"/>
      <c r="I41" s="169">
        <f>SUM(I42:I46)</f>
        <v>0</v>
      </c>
      <c r="J41" s="169"/>
      <c r="K41" s="169">
        <f>SUM(K42:K46)</f>
        <v>0</v>
      </c>
      <c r="L41" s="169"/>
      <c r="M41" s="169">
        <f>SUM(M42:M46)</f>
        <v>0</v>
      </c>
      <c r="N41" s="163"/>
      <c r="O41" s="163">
        <f>SUM(O42:O46)</f>
        <v>0</v>
      </c>
      <c r="P41" s="163"/>
      <c r="Q41" s="163">
        <f>SUM(Q42:Q46)</f>
        <v>0</v>
      </c>
      <c r="R41" s="163"/>
      <c r="S41" s="163"/>
      <c r="T41" s="164"/>
      <c r="U41" s="163">
        <f>SUM(U42:U46)</f>
        <v>0</v>
      </c>
      <c r="AE41" t="s">
        <v>100</v>
      </c>
    </row>
    <row r="42" spans="1:60" outlineLevel="1" x14ac:dyDescent="0.2">
      <c r="A42" s="152">
        <v>23</v>
      </c>
      <c r="B42" s="159" t="s">
        <v>154</v>
      </c>
      <c r="C42" s="188" t="s">
        <v>155</v>
      </c>
      <c r="D42" s="161" t="s">
        <v>156</v>
      </c>
      <c r="E42" s="165">
        <v>1</v>
      </c>
      <c r="F42" s="167">
        <f>H42+J42</f>
        <v>0</v>
      </c>
      <c r="G42" s="168">
        <f>ROUND(E42*F42,2)</f>
        <v>0</v>
      </c>
      <c r="H42" s="168"/>
      <c r="I42" s="168">
        <f>ROUND(E42*H42,2)</f>
        <v>0</v>
      </c>
      <c r="J42" s="168"/>
      <c r="K42" s="168">
        <f>ROUND(E42*J42,2)</f>
        <v>0</v>
      </c>
      <c r="L42" s="168">
        <v>21</v>
      </c>
      <c r="M42" s="168">
        <f>G42*(1+L42/100)</f>
        <v>0</v>
      </c>
      <c r="N42" s="161">
        <v>0</v>
      </c>
      <c r="O42" s="161">
        <f>ROUND(E42*N42,5)</f>
        <v>0</v>
      </c>
      <c r="P42" s="161">
        <v>0</v>
      </c>
      <c r="Q42" s="161">
        <f>ROUND(E42*P42,5)</f>
        <v>0</v>
      </c>
      <c r="R42" s="161"/>
      <c r="S42" s="161"/>
      <c r="T42" s="162">
        <v>0</v>
      </c>
      <c r="U42" s="161">
        <f>ROUND(E42*T42,2)</f>
        <v>0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104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>
        <v>24</v>
      </c>
      <c r="B43" s="159" t="s">
        <v>157</v>
      </c>
      <c r="C43" s="188" t="s">
        <v>158</v>
      </c>
      <c r="D43" s="161" t="s">
        <v>156</v>
      </c>
      <c r="E43" s="165">
        <v>1</v>
      </c>
      <c r="F43" s="167">
        <f>H43+J43</f>
        <v>0</v>
      </c>
      <c r="G43" s="168">
        <f>ROUND(E43*F43,2)</f>
        <v>0</v>
      </c>
      <c r="H43" s="168"/>
      <c r="I43" s="168">
        <f>ROUND(E43*H43,2)</f>
        <v>0</v>
      </c>
      <c r="J43" s="168"/>
      <c r="K43" s="168">
        <f>ROUND(E43*J43,2)</f>
        <v>0</v>
      </c>
      <c r="L43" s="168">
        <v>21</v>
      </c>
      <c r="M43" s="168">
        <f>G43*(1+L43/100)</f>
        <v>0</v>
      </c>
      <c r="N43" s="161">
        <v>0</v>
      </c>
      <c r="O43" s="161">
        <f>ROUND(E43*N43,5)</f>
        <v>0</v>
      </c>
      <c r="P43" s="161">
        <v>0</v>
      </c>
      <c r="Q43" s="161">
        <f>ROUND(E43*P43,5)</f>
        <v>0</v>
      </c>
      <c r="R43" s="161"/>
      <c r="S43" s="161"/>
      <c r="T43" s="162">
        <v>0</v>
      </c>
      <c r="U43" s="161">
        <f>ROUND(E43*T43,2)</f>
        <v>0</v>
      </c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104</v>
      </c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>
        <v>25</v>
      </c>
      <c r="B44" s="159" t="s">
        <v>159</v>
      </c>
      <c r="C44" s="188" t="s">
        <v>160</v>
      </c>
      <c r="D44" s="161" t="s">
        <v>156</v>
      </c>
      <c r="E44" s="165">
        <v>1</v>
      </c>
      <c r="F44" s="167">
        <f>H44+J44</f>
        <v>0</v>
      </c>
      <c r="G44" s="168">
        <f>ROUND(E44*F44,2)</f>
        <v>0</v>
      </c>
      <c r="H44" s="168"/>
      <c r="I44" s="168">
        <f>ROUND(E44*H44,2)</f>
        <v>0</v>
      </c>
      <c r="J44" s="168"/>
      <c r="K44" s="168">
        <f>ROUND(E44*J44,2)</f>
        <v>0</v>
      </c>
      <c r="L44" s="168">
        <v>21</v>
      </c>
      <c r="M44" s="168">
        <f>G44*(1+L44/100)</f>
        <v>0</v>
      </c>
      <c r="N44" s="161">
        <v>0</v>
      </c>
      <c r="O44" s="161">
        <f>ROUND(E44*N44,5)</f>
        <v>0</v>
      </c>
      <c r="P44" s="161">
        <v>0</v>
      </c>
      <c r="Q44" s="161">
        <f>ROUND(E44*P44,5)</f>
        <v>0</v>
      </c>
      <c r="R44" s="161"/>
      <c r="S44" s="161"/>
      <c r="T44" s="162">
        <v>0</v>
      </c>
      <c r="U44" s="161">
        <f>ROUND(E44*T44,2)</f>
        <v>0</v>
      </c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104</v>
      </c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52">
        <v>26</v>
      </c>
      <c r="B45" s="159" t="s">
        <v>161</v>
      </c>
      <c r="C45" s="188" t="s">
        <v>162</v>
      </c>
      <c r="D45" s="161" t="s">
        <v>156</v>
      </c>
      <c r="E45" s="165">
        <v>1</v>
      </c>
      <c r="F45" s="167">
        <f>H45+J45</f>
        <v>0</v>
      </c>
      <c r="G45" s="168">
        <f>ROUND(E45*F45,2)</f>
        <v>0</v>
      </c>
      <c r="H45" s="168"/>
      <c r="I45" s="168">
        <f>ROUND(E45*H45,2)</f>
        <v>0</v>
      </c>
      <c r="J45" s="168"/>
      <c r="K45" s="168">
        <f>ROUND(E45*J45,2)</f>
        <v>0</v>
      </c>
      <c r="L45" s="168">
        <v>21</v>
      </c>
      <c r="M45" s="168">
        <f>G45*(1+L45/100)</f>
        <v>0</v>
      </c>
      <c r="N45" s="161">
        <v>0</v>
      </c>
      <c r="O45" s="161">
        <f>ROUND(E45*N45,5)</f>
        <v>0</v>
      </c>
      <c r="P45" s="161">
        <v>0</v>
      </c>
      <c r="Q45" s="161">
        <f>ROUND(E45*P45,5)</f>
        <v>0</v>
      </c>
      <c r="R45" s="161"/>
      <c r="S45" s="161"/>
      <c r="T45" s="162">
        <v>0</v>
      </c>
      <c r="U45" s="161">
        <f>ROUND(E45*T45,2)</f>
        <v>0</v>
      </c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104</v>
      </c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77">
        <v>27</v>
      </c>
      <c r="B46" s="178" t="s">
        <v>163</v>
      </c>
      <c r="C46" s="190" t="s">
        <v>164</v>
      </c>
      <c r="D46" s="179" t="s">
        <v>156</v>
      </c>
      <c r="E46" s="180">
        <v>1</v>
      </c>
      <c r="F46" s="181">
        <f>H46+J46</f>
        <v>0</v>
      </c>
      <c r="G46" s="182">
        <f>ROUND(E46*F46,2)</f>
        <v>0</v>
      </c>
      <c r="H46" s="182"/>
      <c r="I46" s="182">
        <f>ROUND(E46*H46,2)</f>
        <v>0</v>
      </c>
      <c r="J46" s="182"/>
      <c r="K46" s="182">
        <f>ROUND(E46*J46,2)</f>
        <v>0</v>
      </c>
      <c r="L46" s="182">
        <v>21</v>
      </c>
      <c r="M46" s="182">
        <f>G46*(1+L46/100)</f>
        <v>0</v>
      </c>
      <c r="N46" s="179">
        <v>0</v>
      </c>
      <c r="O46" s="179">
        <f>ROUND(E46*N46,5)</f>
        <v>0</v>
      </c>
      <c r="P46" s="179">
        <v>0</v>
      </c>
      <c r="Q46" s="179">
        <f>ROUND(E46*P46,5)</f>
        <v>0</v>
      </c>
      <c r="R46" s="179"/>
      <c r="S46" s="179"/>
      <c r="T46" s="183">
        <v>0</v>
      </c>
      <c r="U46" s="179">
        <f>ROUND(E46*T46,2)</f>
        <v>0</v>
      </c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104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x14ac:dyDescent="0.2">
      <c r="A47" s="6"/>
      <c r="B47" s="7" t="s">
        <v>165</v>
      </c>
      <c r="C47" s="191" t="s">
        <v>165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AC47">
        <v>15</v>
      </c>
      <c r="AD47">
        <v>21</v>
      </c>
    </row>
    <row r="48" spans="1:60" x14ac:dyDescent="0.2">
      <c r="A48" s="184"/>
      <c r="B48" s="185" t="s">
        <v>28</v>
      </c>
      <c r="C48" s="192" t="s">
        <v>165</v>
      </c>
      <c r="D48" s="186"/>
      <c r="E48" s="186"/>
      <c r="F48" s="186"/>
      <c r="G48" s="187">
        <f>G8+G13+G19+G23+G33+G35+G39+G41</f>
        <v>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AC48">
        <f>SUMIF(L7:L46,AC47,G7:G46)</f>
        <v>0</v>
      </c>
      <c r="AD48">
        <f>SUMIF(L7:L46,AD47,G7:G46)</f>
        <v>0</v>
      </c>
      <c r="AE48" t="s">
        <v>166</v>
      </c>
    </row>
    <row r="49" spans="1:31" x14ac:dyDescent="0.2">
      <c r="A49" s="6"/>
      <c r="B49" s="7" t="s">
        <v>165</v>
      </c>
      <c r="C49" s="191" t="s">
        <v>165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31" x14ac:dyDescent="0.2">
      <c r="A50" s="259" t="s">
        <v>169</v>
      </c>
      <c r="B50" s="259"/>
      <c r="C50" s="260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31" x14ac:dyDescent="0.2">
      <c r="A51" s="261" t="s">
        <v>170</v>
      </c>
      <c r="B51" s="262"/>
      <c r="C51" s="263"/>
      <c r="D51" s="262"/>
      <c r="E51" s="262"/>
      <c r="F51" s="262"/>
      <c r="G51" s="264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AE51" t="s">
        <v>167</v>
      </c>
    </row>
    <row r="52" spans="1:31" x14ac:dyDescent="0.2">
      <c r="A52" s="265"/>
      <c r="B52" s="266"/>
      <c r="C52" s="267"/>
      <c r="D52" s="266"/>
      <c r="E52" s="266"/>
      <c r="F52" s="266"/>
      <c r="G52" s="26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31" x14ac:dyDescent="0.2">
      <c r="A53" s="265"/>
      <c r="B53" s="266"/>
      <c r="C53" s="267"/>
      <c r="D53" s="266"/>
      <c r="E53" s="266"/>
      <c r="F53" s="266"/>
      <c r="G53" s="26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31" x14ac:dyDescent="0.2">
      <c r="A54" s="265"/>
      <c r="B54" s="266"/>
      <c r="C54" s="267"/>
      <c r="D54" s="266"/>
      <c r="E54" s="266"/>
      <c r="F54" s="266"/>
      <c r="G54" s="26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31" x14ac:dyDescent="0.2">
      <c r="A55" s="269"/>
      <c r="B55" s="270"/>
      <c r="C55" s="271"/>
      <c r="D55" s="270"/>
      <c r="E55" s="270"/>
      <c r="F55" s="270"/>
      <c r="G55" s="272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31" x14ac:dyDescent="0.2">
      <c r="A56" s="6"/>
      <c r="B56" s="7" t="s">
        <v>165</v>
      </c>
      <c r="C56" s="191" t="s">
        <v>165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31" x14ac:dyDescent="0.2">
      <c r="C57" s="193"/>
      <c r="AE57" t="s">
        <v>168</v>
      </c>
    </row>
  </sheetData>
  <mergeCells count="10">
    <mergeCell ref="C29:G29"/>
    <mergeCell ref="C32:G32"/>
    <mergeCell ref="A50:C50"/>
    <mergeCell ref="A51:G55"/>
    <mergeCell ref="A1:G1"/>
    <mergeCell ref="C2:G2"/>
    <mergeCell ref="C3:G3"/>
    <mergeCell ref="C4:G4"/>
    <mergeCell ref="C10:G10"/>
    <mergeCell ref="C15:G15"/>
  </mergeCells>
  <pageMargins left="0.39370078740157499" right="0.19685039370078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Koryta</dc:creator>
  <cp:lastModifiedBy>Fialová Petra</cp:lastModifiedBy>
  <cp:lastPrinted>2014-02-28T09:52:57Z</cp:lastPrinted>
  <dcterms:created xsi:type="dcterms:W3CDTF">2009-04-08T07:15:50Z</dcterms:created>
  <dcterms:modified xsi:type="dcterms:W3CDTF">2025-01-06T08:30:07Z</dcterms:modified>
</cp:coreProperties>
</file>