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70" activeTab="4"/>
  </bookViews>
  <sheets>
    <sheet name="Rekapitulace stavby" sheetId="1" r:id="rId1"/>
    <sheet name="D1.1 - Architektonicko  s..." sheetId="2" r:id="rId2"/>
    <sheet name="D1.3 - Požárně bezpečnost..." sheetId="3" r:id="rId3"/>
    <sheet name="VON -  Vedlejší a ostatní..." sheetId="4" r:id="rId4"/>
    <sheet name="D1.1-N - Architektonicko ..." sheetId="5" r:id="rId5"/>
    <sheet name="D1.2-N - Stavebně konstru..." sheetId="6" r:id="rId6"/>
    <sheet name="D1.4e-N - Zařízení zdravo..." sheetId="7" r:id="rId7"/>
    <sheet name="D1.4g-N - Zařízení elektr..." sheetId="8" r:id="rId8"/>
    <sheet name="VON-N -  Vedlejší a ostat..." sheetId="9" r:id="rId9"/>
    <sheet name="Pokyny pro vyplnění" sheetId="10" r:id="rId10"/>
  </sheets>
  <definedNames>
    <definedName name="_xlnm._FilterDatabase" localSheetId="1" hidden="1">'D1.1 - Architektonicko  s...'!$C$101:$K$101</definedName>
    <definedName name="_xlnm._FilterDatabase" localSheetId="4" hidden="1">'D1.1-N - Architektonicko ...'!$C$85:$K$85</definedName>
    <definedName name="_xlnm._FilterDatabase" localSheetId="5" hidden="1">'D1.2-N - Stavebně konstru...'!$C$85:$K$85</definedName>
    <definedName name="_xlnm._FilterDatabase" localSheetId="2" hidden="1">'D1.3 - Požárně bezpečnost...'!$C$85:$K$85</definedName>
    <definedName name="_xlnm._FilterDatabase" localSheetId="6" hidden="1">'D1.4e-N - Zařízení zdravo...'!$C$95:$K$95</definedName>
    <definedName name="_xlnm._FilterDatabase" localSheetId="7" hidden="1">'D1.4g-N - Zařízení elektr...'!$C$86:$K$86</definedName>
    <definedName name="_xlnm._FilterDatabase" localSheetId="3" hidden="1">'VON -  Vedlejší a ostatní...'!$C$83:$K$83</definedName>
    <definedName name="_xlnm._FilterDatabase" localSheetId="8" hidden="1">'VON-N -  Vedlejší a ostat...'!$C$87:$K$87</definedName>
    <definedName name="_xlnm.Print_Titles" localSheetId="1">'D1.1 - Architektonicko  s...'!$101:$101</definedName>
    <definedName name="_xlnm.Print_Titles" localSheetId="4">'D1.1-N - Architektonicko ...'!$85:$85</definedName>
    <definedName name="_xlnm.Print_Titles" localSheetId="5">'D1.2-N - Stavebně konstru...'!$85:$85</definedName>
    <definedName name="_xlnm.Print_Titles" localSheetId="2">'D1.3 - Požárně bezpečnost...'!$85:$85</definedName>
    <definedName name="_xlnm.Print_Titles" localSheetId="6">'D1.4e-N - Zařízení zdravo...'!$95:$95</definedName>
    <definedName name="_xlnm.Print_Titles" localSheetId="7">'D1.4g-N - Zařízení elektr...'!$86:$86</definedName>
    <definedName name="_xlnm.Print_Titles" localSheetId="0">'Rekapitulace stavby'!$49:$49</definedName>
    <definedName name="_xlnm.Print_Titles" localSheetId="3">'VON -  Vedlejší a ostatní...'!$83:$83</definedName>
    <definedName name="_xlnm.Print_Titles" localSheetId="8">'VON-N -  Vedlejší a ostat...'!$87:$87</definedName>
    <definedName name="_xlnm.Print_Area" localSheetId="1">'D1.1 - Architektonicko  s...'!$C$4:$J$38,'D1.1 - Architektonicko  s...'!$C$44:$J$81,'D1.1 - Architektonicko  s...'!$C$87:$K$455</definedName>
    <definedName name="_xlnm.Print_Area" localSheetId="4">'D1.1-N - Architektonicko ...'!$C$4:$J$38,'D1.1-N - Architektonicko ...'!$C$44:$J$65,'D1.1-N - Architektonicko ...'!$C$71:$K$98</definedName>
    <definedName name="_xlnm.Print_Area" localSheetId="5">'D1.2-N - Stavebně konstru...'!$C$4:$J$38,'D1.2-N - Stavebně konstru...'!$C$44:$J$65,'D1.2-N - Stavebně konstru...'!$C$71:$K$96</definedName>
    <definedName name="_xlnm.Print_Area" localSheetId="2">'D1.3 - Požárně bezpečnost...'!$C$4:$J$38,'D1.3 - Požárně bezpečnost...'!$C$44:$J$65,'D1.3 - Požárně bezpečnost...'!$C$71:$K$98</definedName>
    <definedName name="_xlnm.Print_Area" localSheetId="6">'D1.4e-N - Zařízení zdravo...'!$C$4:$J$38,'D1.4e-N - Zařízení zdravo...'!$C$44:$J$75,'D1.4e-N - Zařízení zdravo...'!$C$81:$K$238</definedName>
    <definedName name="_xlnm.Print_Area" localSheetId="7">'D1.4g-N - Zařízení elektr...'!$C$4:$J$38,'D1.4g-N - Zařízení elektr...'!$C$44:$J$66,'D1.4g-N - Zařízení elektr...'!$C$72:$K$164</definedName>
    <definedName name="_xlnm.Print_Area" localSheetId="9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stavby'!$C$39:$AQ$62</definedName>
    <definedName name="_xlnm.Print_Area" localSheetId="3">'VON -  Vedlejší a ostatní...'!$C$4:$J$38,'VON -  Vedlejší a ostatní...'!$C$44:$J$63,'VON -  Vedlejší a ostatní...'!$C$69:$K$88</definedName>
    <definedName name="_xlnm.Print_Area" localSheetId="8">'VON-N -  Vedlejší a ostat...'!$C$4:$J$38,'VON-N -  Vedlejší a ostat...'!$C$44:$J$67,'VON-N -  Vedlejší a ostat...'!$C$73:$K$119</definedName>
  </definedNames>
  <calcPr fullCalcOnLoad="1"/>
</workbook>
</file>

<file path=xl/sharedStrings.xml><?xml version="1.0" encoding="utf-8"?>
<sst xmlns="http://schemas.openxmlformats.org/spreadsheetml/2006/main" count="7194" uniqueCount="1368">
  <si>
    <t>Osazování drobných kovových předmětů výrobků ostatních jinde neuvedených do vynechaných či vysekaných kapes zdiva, se zajištěním polohy se zalitím maltou cementovou, hmotnosti přes 5 do 15 kg/kus</t>
  </si>
  <si>
    <t>" hasící přístroj" 1</t>
  </si>
  <si>
    <t>449321130</t>
  </si>
  <si>
    <t>přístroj hasicí ruční práškový</t>
  </si>
  <si>
    <t>-1858991241</t>
  </si>
  <si>
    <t>Přístroje hasicí ruční práškové TEPOSTOP PG 6 LE</t>
  </si>
  <si>
    <t>Poznámka k položce:
Práškový přenosný hasící přístroj s náplní 6 kg,
s hasící schopností 21A a 113B</t>
  </si>
  <si>
    <t>1465940369</t>
  </si>
  <si>
    <t>VON -  Vedlejší a ostatní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</si>
  <si>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</si>
  <si>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</si>
  <si>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</si>
  <si>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</si>
  <si>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</si>
  <si>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</si>
  <si>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032903000</t>
  </si>
  <si>
    <t>Náklady na provoz a údržbu vybavení staveniště</t>
  </si>
  <si>
    <t>Kč</t>
  </si>
  <si>
    <t>1024</t>
  </si>
  <si>
    <t>945910139</t>
  </si>
  <si>
    <t>Zařízení staveniště vybavení staveniště náklady na provoz a údržbu vybavení staveniště</t>
  </si>
  <si>
    <t>D1-N - Neuznatelné položky</t>
  </si>
  <si>
    <t>D1.1-N - Architektonicko stavební část</t>
  </si>
  <si>
    <t>952901111</t>
  </si>
  <si>
    <t>Vyčištění budov bytové a občanské výstavby při výšce podlaží do 4 m</t>
  </si>
  <si>
    <t>553380098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</si>
  <si>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</si>
  <si>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3,65+7,95+19,62+6,97</t>
  </si>
  <si>
    <t>952902121</t>
  </si>
  <si>
    <t>Čištění budov zametení drsných podlah</t>
  </si>
  <si>
    <t>-1350767769</t>
  </si>
  <si>
    <t>Čištění budov při provádění oprav a udržovacích prací podlah drsných nebo chodníků zametením</t>
  </si>
  <si>
    <t>" průběžný úklid - 2x" (3,65+7,95+19,62+6,97)*2</t>
  </si>
  <si>
    <t>923899922</t>
  </si>
  <si>
    <t>D1.2-N - Stavebně konstrukční část</t>
  </si>
  <si>
    <t xml:space="preserve">      97 - Prorážení otvorů a ostatní bourací práce</t>
  </si>
  <si>
    <t>Prorážení otvorů a ostatní bourací práce</t>
  </si>
  <si>
    <t>975043111</t>
  </si>
  <si>
    <t>Jednořadové podchycení stropů pro osazení nosníků v do 3,5 m pro zatížení do 750 kg/m</t>
  </si>
  <si>
    <t>1994978205</t>
  </si>
  <si>
    <t>Jednořadové podchycení stropů pro osazení nosníků dřevěnou výztuhou v. podchycení do 3,5 m, a při zatížení hmotností do 750 kg/m</t>
  </si>
  <si>
    <t>Poznámka k položce:
Dle statiky:
- provizorní podepření jednořadé, profil 150/150 dřevo C16
- každý stropní nosník podepřen stojkou 2,3m celkem 8ks
- 2x roznášecí trám (1x v patě, 1x v koruně)</t>
  </si>
  <si>
    <t>" před vybouráním příček - do doby úprav skladů" 14,35</t>
  </si>
  <si>
    <t>1106397</t>
  </si>
  <si>
    <t>D1.4e-N - Zařízení zdravotně technických instalací</t>
  </si>
  <si>
    <t xml:space="preserve">    1 - ZEMNI PRACE STAVEBNI</t>
  </si>
  <si>
    <t xml:space="preserve">    4 - VODOROVNE KONSTRUKCE</t>
  </si>
  <si>
    <t xml:space="preserve">    5 - Komunikace pozemní</t>
  </si>
  <si>
    <t xml:space="preserve">    8 - POTRUBI</t>
  </si>
  <si>
    <t xml:space="preserve">      93 - Různé dokončovací konstrukce a práce inženýrských staveb</t>
  </si>
  <si>
    <t>OST - Ostatní</t>
  </si>
  <si>
    <t xml:space="preserve">    900 - RŮZNÉ</t>
  </si>
  <si>
    <t>ZEMNI PRACE STAVEBNI</t>
  </si>
  <si>
    <t>132201101</t>
  </si>
  <si>
    <t>Hloubení rýh š do 600 mm v hornině tř. 3 objemu do 100 m3</t>
  </si>
  <si>
    <t>-322017013</t>
  </si>
  <si>
    <t>Hloubení zapažených i nezapažených rýh šířky do 600 mm s urovnáním dna do předepsaného profilu a spádu v hornině tř. 3 do 100 m3</t>
  </si>
  <si>
    <t>"kanal" 6,5*0,5*3,0</t>
  </si>
  <si>
    <t>132201109</t>
  </si>
  <si>
    <t>Příplatek za lepivost k hloubení rýh š do 600 mm v hornině tř. 3</t>
  </si>
  <si>
    <t>-1129356767</t>
  </si>
  <si>
    <t>Hloubení zapažených i nezapažených rýh šířky do 600 mm s urovnáním dna do předepsaného profilu a spádu v hornině tř. 3 Příplatek k cenám za lepivost horniny tř. 3</t>
  </si>
  <si>
    <t>151101102</t>
  </si>
  <si>
    <t>Zřízení příložného pažení a rozepření stěn rýh hl do 4 m</t>
  </si>
  <si>
    <t>-579986364</t>
  </si>
  <si>
    <t>Pažení příložné hl.do 4m rýhy  *</t>
  </si>
  <si>
    <t>" oboustranné" 6,5*3*2</t>
  </si>
  <si>
    <t>151101112</t>
  </si>
  <si>
    <t>Odstranění příložného pažení a rozepření stěn rýh hl do 4 m</t>
  </si>
  <si>
    <t>-760233342</t>
  </si>
  <si>
    <t>Odstranění pažení rýh hl. 4m příl.*</t>
  </si>
  <si>
    <t>151101301</t>
  </si>
  <si>
    <t>Zřízení rozepření stěn při pažení příložném hl do 4 m</t>
  </si>
  <si>
    <t>-1079033515</t>
  </si>
  <si>
    <t>Zřízení rozepření zapažených stěn výkopů s potřebným přepažováním při roubení příložném, hloubky do 4 m</t>
  </si>
  <si>
    <t>151101311</t>
  </si>
  <si>
    <t>Odstranění rozepření stěn při pažení příložném hl do 4 m</t>
  </si>
  <si>
    <t>236525204</t>
  </si>
  <si>
    <t>Odstranění rozepření stěn výkopů s uložením materiálu na vzdálenost do 3 m od okraje výkopu roubení příložného, hloubky do 4 m</t>
  </si>
  <si>
    <t>161101101</t>
  </si>
  <si>
    <t>Svislé přemístění výkopku z horniny tř. 1 až 4 hl výkopu do 2,5 m</t>
  </si>
  <si>
    <t>-1692555462</t>
  </si>
  <si>
    <t>Svislé přemíst výkopku horn4 2.5m *</t>
  </si>
  <si>
    <t xml:space="preserve">9,75                                       </t>
  </si>
  <si>
    <t>Součet</t>
  </si>
  <si>
    <t>174101101</t>
  </si>
  <si>
    <t>Zásyp jam, šachet rýh nebo kolem objektů sypaninou se zhutněním</t>
  </si>
  <si>
    <t>-1646907477</t>
  </si>
  <si>
    <t>Zásyp zhutnění jam   *</t>
  </si>
  <si>
    <t xml:space="preserve">" zemina" 6,5*0,5*2,0                            </t>
  </si>
  <si>
    <t>162701105</t>
  </si>
  <si>
    <t>Vodorovné přemístění do 10000 m výkopku/sypaniny z horniny tř. 1 až 4</t>
  </si>
  <si>
    <t>-1841206903</t>
  </si>
  <si>
    <t>Vodorovné přem.výkopku do 10000m1-4*</t>
  </si>
  <si>
    <t>" přebytek" 6,5*0,5*1,0</t>
  </si>
  <si>
    <t>162701109</t>
  </si>
  <si>
    <t>Příplatek k vodorovnému přemístění výkopku/sypaniny z horniny tř. 1 až 4 ZKD 1000 m přes 10000 m</t>
  </si>
  <si>
    <t>259907319</t>
  </si>
  <si>
    <t>Příplatek zkd 1000m tř.1-4</t>
  </si>
  <si>
    <t>Poznámka k položce:
celkem 17Km</t>
  </si>
  <si>
    <t>3,25*7 'Přepočtené koeficientem množství</t>
  </si>
  <si>
    <t>171201201</t>
  </si>
  <si>
    <t>Uložení sypaniny na skládky</t>
  </si>
  <si>
    <t>-660106510</t>
  </si>
  <si>
    <t>Uložení sypaniny na skládku   *</t>
  </si>
  <si>
    <t>171201211</t>
  </si>
  <si>
    <t>Poplatek za uložení odpadu ze sypaniny na skládce (skládkovné)</t>
  </si>
  <si>
    <t>1782304296</t>
  </si>
  <si>
    <t>Uložení sypaniny poplatek za uložení sypaniny na skládce (skládkovné)</t>
  </si>
  <si>
    <t xml:space="preserve">3,25*2                                         </t>
  </si>
  <si>
    <t>175111101</t>
  </si>
  <si>
    <t>Obsypání potrubí ručně sypaninou bez prohození, uloženou do 3 m</t>
  </si>
  <si>
    <t>65414127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</si>
  <si>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</si>
  <si>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"kamenivo"6,5*0,5*1,0-3,14*0,75*0,75</t>
  </si>
  <si>
    <t>58331183</t>
  </si>
  <si>
    <t>Kamenivo těž.drobné fr.0-4 Z</t>
  </si>
  <si>
    <t>-1051946343</t>
  </si>
  <si>
    <t xml:space="preserve">1,474*1.1*1.02                                  </t>
  </si>
  <si>
    <t>VODOROVNE KONSTRUKCE</t>
  </si>
  <si>
    <t>451573111</t>
  </si>
  <si>
    <t>Lože pod potrubí otevřený výkop ze štěrkopísku</t>
  </si>
  <si>
    <t>544284411</t>
  </si>
  <si>
    <t>Lože výkopu ze štěrkopísku  *</t>
  </si>
  <si>
    <t xml:space="preserve">6,5*0,5*0,1                              </t>
  </si>
  <si>
    <t>Komunikace pozemní</t>
  </si>
  <si>
    <t>566901171</t>
  </si>
  <si>
    <t>Vyspravení podkladu po překopech ing sítí plochy do 15 m2 betonem tř. PB I (C 20/25) tl 100 mm</t>
  </si>
  <si>
    <t>-1652499783</t>
  </si>
  <si>
    <t>Vyspravení podkladu po překopech inženýrských sítí plochy do 15 m2 s rozprostřením a zhutněním podkladovým betonem tř. PB I (C 20/25) tl. 100 mm</t>
  </si>
  <si>
    <t>" celý výkop - podklad pod dlažbu i asfalt" 6,5*0,5</t>
  </si>
  <si>
    <t>572131112</t>
  </si>
  <si>
    <t>Vyrovnání povrchu dosavadních krytů živičnou směsí pro asfaltový koberec otevřený AKO tl do 60 mm</t>
  </si>
  <si>
    <t>-80933260</t>
  </si>
  <si>
    <t>Vyrovnání povrchu dosavadních krytů s rozprostřením hmot a zhutněním živičnou směsí pro asfaltový koberec otevřený AKO tl. přes 40 do 60 mm</t>
  </si>
  <si>
    <t>" 1/3 výkopu - dorovnání zpět" 6,5*0,5/3*1</t>
  </si>
  <si>
    <t>919121211</t>
  </si>
  <si>
    <t>Těsnění spár zálivkou za studena pro komůrky š 10 mm hl 15 mm bez těsnicího profilu</t>
  </si>
  <si>
    <t>-369636375</t>
  </si>
  <si>
    <t>Utěsnění dilatačních spár zálivkou za studena v cementobetonovém nebo živičném krytu včetně adhezního nátěru bez těsnicího profilu pod zálivkou, pro komůrky šířky 10 mm, hloubky 15 mm</t>
  </si>
  <si>
    <t>6,5*2</t>
  </si>
  <si>
    <t>POTRUBI</t>
  </si>
  <si>
    <t>871313121</t>
  </si>
  <si>
    <t>Montáž kanalizačního potrubí z PVC těsněné gumovým kroužkem otevřený výkop sklon do 20 % DN 150</t>
  </si>
  <si>
    <t>341537154</t>
  </si>
  <si>
    <t>Mtž potr PVC ov do 20pr DN150  *</t>
  </si>
  <si>
    <t>286112380</t>
  </si>
  <si>
    <t>trubka KGEM s hrdlem 150X4,0X500 SN4KOEX,PVC</t>
  </si>
  <si>
    <t>-1873174512</t>
  </si>
  <si>
    <t>Trubky z polyvinylchloridu kanalizace domovní a uliční KG - Systém (PVC) PipeLife, ČSN EN 13476 trubka KGEM s hrdlem SN4, koextrudované 150x4,0x 0,5m</t>
  </si>
  <si>
    <t xml:space="preserve">6,5/5*1.093                                      </t>
  </si>
  <si>
    <t>877355121</t>
  </si>
  <si>
    <t>Výřez a montáž tvarovek odbočných na potrubí z kanalizačních trub z PVC DN 200</t>
  </si>
  <si>
    <t>1744434851</t>
  </si>
  <si>
    <t>Výřez a montáž odbočné tvarovky na potrubí z trub z tvrdého PVC DN 200</t>
  </si>
  <si>
    <t>286113950</t>
  </si>
  <si>
    <t>odbočka kanalizační plastová s hrdlem KGEA-200/150/45°</t>
  </si>
  <si>
    <t>-1941774591</t>
  </si>
  <si>
    <t>Trubky z polyvinylchloridu kanalizace domovní a uliční KG - Systém (PVC) PipeLife odbočky KGEA 45° KGEA-200/150/45°</t>
  </si>
  <si>
    <t>1*1,093 'Přepočtené koeficientem množství</t>
  </si>
  <si>
    <t>877310310</t>
  </si>
  <si>
    <t>Montáž kolen na potrubí z PP trub hladkých plnostěnných DN 150</t>
  </si>
  <si>
    <t>-1735769762</t>
  </si>
  <si>
    <t>Montáž tvarovek na kanalizačním plastovém potrubí z polypropylenu PP hladkého plnostěnného kolen DN 150</t>
  </si>
  <si>
    <t>28611298</t>
  </si>
  <si>
    <t>Koleno ULTRA RIB UR-2 DIN 150/45st</t>
  </si>
  <si>
    <t>1370886127</t>
  </si>
  <si>
    <t xml:space="preserve">1*1.015                                           </t>
  </si>
  <si>
    <t>Různé dokončovací konstrukce a práce inženýrských staveb</t>
  </si>
  <si>
    <t>25</t>
  </si>
  <si>
    <t>935113111</t>
  </si>
  <si>
    <t>Osazení odvodňovacího polymerbetonového žlabu s krycím roštem šířky do 200 mm</t>
  </si>
  <si>
    <t>-1762446790</t>
  </si>
  <si>
    <t>Osazení odvodňovacího žlabu s krycím roštem polymerbetonového šířky do 200 mm</t>
  </si>
  <si>
    <t>26</t>
  </si>
  <si>
    <t>592270000</t>
  </si>
  <si>
    <t>žlab odvodňovací  N100 typ 6,polymerbeton 100 x 13 x 15,5 x 16 cm</t>
  </si>
  <si>
    <t>-411568192</t>
  </si>
  <si>
    <t>Tvárnice meliorační a příkopové z polymerického betonu žlaby odvodňovací  N100 - integrovaný spád dna 5% typ    stav.délka x šířka x výška zač. x výška konec 6       100 x 13 x 15,5 x 16 cm</t>
  </si>
  <si>
    <t>592270220</t>
  </si>
  <si>
    <t>rošt můstkový  N100 - grafitová tvárná litina 50cm x 12,7cm x 493cm2/m, tř.zatíž. C250</t>
  </si>
  <si>
    <t>144285165</t>
  </si>
  <si>
    <t>Tvárnice meliorační a příkopové z polymerického betonu rošty krycí rošt můstkový - grafitová tvárná litina stav.délka x šířka x průřez vtoku 50cm x 12,7cm x 493cm2/m, tř.zatíž. C250</t>
  </si>
  <si>
    <t>Poznámka k položce:
Dle arch. návrhu !</t>
  </si>
  <si>
    <t>592270250R</t>
  </si>
  <si>
    <t>vpust žlabová krátký tvar  N100, H355, těsný odtok DN150  50 x 13 x 35,5 cm</t>
  </si>
  <si>
    <t>-2006692006</t>
  </si>
  <si>
    <t>Tvárnice meliorační a příkopové z polymerického betonu vpust žlabová krátký tvar  N100 typ H355, těsný odtok DN150    50 x 13 x 35,5 cm</t>
  </si>
  <si>
    <t>592270270</t>
  </si>
  <si>
    <t>čelo plné na začátek a konec žlabu  N100 typ 0-20, pro všechny stavební výšky</t>
  </si>
  <si>
    <t>-1707758048</t>
  </si>
  <si>
    <t>Tvárnice meliorační a příkopové z polymerického betonu čelo plné na začátek a konec žlabu  N100 typ 0-20  pro všechny stavební výšky</t>
  </si>
  <si>
    <t>1853031772</t>
  </si>
  <si>
    <t>Poznámka k položce:
znovu se použijí !!!</t>
  </si>
  <si>
    <t>" 2/3 výkopu" 6,5*0,5/3*2</t>
  </si>
  <si>
    <t>948973155</t>
  </si>
  <si>
    <t>" celý výkop - podklad pod dlažbu i asfalt" 6,5*0,5*0,1</t>
  </si>
  <si>
    <t>965042121</t>
  </si>
  <si>
    <t>Bourání podkladů pod dlažby nebo mazanin betonových nebo z litého asfaltu tl do 100 mm pl do 1 m2</t>
  </si>
  <si>
    <t>-1139179865</t>
  </si>
  <si>
    <t>Bourání podkladů pod dlažby nebo litých celistvých podlah a mazanin betonových nebo z litého asfaltu tl. do 100 mm, plochy do 1 m2</t>
  </si>
  <si>
    <t>" 1/3 výkopu" 6,5*0,5/3*1*0,06</t>
  </si>
  <si>
    <t>919735112</t>
  </si>
  <si>
    <t>Řezání stávajícího živičného krytu hl do 100 mm</t>
  </si>
  <si>
    <t>-1291298073</t>
  </si>
  <si>
    <t>Řezání stávajícího živičného krytu nebo podkladu hloubky přes 50 do 100 mm</t>
  </si>
  <si>
    <t>" 1/3 výkopu" 6,5*0,5/3*1*2</t>
  </si>
  <si>
    <t>919735123</t>
  </si>
  <si>
    <t>Řezání stávajícího betonového krytu hl do 150 mm</t>
  </si>
  <si>
    <t>1558569242</t>
  </si>
  <si>
    <t>Řezání stávajícího betonového krytu nebo podkladu hloubky přes 100 do 150 mm</t>
  </si>
  <si>
    <t>" celý výkop" 6,5*2</t>
  </si>
  <si>
    <t>-1259705186</t>
  </si>
  <si>
    <t>-739687563</t>
  </si>
  <si>
    <t>-957714775</t>
  </si>
  <si>
    <t>0,858*15 'Přepočtené koeficientem množství</t>
  </si>
  <si>
    <t>1701537884</t>
  </si>
  <si>
    <t>998276101</t>
  </si>
  <si>
    <t>Přesun hmot pro trubní vedení z trub z plastických hmot otevřený výkop</t>
  </si>
  <si>
    <t>1960318468</t>
  </si>
  <si>
    <t>Přesun hm tr.plas.otevř.výkop  *</t>
  </si>
  <si>
    <t>589193121</t>
  </si>
  <si>
    <t>" 2/3 výkopu - doplnění zpět" 6,5*0,5/3*2</t>
  </si>
  <si>
    <t>-886953035</t>
  </si>
  <si>
    <t>-1285475140</t>
  </si>
  <si>
    <t>-430725758</t>
  </si>
  <si>
    <t>-1282039475</t>
  </si>
  <si>
    <t>1279186546</t>
  </si>
  <si>
    <t>Ostatní</t>
  </si>
  <si>
    <t>900</t>
  </si>
  <si>
    <t>RŮZNÉ</t>
  </si>
  <si>
    <t>230170014</t>
  </si>
  <si>
    <t>Tlakové zkoušky těsnosti potrubí - zkouška DN do 200</t>
  </si>
  <si>
    <t>262144</t>
  </si>
  <si>
    <t>-90568639</t>
  </si>
  <si>
    <t>Tlak.zk.-zkouška těsnosti potr.</t>
  </si>
  <si>
    <t>Poznámka k položce:
-dn  150-200</t>
  </si>
  <si>
    <t>D1.4g-N - Zařízení elektroinstalace</t>
  </si>
  <si>
    <t>D1 - Dodávky zařízení</t>
  </si>
  <si>
    <t>D2 - Materiál elektromontážní</t>
  </si>
  <si>
    <t>D3 - Elektromontáže</t>
  </si>
  <si>
    <t>D4 - Ostatní náklady</t>
  </si>
  <si>
    <t>D5 - Vedlejší náklady</t>
  </si>
  <si>
    <t>Dodávky zařízení</t>
  </si>
  <si>
    <t>Pol1</t>
  </si>
  <si>
    <t>N nouz.LED svít.3,2W,1hod,IP44 s piktogramem únik</t>
  </si>
  <si>
    <t>256</t>
  </si>
  <si>
    <t>Pol2</t>
  </si>
  <si>
    <t>Přisazené svítidlo, 1x E237, IP43,</t>
  </si>
  <si>
    <t>Pol3</t>
  </si>
  <si>
    <t>Přisazené svítidlo, 2x E27, IP43</t>
  </si>
  <si>
    <t>Pol4</t>
  </si>
  <si>
    <t>Pohybový senzor, IP21, 230V,</t>
  </si>
  <si>
    <t>299603R</t>
  </si>
  <si>
    <t>doprava dodávek</t>
  </si>
  <si>
    <t>-431945161</t>
  </si>
  <si>
    <t>Poznámka k položce:
cca 3,6%</t>
  </si>
  <si>
    <t>299604R</t>
  </si>
  <si>
    <t>přesun dodávek</t>
  </si>
  <si>
    <t>-1213978267</t>
  </si>
  <si>
    <t>Poznámka k položce:
cca 1%</t>
  </si>
  <si>
    <t>D2</t>
  </si>
  <si>
    <t>Materiál elektromontážní</t>
  </si>
  <si>
    <t>Pol5</t>
  </si>
  <si>
    <t>zásuvka 16A/250Vstř, na povrch/IP44(plast)</t>
  </si>
  <si>
    <t>Pol6</t>
  </si>
  <si>
    <t>spínač 10A/250Vstř na povrch,  IP44 řaz.1</t>
  </si>
  <si>
    <t>Pol7</t>
  </si>
  <si>
    <t>kabel CYKY-J 3x2,5</t>
  </si>
  <si>
    <t>Pol8</t>
  </si>
  <si>
    <t>kabel CYKY-J 3x1,5</t>
  </si>
  <si>
    <t>Pol9</t>
  </si>
  <si>
    <t>Jistič jednoólový, 10A/B,</t>
  </si>
  <si>
    <t>Pol10</t>
  </si>
  <si>
    <t>Jistič jednoólový, 16A/B,</t>
  </si>
  <si>
    <t>Pol11</t>
  </si>
  <si>
    <t>krabicová rozvodka, do vlhka na povrch, IP43</t>
  </si>
  <si>
    <t>Pol12</t>
  </si>
  <si>
    <t>kabel CYKY-G 4x1,5</t>
  </si>
  <si>
    <t>Pol13</t>
  </si>
  <si>
    <t>Proudový chránič 2-pól, 25A, 30mA</t>
  </si>
  <si>
    <t>299601R</t>
  </si>
  <si>
    <t>prořez</t>
  </si>
  <si>
    <t>-1542486922</t>
  </si>
  <si>
    <t>Poznámka k položce:
cca 5%</t>
  </si>
  <si>
    <t>299602R</t>
  </si>
  <si>
    <t>podružný materiál</t>
  </si>
  <si>
    <t>-1712842543</t>
  </si>
  <si>
    <t>Poznámka k položce:
cca 3%</t>
  </si>
  <si>
    <t>D3</t>
  </si>
  <si>
    <t>Elektromontáže</t>
  </si>
  <si>
    <t>Pol14</t>
  </si>
  <si>
    <t>montáž jističů a chrániče do RS1, úprava v RS1</t>
  </si>
  <si>
    <t>Pol15</t>
  </si>
  <si>
    <t>svítidlo průmyslové stropní</t>
  </si>
  <si>
    <t>Pol16</t>
  </si>
  <si>
    <t>nouzové orientační svítidlo</t>
  </si>
  <si>
    <t>Pol17</t>
  </si>
  <si>
    <t>zásuvka nástěnná od IP.2 vč.zapojení 2P+Z</t>
  </si>
  <si>
    <t>Pol18</t>
  </si>
  <si>
    <t>spínač nástěnný od IP.2 vč.zapojení 1pólový/ř.1</t>
  </si>
  <si>
    <t>Pol19</t>
  </si>
  <si>
    <t>kabel(-CYKY) volně uložený do 5x6/7x4/12x1,5</t>
  </si>
  <si>
    <t>Pol20</t>
  </si>
  <si>
    <t>kabel(-CYKY) volně uložený do 3x6/4x4/7x2,5</t>
  </si>
  <si>
    <t>Pol21</t>
  </si>
  <si>
    <t>krabicová rozvodka vč.svorkovn.a zapojení</t>
  </si>
  <si>
    <t>Pol22</t>
  </si>
  <si>
    <t>kabel(-CYKY) pevně uložený do 5x6/7x4/12x1,5</t>
  </si>
  <si>
    <t>Pol23</t>
  </si>
  <si>
    <t>kabel(-CYKY) pevně uložený do 3x6/4x4/7x2,5</t>
  </si>
  <si>
    <t>Pol24</t>
  </si>
  <si>
    <t>Phybový senzor</t>
  </si>
  <si>
    <t>210960001R</t>
  </si>
  <si>
    <t>PPV pro elektromontáže</t>
  </si>
  <si>
    <t>-1511400569</t>
  </si>
  <si>
    <t>Poznámka k položce:
cca 6%</t>
  </si>
  <si>
    <t>D4</t>
  </si>
  <si>
    <t>Ostatní náklady</t>
  </si>
  <si>
    <t>Pol25</t>
  </si>
  <si>
    <t>poplatek za recyklaci svítidla</t>
  </si>
  <si>
    <t>Pol26</t>
  </si>
  <si>
    <t>vysekání rýhy/zeď cihla/ hl.do 30mm/š.do 100mm</t>
  </si>
  <si>
    <t>D5</t>
  </si>
  <si>
    <t>Vedlejší náklady</t>
  </si>
  <si>
    <t>210280001</t>
  </si>
  <si>
    <t>Zkoušky a prohlídky el rozvodů a zařízení celková prohlídka pro objem mtž prací do 100 000 Kč</t>
  </si>
  <si>
    <t>-797589033</t>
  </si>
  <si>
    <t>Zkoušky a prohlídky elektrických rozvodů a zařízení celková prohlídka, zkoušení, měření a vyhotovení revizní zprávy pro objem montážních prací do 100 tisíc Kč</t>
  </si>
  <si>
    <t>Poznámka k položce:
REVIZE</t>
  </si>
  <si>
    <t>045203000</t>
  </si>
  <si>
    <t>Kompletační činnost</t>
  </si>
  <si>
    <t>-1773349100</t>
  </si>
  <si>
    <t>Inženýrská činnost kompletační a koordinační činnost kompletační činnost</t>
  </si>
  <si>
    <t>VON-N -  Vedlejší a ostatní náklady</t>
  </si>
  <si>
    <t xml:space="preserve">    VRN1 - Průzkumné, geodetické a projektové práce</t>
  </si>
  <si>
    <t xml:space="preserve">    VRN4 - Inženýrská činnost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</si>
  <si>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</si>
  <si>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</si>
  <si>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</si>
  <si>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</si>
  <si>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013254000</t>
  </si>
  <si>
    <t>Dokumentace skutečného provedení stavby</t>
  </si>
  <si>
    <t>-495454648</t>
  </si>
  <si>
    <t>Průzkumné, geodetické a projektové práce projektové práce dokumentace stavby (výkresová a textová) skutečného provedení stavby</t>
  </si>
  <si>
    <t>034103000</t>
  </si>
  <si>
    <t>Energie pro zařízení staveniště</t>
  </si>
  <si>
    <t>434052310</t>
  </si>
  <si>
    <t>Zařízení staveniště zabezpečení staveniště energie pro zařízení staveniště</t>
  </si>
  <si>
    <t>034203000</t>
  </si>
  <si>
    <t>Oplocení staveniště</t>
  </si>
  <si>
    <t>-2068721570</t>
  </si>
  <si>
    <t>Zařízení staveniště zabezpečení staveniště oplocení staveniště</t>
  </si>
  <si>
    <t>Poznámka k položce:
Oplocení, označení, osvětlení staveniště - zabezpečení proti vstupu neoprávněných osob, bezpečnostní tabulky</t>
  </si>
  <si>
    <t>034303000</t>
  </si>
  <si>
    <t>Opatření na ochranu pozemků sousedních se staveništěm</t>
  </si>
  <si>
    <t>1435683473</t>
  </si>
  <si>
    <t>Zařízení staveniště zabezpečení staveniště opatření na ochranu sousedních pozemků</t>
  </si>
  <si>
    <t>Poznámka k položce:
Ochrana stávající částí pro další etapu</t>
  </si>
  <si>
    <t>034503000</t>
  </si>
  <si>
    <t>Informační tabule na staveništi</t>
  </si>
  <si>
    <t>Ks</t>
  </si>
  <si>
    <t>326561236</t>
  </si>
  <si>
    <t>Zařízení staveniště zabezpečení staveniště informační tabule</t>
  </si>
  <si>
    <t>VRN4</t>
  </si>
  <si>
    <t>Inženýrská činnost</t>
  </si>
  <si>
    <t>042503000</t>
  </si>
  <si>
    <t>Plán BOZP na staveništi</t>
  </si>
  <si>
    <t>-1203070555</t>
  </si>
  <si>
    <t>Inženýrská činnost posudky plán BOZP na staveništi</t>
  </si>
  <si>
    <t>045303000</t>
  </si>
  <si>
    <t>Koordinační činnost</t>
  </si>
  <si>
    <t>-480485165</t>
  </si>
  <si>
    <t>Inženýrská činnost kompletační a koordinační činnost koordinační činnost</t>
  </si>
  <si>
    <t>Poznámka k položce:
součinnost řemesel</t>
  </si>
  <si>
    <t>VRN7</t>
  </si>
  <si>
    <t>Provozní vlivy</t>
  </si>
  <si>
    <t>073002000</t>
  </si>
  <si>
    <t>Ztížený pohyb vozidel v centrech měst</t>
  </si>
  <si>
    <t>-285145595</t>
  </si>
  <si>
    <t>Hlavní tituly průvodních činností a nákladů provozní vlivy ztížený pohyb vozidel v centrech měst</t>
  </si>
  <si>
    <t>Poznámka k položce:
včetně správních a místních poplatků</t>
  </si>
  <si>
    <t>075503000</t>
  </si>
  <si>
    <t>Ochranná pásma památková</t>
  </si>
  <si>
    <t>-1936578724</t>
  </si>
  <si>
    <t>Provozní vlivy ochranná pásma památková</t>
  </si>
  <si>
    <t>VRN9</t>
  </si>
  <si>
    <t>091504000</t>
  </si>
  <si>
    <t>Náklady související s publikační činností</t>
  </si>
  <si>
    <t>-1082773527</t>
  </si>
  <si>
    <t>Ostatní náklady související s objektem náklady související s publikační činností</t>
  </si>
  <si>
    <t>Poznámka k položce:
fotodokumentace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</si>
  <si>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</si>
  <si>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</si>
  <si>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</si>
  <si>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</si>
  <si>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</si>
  <si>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</si>
  <si>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</si>
  <si>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</si>
  <si>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</si>
  <si>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</si>
  <si>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</si>
  <si>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</si>
  <si>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</si>
  <si>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</si>
  <si>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</si>
  <si>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</si>
  <si>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</si>
  <si>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</si>
  <si>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</si>
  <si>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</si>
  <si>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</si>
  <si>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</si>
  <si>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</si>
  <si>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</si>
  <si>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</si>
  <si>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</si>
  <si>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</si>
  <si>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</si>
  <si>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</si>
  <si>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</si>
  <si>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</si>
  <si>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</si>
  <si>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</si>
  <si>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</si>
  <si>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</si>
  <si>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</si>
  <si>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</si>
  <si>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</si>
  <si>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</si>
  <si>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</si>
  <si>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</si>
  <si>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</si>
  <si>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</si>
  <si>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</si>
  <si>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</si>
  <si>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</si>
  <si>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</si>
  <si>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</si>
  <si>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</si>
  <si>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</si>
  <si>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</si>
  <si>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</si>
  <si>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</si>
  <si>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</si>
  <si>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</si>
  <si>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</si>
  <si>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</si>
  <si>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</si>
  <si>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</si>
  <si>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</si>
  <si>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</si>
  <si>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</si>
  <si>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</si>
  <si>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</si>
  <si>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</si>
  <si>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</si>
  <si>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</si>
  <si>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</si>
  <si>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</si>
  <si>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</si>
  <si>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</si>
  <si>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</si>
  <si>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</si>
  <si>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</si>
  <si>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</si>
  <si>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</si>
  <si>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</si>
  <si>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</si>
  <si>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</si>
  <si>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</si>
  <si>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</si>
  <si>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</si>
  <si>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</si>
  <si>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</si>
  <si>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</si>
  <si>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</si>
  <si>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</si>
  <si>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</si>
  <si>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</si>
  <si>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</si>
  <si>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</si>
  <si>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</si>
  <si>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</si>
  <si>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</si>
  <si>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</si>
  <si>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</si>
  <si>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</si>
  <si>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</si>
  <si>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</si>
  <si>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</si>
  <si>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</si>
  <si>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</si>
  <si>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</si>
  <si>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</si>
  <si>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</si>
  <si>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</si>
  <si>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</si>
  <si>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</si>
  <si>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</si>
  <si>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</si>
  <si>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</si>
  <si>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</si>
  <si>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</si>
  <si>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</si>
  <si>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</si>
  <si>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</si>
  <si>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</si>
  <si>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</si>
  <si>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</si>
  <si>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</si>
  <si>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</si>
  <si>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</si>
  <si>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</si>
  <si>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</si>
  <si>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</si>
  <si>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</si>
  <si>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</si>
  <si>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</si>
  <si>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</si>
  <si>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</si>
  <si>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</si>
  <si>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</si>
  <si>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</si>
  <si>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</si>
  <si>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</si>
  <si>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</si>
  <si>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</si>
  <si>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</si>
  <si>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</si>
  <si>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</si>
  <si>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</si>
  <si>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</si>
  <si>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</si>
  <si>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</si>
  <si>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</si>
  <si>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</si>
  <si>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</si>
  <si>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</si>
  <si>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</si>
  <si>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</si>
  <si>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</si>
  <si>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</si>
  <si>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</si>
  <si>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</si>
  <si>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</si>
  <si>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</si>
  <si>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</si>
  <si>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</si>
  <si>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</si>
  <si>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</si>
  <si>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</si>
  <si>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</si>
  <si>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</si>
  <si>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</si>
  <si>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</si>
  <si>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</si>
  <si>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</si>
  <si>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</si>
  <si>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</si>
  <si>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</si>
  <si>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</si>
  <si>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</si>
  <si>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</si>
  <si>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</si>
  <si>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</si>
  <si>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</si>
  <si>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</si>
  <si>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</si>
  <si>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</si>
  <si>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</si>
  <si>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</si>
  <si>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ZAMOK</t>
  </si>
  <si>
    <t>False</t>
  </si>
  <si>
    <t>{195c2fe9-13b7-4f1e-8ab0-55095f83cb90}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</si>
  <si>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</si>
  <si>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</si>
  <si>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</si>
  <si>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</si>
  <si>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</si>
  <si>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</si>
  <si>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</si>
  <si>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</si>
  <si>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16h127P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</si>
  <si>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</si>
  <si>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</si>
  <si>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Zámecká věž a plato Zámeckého Vrchu  I.Etapa - zpřístupnění historických sklepení</t>
  </si>
  <si>
    <t>0,1</t>
  </si>
  <si>
    <t>KSO:</t>
  </si>
  <si>
    <t>81111</t>
  </si>
  <si>
    <t>CC-CZ:</t>
  </si>
  <si>
    <t/>
  </si>
  <si>
    <t>1</t>
  </si>
  <si>
    <t>Místo:</t>
  </si>
  <si>
    <t>ul. Tržiště 2119/10, 360 01 Karlovy Vary</t>
  </si>
  <si>
    <t>Datum:</t>
  </si>
  <si>
    <t>13.2.2016</t>
  </si>
  <si>
    <t>10</t>
  </si>
  <si>
    <t>100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</si>
  <si>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</si>
  <si>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</si>
  <si>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</si>
  <si>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</si>
  <si>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</si>
  <si>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</si>
  <si>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</si>
  <si>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Ing. David Pokorný</t>
  </si>
  <si>
    <t>True</t>
  </si>
  <si>
    <t>Poznámka:</t>
  </si>
  <si>
    <t xml:space="preserve"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Jména výrobců a obchodní názvy u položek jsou pouze informativní, uvedené jako reference technických parametrů,
vzájemné kompatibility zařízení a dostupnosti odborného servisu. Lze použít výrobky ekvivalentních vlastností jiných výrobců.
Nedílnou součástí Rozpočtu a Výkazu výměr je projektová dokumentace. Nabídkové ceny mohou být vytvářeny dle Výkazu výměr pouze s projektem a jeho Výkazem výměr.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</si>
  <si>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</si>
  <si>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</si>
  <si>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</si>
  <si>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</si>
  <si>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</si>
  <si>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</si>
  <si>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</si>
  <si>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</si>
  <si>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</si>
  <si>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</si>
  <si>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</si>
  <si>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</si>
  <si>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</si>
  <si>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</si>
  <si>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</si>
  <si>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</si>
  <si>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</si>
  <si>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</si>
  <si>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</si>
  <si>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</si>
  <si>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</si>
  <si>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</si>
  <si>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</si>
  <si>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</si>
  <si>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</si>
  <si>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</si>
  <si>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</si>
  <si>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</si>
  <si>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</si>
  <si>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</si>
  <si>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</si>
  <si>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</si>
  <si>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</si>
  <si>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</si>
  <si>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</si>
  <si>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</si>
  <si>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</si>
  <si>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</si>
  <si>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</t>
  </si>
  <si>
    <t xml:space="preserve">Zámecká věž - zpřístupnění historických sklepů - I. Etapa </t>
  </si>
  <si>
    <t>STA</t>
  </si>
  <si>
    <t>{c723bc15-347b-4277-82f0-d4ba82f59c3d}</t>
  </si>
  <si>
    <t>2</t>
  </si>
  <si>
    <t>D1.1</t>
  </si>
  <si>
    <t>Architektonicko  stavební část</t>
  </si>
  <si>
    <t>Soupis</t>
  </si>
  <si>
    <t>{6f3b67f5-a549-4a93-afe6-b68417584a8b}</t>
  </si>
  <si>
    <t>D1.3</t>
  </si>
  <si>
    <t>Požárně bezpečnostní řešení</t>
  </si>
  <si>
    <t>{9b148af8-557c-4cc5-8100-b8bb1935fe92}</t>
  </si>
  <si>
    <t>VON</t>
  </si>
  <si>
    <t xml:space="preserve"> Vedlejší a ostatní náklady</t>
  </si>
  <si>
    <t>{9ec2ef4b-f22b-4adb-a554-c2c39cd80116}</t>
  </si>
  <si>
    <t>D1-N</t>
  </si>
  <si>
    <t>Neuznatelné položky</t>
  </si>
  <si>
    <t>{eaac9d82-40f8-4ce3-ad5c-e7adaf639677}</t>
  </si>
  <si>
    <t>D1.1-N</t>
  </si>
  <si>
    <t>Architektonicko stavební část</t>
  </si>
  <si>
    <t>{50557f77-69c0-4754-acd8-015492cf1e8a}</t>
  </si>
  <si>
    <t>D1.2-N</t>
  </si>
  <si>
    <t>Stavebně konstrukční část</t>
  </si>
  <si>
    <t>{d8c0e28f-94e7-4264-9020-dc2db696c324}</t>
  </si>
  <si>
    <t>D1.4e-N</t>
  </si>
  <si>
    <t>Zařízení zdravotně technických instalací</t>
  </si>
  <si>
    <t>{5df9163c-3136-4411-912d-07b7dcc20f91}</t>
  </si>
  <si>
    <t>D1.4g-N</t>
  </si>
  <si>
    <t>Zařízení elektroinstalace</t>
  </si>
  <si>
    <t>{2440313f-32bc-464c-9a6c-f44d3191ef08}</t>
  </si>
  <si>
    <t>VON-N</t>
  </si>
  <si>
    <t>{26b56bed-076f-4f5d-8d7c-074174ac07e9}</t>
  </si>
  <si>
    <t>Zpět na list:</t>
  </si>
  <si>
    <t>KRYCÍ LIST SOUPISU</t>
  </si>
  <si>
    <t>Objekt:</t>
  </si>
  <si>
    <t xml:space="preserve">D1 - Zámecká věž - zpřístupnění historických sklepů - I. Etapa </t>
  </si>
  <si>
    <t>Soupis:</t>
  </si>
  <si>
    <t>D1.1 - Architektonicko 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</si>
  <si>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</si>
  <si>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</si>
  <si>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</si>
  <si>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</si>
  <si>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</si>
  <si>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</si>
  <si>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</si>
  <si>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</si>
  <si>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</si>
  <si>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</si>
  <si>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</si>
  <si>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</si>
  <si>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</si>
  <si>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96 - Bourání konstrukcí</t>
  </si>
  <si>
    <t xml:space="preserve">      98 - Demolice a sanace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</si>
  <si>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</si>
  <si>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</si>
  <si>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</si>
  <si>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</si>
  <si>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</si>
  <si>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771 - Podlahy z dlaždic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</si>
  <si>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</si>
  <si>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</si>
  <si>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</si>
  <si>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OST - Vybavení - informační tabule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</si>
  <si>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</si>
  <si>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</si>
  <si>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</si>
  <si>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</si>
  <si>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</si>
  <si>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</si>
  <si>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</si>
  <si>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</si>
  <si>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</si>
  <si>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</si>
  <si>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</si>
  <si>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</si>
  <si>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</si>
  <si>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</si>
  <si>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</si>
  <si>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</si>
  <si>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</si>
  <si>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</si>
  <si>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</si>
  <si>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</si>
  <si>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342241162</t>
  </si>
  <si>
    <t>Příčky tl 140 mm z cihel plných dl 290 mm pevnosti P 15 na MC</t>
  </si>
  <si>
    <t>m2</t>
  </si>
  <si>
    <t>CS ÚRS 2016 01</t>
  </si>
  <si>
    <t>4</t>
  </si>
  <si>
    <t>-1214201313</t>
  </si>
  <si>
    <t>PP</t>
  </si>
  <si>
    <t>Příčky nebo přizdívky jednoduché z cihel nebo příčkovek pálených na maltu MVC nebo MC plných P 7,5 až P 15 dl. 290 mm (290x140x65 mm) o tl. 140 mm</t>
  </si>
  <si>
    <t>VV</t>
  </si>
  <si>
    <t>" terasa - zábradelní zídka" 6,06*1,0</t>
  </si>
  <si>
    <t>342248113</t>
  </si>
  <si>
    <t>Příčky  tl 140 mm pevnosti P 10 na MVC</t>
  </si>
  <si>
    <t>-1302533780</t>
  </si>
  <si>
    <t>Příčky jednoduché z cihel děrovaných  spojených na pero a drážku klasických na maltu MVC, pevnost cihel P 10, tl. příčky 140 mm</t>
  </si>
  <si>
    <t>" oddělení haly od sklepení" 2,31*(1,95+2,6+0,97+1,17)+3,2*(0,79+0,38)</t>
  </si>
  <si>
    <t>342291121</t>
  </si>
  <si>
    <t>Ukotvení příček k cihelným konstrukcím plochými kotvami</t>
  </si>
  <si>
    <t>m</t>
  </si>
  <si>
    <t>331360384</t>
  </si>
  <si>
    <t>Ukotvení příček plochými kotvami, do konstrukce cihelné</t>
  </si>
  <si>
    <t>3,2+2,2</t>
  </si>
  <si>
    <t>342291112</t>
  </si>
  <si>
    <t>Ukotvení příček montážní polyuretanovou pěnou tl příčky přes 100 mm</t>
  </si>
  <si>
    <t>2080067478</t>
  </si>
  <si>
    <t>Ukotvení příček polyuretanovou pěnou, tl. příčky přes 100 mm</t>
  </si>
  <si>
    <t>5</t>
  </si>
  <si>
    <t>340237212</t>
  </si>
  <si>
    <t>Zazdívka otvorů pl do 0,25 m2 v příčkách nebo stěnách z cihel tl přes 100 mm</t>
  </si>
  <si>
    <t>kus</t>
  </si>
  <si>
    <t>-640310677</t>
  </si>
  <si>
    <t>Zazdívka otvorů v příčkách nebo stěnách plochy přes 0,09 m2 do 0,25 m2 cihlami pálenými, tl. přes 100 mm</t>
  </si>
  <si>
    <t>" zazděné okno v hale 600/300" 1</t>
  </si>
  <si>
    <t>6</t>
  </si>
  <si>
    <t>349231821</t>
  </si>
  <si>
    <t>Přizdívka ostění s ozubem z cihel tl do 300 mm</t>
  </si>
  <si>
    <t>-1774989159</t>
  </si>
  <si>
    <t>Přizdívka z cihel ostění s ozubem ve vybouraných otvorech, s vysekáním kapes pro zavázaní přes 150 do 300 mm</t>
  </si>
  <si>
    <t>" vstupní dveře" 0,2*(1,04+2,06*2)</t>
  </si>
  <si>
    <t>Úpravy povrchů, podlahy a osazování výplní</t>
  </si>
  <si>
    <t>61</t>
  </si>
  <si>
    <t>Úprava povrchů vnitřních</t>
  </si>
  <si>
    <t>7</t>
  </si>
  <si>
    <t>612321141</t>
  </si>
  <si>
    <t>Vápenocementová omítka štuková dvouvrstvá vnitřních stěn nanášená ručně</t>
  </si>
  <si>
    <t>1734954330</t>
  </si>
  <si>
    <t>Omítka vápenocementová vnitřních ploch nanášená ručně dvouvrstvá, tloušťky jádrové omítky do 10 mm a tloušťky štuku do 3 mm štuková svislých konstrukcí stěn</t>
  </si>
  <si>
    <t>" oddělení haly od sklepení - nové zdi" (2,31*(1,95+2,6+0,97+1,17)+3,2*(0,79+0,38))*2</t>
  </si>
  <si>
    <t>" na otlučených" 3,2*(0,8+1,0+0,8)+2,31*(1,43+2,44)+0,49*(0,88+2*2,06)</t>
  </si>
  <si>
    <t>8</t>
  </si>
  <si>
    <t>611321142</t>
  </si>
  <si>
    <t>Vápenocementová omítka štuková dvouvrstvá vnitřních stropů žebrových nanášená ručně</t>
  </si>
  <si>
    <t>1909236854</t>
  </si>
  <si>
    <t>Omítka vápenocementová vnitřních ploch nanášená ručně dvouvrstvá, tloušťky jádrové omítky do 10 mm a tloušťky štuku do 3 mm štuková vodorovných konstrukcí stropů žebrových nebo osamělých trámů</t>
  </si>
  <si>
    <t>" hala - dohození okolo I nosníků stropu" 7,95</t>
  </si>
  <si>
    <t>9</t>
  </si>
  <si>
    <t>612325302</t>
  </si>
  <si>
    <t>Vápenocementová štuková omítka ostění nebo nadpraží</t>
  </si>
  <si>
    <t>-2138623356</t>
  </si>
  <si>
    <t>Vápenocementová nebo vápenná omítka ostění nebo nadpraží štuková</t>
  </si>
  <si>
    <t>" okna" 2*(0,52*(0,6+2*0,3))</t>
  </si>
  <si>
    <t>" dveře" 0,52*(1,04+2*2,06)+0,49*(0,88+2*2,06)</t>
  </si>
  <si>
    <t>612325222</t>
  </si>
  <si>
    <t>Vápenocementová štuková omítka malých ploch do 0,25 m2 na stěnách</t>
  </si>
  <si>
    <t>557776553</t>
  </si>
  <si>
    <t>Vápenocementová nebo vápenná omítka jednotlivých malých ploch štuková na stěnách, plochy jednotlivě přes 0,09 do 0,25 m2</t>
  </si>
  <si>
    <t>" zazděné okno v hale" 1</t>
  </si>
  <si>
    <t>11</t>
  </si>
  <si>
    <t>619995001</t>
  </si>
  <si>
    <t>Začištění omítek kolem oken, dveří, podlah nebo obkladů</t>
  </si>
  <si>
    <t>-1521938496</t>
  </si>
  <si>
    <t>Začištění omítek (s dodáním hmot) kolem oken, dveří, podlah, obkladů apod.</t>
  </si>
  <si>
    <t>" nově osazované dveře" 1,04+2*2,06</t>
  </si>
  <si>
    <t>" nová mříž v okně do haly" 0,6+2*0,3</t>
  </si>
  <si>
    <t>62</t>
  </si>
  <si>
    <t>Úprava povrchů vnějších</t>
  </si>
  <si>
    <t>12</t>
  </si>
  <si>
    <t>622325102</t>
  </si>
  <si>
    <t>Oprava vnější vápenné nebo vápenocementové hladké omítky složitosti 1 stěn v rozsahu do 30%</t>
  </si>
  <si>
    <t>-340870352</t>
  </si>
  <si>
    <t>Oprava vápenné nebo vápenocementové omítky vnějších ploch stupně členitosti 1 hladké stěn, v rozsahu opravované plochy přes 10 do 30%</t>
  </si>
  <si>
    <t>P</t>
  </si>
  <si>
    <t>Poznámka k položce:
Dle návrhu arch. a památkového odboru - dopřesnit při realizaci</t>
  </si>
  <si>
    <t>" schodiště do 1.pp" (2,2+0,5)/2*3,5*2+2,2*(1,04+0,92)</t>
  </si>
  <si>
    <t>13</t>
  </si>
  <si>
    <t>622321141</t>
  </si>
  <si>
    <t>Vápenocementová omítka štuková dvouvrstvá vnějších stěn nanášená ručně</t>
  </si>
  <si>
    <t>-1299511979</t>
  </si>
  <si>
    <t>Omítka vápenocementová vnějších ploch nanášená ručně dvouvrstvá, tloušťky jádrové omítky do 15 mm a tloušťky štuku do 3 mm štuková stěn</t>
  </si>
  <si>
    <t>" terasa - zábradelní zídka" (6,06+0,14)*1,0*2</t>
  </si>
  <si>
    <t>14</t>
  </si>
  <si>
    <t>622321141R</t>
  </si>
  <si>
    <t>Vápenocementová omítka štuková dvouvrstvá vnějších stěn nanášená ručně - malých ploch</t>
  </si>
  <si>
    <t>ks</t>
  </si>
  <si>
    <t>-398784218</t>
  </si>
  <si>
    <t>Poznámka k položce:
malých ploc - zazdívka</t>
  </si>
  <si>
    <t>63</t>
  </si>
  <si>
    <t>Podlahy a podlahové konstrukce</t>
  </si>
  <si>
    <t>632902211</t>
  </si>
  <si>
    <t>Příprava zatvrdlého povrchu betonových mazanin pro cementový potěr cementovým mlékem s přísadou</t>
  </si>
  <si>
    <t>-25680829</t>
  </si>
  <si>
    <t>Příprava zatvrdlého povrchu betonových mazanin pro cementový potěr cementovým mlékem s přísadou</t>
  </si>
  <si>
    <t>" hala" 7,95</t>
  </si>
  <si>
    <t>" podesta přístup. sch." 1,04*0,92</t>
  </si>
  <si>
    <t>16</t>
  </si>
  <si>
    <t>632451441</t>
  </si>
  <si>
    <t>Doplnění cementového potěru hlazeného pl do 1 m2 tl do 40 mm</t>
  </si>
  <si>
    <t>317102723</t>
  </si>
  <si>
    <t>Doplnění cementového potěru na mazaninách a betonových podkladech (s dodáním hmot), hlazeného dřevěným nebo ocelovým hladítkem, plochy jednotlivě do 1 m2 a tl. přes 30 do 40 mm</t>
  </si>
  <si>
    <t>" doplnění dlažby u zábradelní zídky" (0,29-0,15)*6,06</t>
  </si>
  <si>
    <t>" podesta vstupního schod." 1,04*0,92</t>
  </si>
  <si>
    <t>17</t>
  </si>
  <si>
    <t>632682111</t>
  </si>
  <si>
    <t>Vyspravení betonových schodišťových stupňů a podest rychletuhnoucím polymerem tl 10 mm</t>
  </si>
  <si>
    <t>1626518092</t>
  </si>
  <si>
    <t>Vyspravení povrchu betonových schodišť rychletuhnoucím polymerem (BG QUICK) s možností okamžitého zatížení stupňů a podest tl. do 10 mm</t>
  </si>
  <si>
    <t>" vyspravení vnitřního schodiště" 0,26*0,98*5+0,1825*0,98*5</t>
  </si>
  <si>
    <t>18</t>
  </si>
  <si>
    <t>632681115</t>
  </si>
  <si>
    <t>Vyspravení betonových podlah rychletuhnoucím polymerem - vysprávka D 500 mm a tl 50 mm</t>
  </si>
  <si>
    <t>-2070647931</t>
  </si>
  <si>
    <t>Vyspravení betonových podlah rychletuhnoucím polymerem   s možností okamžitého zatížení průměr vysprávky přes 200 do 500 mm a tl. do 50 mm</t>
  </si>
  <si>
    <t>" lokální vyspravení přístupového vnějšího schodiště" 10</t>
  </si>
  <si>
    <t>19</t>
  </si>
  <si>
    <t>632681113</t>
  </si>
  <si>
    <t>Vyspravení betonových podlah rychletuhnoucím polymerem - vysprávka D 200 mm a tl 30 mm</t>
  </si>
  <si>
    <t>375276638</t>
  </si>
  <si>
    <t>Vyspravení betonových podlah rychletuhnoucím polymerem  s možností okamžitého zatížení průměr vysprávky přes 50 do 200 mm a tl. do 30 mm</t>
  </si>
  <si>
    <t>" sklepení 1 - lokální opravy podlahy" 15</t>
  </si>
  <si>
    <t>20</t>
  </si>
  <si>
    <t>632682113</t>
  </si>
  <si>
    <t>Provedení boční lišty schodišťových stupňů průřezu do 6 cm2 rychletuhnoucím polymerem</t>
  </si>
  <si>
    <t>-2007433412</t>
  </si>
  <si>
    <t>Vyspravení povrchu betonových schodišť rychletuhnoucím polymerem   s možností okamžitého zatížení provedení dodatečné boční lišty schodišťových stupňů průřezu do 6 cm2</t>
  </si>
  <si>
    <t>" znovuvytvoření hrany - vnější schod. 80%" 0,92*13*0,8</t>
  </si>
  <si>
    <t>" znovuvytvoření hrany - vnitřní schod. 50%" 0,98*5*0,5</t>
  </si>
  <si>
    <t>631312141</t>
  </si>
  <si>
    <t>Doplnění rýh v dosavadních mazaninách betonem prostým</t>
  </si>
  <si>
    <t>m3</t>
  </si>
  <si>
    <t>1573881312</t>
  </si>
  <si>
    <t>Doplnění dosavadních mazanin prostým betonem s dodáním hmot, bez potěru, plochy jednotlivě rýh v dosavadních mazaninách</t>
  </si>
  <si>
    <t>" spodní podesta schod. - pro pol. žlab" 0,92*0,15*0,15</t>
  </si>
  <si>
    <t>22</t>
  </si>
  <si>
    <t>632450122</t>
  </si>
  <si>
    <t>Vyrovnávací cementový potěr tl do 30 mm ze suchých směsí provedený v pásu</t>
  </si>
  <si>
    <t>-810386845</t>
  </si>
  <si>
    <t>Potěr cementový vyrovnávací ze suchých směsí v pásu o průměrné (střední) tl. přes 20 do 30 mm</t>
  </si>
  <si>
    <t>" zábradelní zídka - pod kamennou hlavu zábradlí" 0,2*6,06</t>
  </si>
  <si>
    <t>23</t>
  </si>
  <si>
    <t>632450134</t>
  </si>
  <si>
    <t>Vyrovnávací cementový potěr tl do 50 mm ze suchých směsí provedený v ploše</t>
  </si>
  <si>
    <t>1827882703</t>
  </si>
  <si>
    <t>Potěr cementový vyrovnávací ze suchých směsí v ploše o průměrné (střední) tl. přes 40 do 50 mm</t>
  </si>
  <si>
    <t>" hala" (1,95*2,44+1,0*1,6)</t>
  </si>
  <si>
    <t>Ostatní konstrukce a práce, bourání</t>
  </si>
  <si>
    <t>94</t>
  </si>
  <si>
    <t>Lešení a stavební výtahy</t>
  </si>
  <si>
    <t>24</t>
  </si>
  <si>
    <t>949101111</t>
  </si>
  <si>
    <t>Lešení pomocné pro objekty pozemních staveb s lešeňovou podlahou v do 1,9 m zatížení do 150 kg/m2</t>
  </si>
  <si>
    <t>-1393583822</t>
  </si>
  <si>
    <t>Lešení pomocné pracovní pro objekty pozemních staveb pro zatížení do 150 kg/m2, o výšce lešeňové podlahy do 1,9 m</t>
  </si>
  <si>
    <t>"pro bourání" 5,66+3,89+10,69+1,97+2,62</t>
  </si>
  <si>
    <t>" pro zpřístupněné sklepení" 3,65+7,95+19,62</t>
  </si>
  <si>
    <t>96</t>
  </si>
  <si>
    <t>Bourání konstrukcí</t>
  </si>
  <si>
    <t>27</t>
  </si>
  <si>
    <t>767161813</t>
  </si>
  <si>
    <t>Demontáž zábradlí rovného nerozebíratelného hmotnosti 1m zábradlí do 20 kg</t>
  </si>
  <si>
    <t>-2093196178</t>
  </si>
  <si>
    <t>Demontáž zábradlí rovného nerozebíratelný spoj hmotnosti 1 m zábradlí do 20 kg</t>
  </si>
  <si>
    <t>" terasa" 1,5+0,2</t>
  </si>
  <si>
    <t>28</t>
  </si>
  <si>
    <t>767161823</t>
  </si>
  <si>
    <t>Demontáž zábradlí schodišťového nerozebíratelného hmotnosti 1m zábradlí do 20 kg</t>
  </si>
  <si>
    <t>-789692231</t>
  </si>
  <si>
    <t>Demontáž zábradlí schodišťového nerozebíratelný spoj hmotnosti 1 m zábradlí do 20 kg</t>
  </si>
  <si>
    <t>" na terasu" 1,2*2</t>
  </si>
  <si>
    <t>" v hale" 4,5</t>
  </si>
  <si>
    <t>29</t>
  </si>
  <si>
    <t>762511847</t>
  </si>
  <si>
    <t>Demontáž kce podkladové z desek dřevoštěpkových tl přes 15 mm na sraz šroubovaných</t>
  </si>
  <si>
    <t>-924618904</t>
  </si>
  <si>
    <t>Demontáž podlahové konstrukce podkladové z dřevoštěpkových desek jednovrstvých šroubovaných na sraz, tloušťka desky přes 15 mm</t>
  </si>
  <si>
    <t>" schodiště na terasu" 4*(0,42+0,14)*4,64</t>
  </si>
  <si>
    <t>30</t>
  </si>
  <si>
    <t>762711820</t>
  </si>
  <si>
    <t>Demontáž prostorových vázaných kcí z hraněného řeziva průřezové plochy do 224 cm2</t>
  </si>
  <si>
    <t>1739038260</t>
  </si>
  <si>
    <t>Demontáž prostorových vázaných konstrukcí z řeziva hraněného nebo polohraněného průřezové plochy přes 120 do 224 cm2</t>
  </si>
  <si>
    <t>" podpora provizorního schodiště na terasu" 4*4,64+1,2*3+2*2,2+2*1,6+2*0,5</t>
  </si>
  <si>
    <t>31</t>
  </si>
  <si>
    <t>771571810</t>
  </si>
  <si>
    <t>Demontáž podlah z dlaždic keramických kladených do malty</t>
  </si>
  <si>
    <t>1566537973</t>
  </si>
  <si>
    <t>" terasa - v místě zábradelní zídky" 0,29*6,06</t>
  </si>
  <si>
    <t>" hala 1.pp" (2,1*2,44+1,0*1,6)</t>
  </si>
  <si>
    <t>32</t>
  </si>
  <si>
    <t>965043421</t>
  </si>
  <si>
    <t>Bourání podkladů pod dlažby betonových s potěrem nebo teracem tl do 150 mm pl do 1 m2</t>
  </si>
  <si>
    <t>799541646</t>
  </si>
  <si>
    <t>Bourání podkladů pod dlažby nebo litých celistvých podlah a mazanin betonových s potěrem nebo teracem tl. do 150 mm, plochy do 1 m2</t>
  </si>
  <si>
    <t>" spodní podesta schodiště" 1,04*0,92*0,15</t>
  </si>
  <si>
    <t>" hala" (2,1*2,44+1,0*1,6)*0,15</t>
  </si>
  <si>
    <t>33</t>
  </si>
  <si>
    <t>974042574</t>
  </si>
  <si>
    <t>Vysekání rýh v dlažbě betonové nebo jiné monolitické hl do 200 mm š do 150 mm</t>
  </si>
  <si>
    <t>2079242222</t>
  </si>
  <si>
    <t>Vysekání rýh v betonové nebo jiné monolitické dlažbě s betonovým podkladem do hl. 200 mm a šířky do 150 mm</t>
  </si>
  <si>
    <t>" spodní podesta schod. - pro pol. žlab" 0,92</t>
  </si>
  <si>
    <t>34</t>
  </si>
  <si>
    <t>968062354</t>
  </si>
  <si>
    <t>Vybourání dřevěných rámů oken dvojitých včetně křídel pl do 1 m2</t>
  </si>
  <si>
    <t>-242700673</t>
  </si>
  <si>
    <t>Vybourání dřevěných rámů oken s křídly, dveřních zárubní, vrat, stěn, ostění nebo obkladů rámů oken s křídly dvojitých, plochy do 1 m2</t>
  </si>
  <si>
    <t>" okna do haly 600/300" 0,63*0,3*2</t>
  </si>
  <si>
    <t>35</t>
  </si>
  <si>
    <t>968072455</t>
  </si>
  <si>
    <t>Vybourání kovových dveřních zárubní pl do 2 m2</t>
  </si>
  <si>
    <t>606500593</t>
  </si>
  <si>
    <t>Vybourání kovových rámů oken s křídly, dveřních zárubní, vrat, stěn, ostění nebo obkladů dveřních zárubní, plochy do 2 m2</t>
  </si>
  <si>
    <t>" vstupní do haly" 0,98*1,97</t>
  </si>
  <si>
    <t>36</t>
  </si>
  <si>
    <t>968062455</t>
  </si>
  <si>
    <t>Vybourání dřevěných dveřních zárubní pl do 2 m2</t>
  </si>
  <si>
    <t>-435330581</t>
  </si>
  <si>
    <t>Vybourání dřevěných rámů oken s křídly, dveřních zárubní, vrat, stěn, ostění nebo obkladů dveřních zárubní, plochy do 2 m2</t>
  </si>
  <si>
    <t>" sklady" 0,9*1,97*1</t>
  </si>
  <si>
    <t>" sklady" 0,8*1,97*5</t>
  </si>
  <si>
    <t>37</t>
  </si>
  <si>
    <t>962031132</t>
  </si>
  <si>
    <t>Bourání příček z cihel pálených na MVC tl do 100 mm</t>
  </si>
  <si>
    <t>-362928156</t>
  </si>
  <si>
    <t>Bourání příček z cihel, tvárnic nebo příčkovek z cihel pálených, plných nebo dutých na maltu vápennou nebo vápenocementovou, tl. do 100 mm</t>
  </si>
  <si>
    <t>" ve skladech" 2,3*(1,03+2,52+1,04+3,1+0,18+1,16+3,4)</t>
  </si>
  <si>
    <t>" odpočet dv" -2,0*(0,9+0,8*3)</t>
  </si>
  <si>
    <t>38</t>
  </si>
  <si>
    <t>962032231</t>
  </si>
  <si>
    <t>Bourání zdiva z cihel pálených nebo vápenopískových na MV nebo MVC přes 1 m3</t>
  </si>
  <si>
    <t>1053699619</t>
  </si>
  <si>
    <t>Bourání zdiva nadzákladového z cihel nebo tvárnic z cihel pálených nebo vápenopískových, na maltu vápennou nebo vápenocementovou, objemu přes 1 m3</t>
  </si>
  <si>
    <t>" ve skladech" 0,2*2,3*(3,43+2,49+1,55+0,67)</t>
  </si>
  <si>
    <t>" odpočet dv" -0,2*2,0*0,8*1</t>
  </si>
  <si>
    <t>39</t>
  </si>
  <si>
    <t>978011191</t>
  </si>
  <si>
    <t>Otlučení vnitřní vápenné nebo vápenocementové omítky stropů v rozsahu do 100 %</t>
  </si>
  <si>
    <t>-1070462735</t>
  </si>
  <si>
    <t>Otlučení vápenných nebo vápenocementových omítek vnitřních ploch stropů, v rozsahu přes 50 do 100 %</t>
  </si>
  <si>
    <t>40</t>
  </si>
  <si>
    <t>978013191</t>
  </si>
  <si>
    <t>Otlučení vnitřní vápenné nebo vápenocementové omítky stěn stěn v rozsahu do 100 %</t>
  </si>
  <si>
    <t>1356440542</t>
  </si>
  <si>
    <t>Otlučení vápenných nebo vápenocementových omítek vnitřních ploch stěn s vyškrabáním spar, s očištěním zdiva, v rozsahu přes 50 do 100 %</t>
  </si>
  <si>
    <t>" na starých" 3,2*(0,8+1,0+0,8)+2,31*(1,43+2,44)+0,49*(0,88+2*2,06)</t>
  </si>
  <si>
    <t>41</t>
  </si>
  <si>
    <t>978015341</t>
  </si>
  <si>
    <t>Otlučení vnější vápenné nebo vápenocementové vnější omítky stupně členitosti 1 a 2 rozsahu do 30%</t>
  </si>
  <si>
    <t>2005161042</t>
  </si>
  <si>
    <t>Otlučení vápenných nebo vápenocementových omítek vnějších ploch s vyškrabáním spar a s očištěním zdiva stupně členitosti 1 a 2, v rozsahu přes 10 do 30 %</t>
  </si>
  <si>
    <t>98</t>
  </si>
  <si>
    <t>Demolice a sanace</t>
  </si>
  <si>
    <t>42</t>
  </si>
  <si>
    <t>985131111</t>
  </si>
  <si>
    <t>Očištění ploch stěn, rubu kleneb a podlah tlakovou vodou</t>
  </si>
  <si>
    <t>2112555692</t>
  </si>
  <si>
    <t>" zpřístupněné schodiště" 13*(0,27+0,177)*0,92+1,04*0,92</t>
  </si>
  <si>
    <t>43</t>
  </si>
  <si>
    <t>985131311</t>
  </si>
  <si>
    <t>Ruční dočištění ploch stěn, rubu kleneb a podlah ocelových kartáči</t>
  </si>
  <si>
    <t>2075231406</t>
  </si>
  <si>
    <t>Očištění ploch stěn, rubu kleneb a podlah ruční dočištění ocelovými kartáči</t>
  </si>
  <si>
    <t>44</t>
  </si>
  <si>
    <t>985139111</t>
  </si>
  <si>
    <t>Příplatek k očištění ploch za práci ve stísněném prostoru</t>
  </si>
  <si>
    <t>1119102217</t>
  </si>
  <si>
    <t>Očištění ploch Příplatek k cenám za práci ve stísněném prostoru</t>
  </si>
  <si>
    <t>45</t>
  </si>
  <si>
    <t>985139112</t>
  </si>
  <si>
    <t>Příplatek k očištění ploch za plochu do 10 m2 jednotlivě</t>
  </si>
  <si>
    <t>-1958799426</t>
  </si>
  <si>
    <t>Očištění ploch Příplatek k cenám za plochu do 10 m2 jednotlivě</t>
  </si>
  <si>
    <t>46</t>
  </si>
  <si>
    <t>985113131</t>
  </si>
  <si>
    <t>Pemrlování povrchu betonu rubu kleneb a podlah</t>
  </si>
  <si>
    <t>-640490576</t>
  </si>
  <si>
    <t>" vnitřní schod. do sklepení" 4*(0,26+0,1825)*0,98</t>
  </si>
  <si>
    <t>47</t>
  </si>
  <si>
    <t>985113192</t>
  </si>
  <si>
    <t>Příplatek k pemrlování za plochu do 10 m2 jednotlivě</t>
  </si>
  <si>
    <t>-1780379463</t>
  </si>
  <si>
    <t>Pemrlování povrchu betonu Příplatek k cenám za plochu do 10 m2 jednotlivě</t>
  </si>
  <si>
    <t>48</t>
  </si>
  <si>
    <t>985113191</t>
  </si>
  <si>
    <t>Příplatek k pemrlování za práci ve stísněném prostoru</t>
  </si>
  <si>
    <t>1769279521</t>
  </si>
  <si>
    <t>Pemrlování povrchu betonu Příplatek k cenám za práci v uzavřeném prostoru</t>
  </si>
  <si>
    <t>49</t>
  </si>
  <si>
    <t>985132211</t>
  </si>
  <si>
    <t>Očištění ploch líce kleneb a podhledů  sušeným křemičitým pískem</t>
  </si>
  <si>
    <t>1277306532</t>
  </si>
  <si>
    <t>Očištění ploch líce kleneb a podhledů tryskání pískem sušeným</t>
  </si>
  <si>
    <t>" sklepení 1 - očištění od zanesení zatečením"</t>
  </si>
  <si>
    <t xml:space="preserve">" klenba - kamenná část" 21,08 </t>
  </si>
  <si>
    <t>" betonový průvlak" 6,2+1,4</t>
  </si>
  <si>
    <t>50</t>
  </si>
  <si>
    <t>985132311</t>
  </si>
  <si>
    <t>Ruční dočištění ploch líce kleneb a podhledů ocelových kartáči</t>
  </si>
  <si>
    <t>1531405768</t>
  </si>
  <si>
    <t>Očištění ploch líce kleneb a podhledů ruční dočištění ocelovými kartáči</t>
  </si>
  <si>
    <t>51</t>
  </si>
  <si>
    <t>978023261</t>
  </si>
  <si>
    <t>Vyškrabání spár zdiva kamenného kyklopského a ostatního</t>
  </si>
  <si>
    <t>769141594</t>
  </si>
  <si>
    <t>Vyškrabání cementové malty ze spár zdiva kamenného kyklopského a ostatního</t>
  </si>
  <si>
    <t>997</t>
  </si>
  <si>
    <t>Přesun sutě</t>
  </si>
  <si>
    <t>52</t>
  </si>
  <si>
    <t>997013001</t>
  </si>
  <si>
    <t>Vyklizení ulehlé suti z prostorů do 15 m2 s naložením z hl do 2 m</t>
  </si>
  <si>
    <t>-585310362</t>
  </si>
  <si>
    <t>Vyklizení ulehlé suti na vzdálenost do 3 m od okraje vyklízeného prostoru nebo s naložením na dopravní prostředek z prostorů o půdorysné ploše do 15 m2 z výšky (hloubky) do 2 m</t>
  </si>
  <si>
    <t>" vyklizení prostoru schodiště pod provizorním schodištěm tersy" 0,15*0,92*4,58</t>
  </si>
  <si>
    <t>53</t>
  </si>
  <si>
    <t>997013211</t>
  </si>
  <si>
    <t>Vnitrostaveništní doprava suti a vybouraných hmot pro budovy v do 6 m ručně</t>
  </si>
  <si>
    <t>t</t>
  </si>
  <si>
    <t>1333475293</t>
  </si>
  <si>
    <t>Vnitrostaveništní doprava suti a vybouraných hmot vodorovně do 50 m svisle ručně (nošením po schodech) pro budovy a haly výšky do 6 m</t>
  </si>
  <si>
    <t>54</t>
  </si>
  <si>
    <t>997013501</t>
  </si>
  <si>
    <t>Odvoz suti a vybouraných hmot na skládku nebo meziskládku do 1 km se složením</t>
  </si>
  <si>
    <t>1944768787</t>
  </si>
  <si>
    <t>Odvoz suti a vybouraných hmot na skládku nebo meziskládku se složením, na vzdálenost do 1 km</t>
  </si>
  <si>
    <t>55</t>
  </si>
  <si>
    <t>997013509</t>
  </si>
  <si>
    <t>Příplatek k odvozu suti a vybouraných hmot na skládku ZKD 1 km přes 1 km</t>
  </si>
  <si>
    <t>-151202615</t>
  </si>
  <si>
    <t>Odvoz suti a vybouraných hmot na skládku nebo meziskládku se složením, na vzdálenost Příplatek k ceně za každý další i započatý 1 km přes 1 km</t>
  </si>
  <si>
    <t>Poznámka k položce:
celkem 16Km</t>
  </si>
  <si>
    <t>18,648*15 'Přepočtené koeficientem množství</t>
  </si>
  <si>
    <t>56</t>
  </si>
  <si>
    <t>997013831</t>
  </si>
  <si>
    <t>Poplatek za uložení stavebního směsného odpadu na skládce (skládkovné)</t>
  </si>
  <si>
    <t>-483037017</t>
  </si>
  <si>
    <t>Poplatek za uložení stavebního odpadu na skládce (skládkovné) směsného</t>
  </si>
  <si>
    <t>998</t>
  </si>
  <si>
    <t>Přesun hmot</t>
  </si>
  <si>
    <t>57</t>
  </si>
  <si>
    <t>998018001</t>
  </si>
  <si>
    <t>Přesun hmot ruční pro budovy v do 6 m</t>
  </si>
  <si>
    <t>-399224104</t>
  </si>
  <si>
    <t>Přesun hmot pro budovy občanské výstavby, bydlení, výrobu a služby ruční - bez užití mechanizace vodorovná dopravní vzdálenost do 100 m pro budovy s jakoukoliv nosnou konstrukcí výšky do 6 m</t>
  </si>
  <si>
    <t>PSV</t>
  </si>
  <si>
    <t>Práce a dodávky PSV</t>
  </si>
  <si>
    <t>711</t>
  </si>
  <si>
    <t>Izolace proti vodě, vlhkosti a plynům</t>
  </si>
  <si>
    <t>58</t>
  </si>
  <si>
    <t>711131101</t>
  </si>
  <si>
    <t>Provedení izolace proti zemní vlhkosti pásy na sucho vodorovné AIP nebo tkaninou</t>
  </si>
  <si>
    <t>-902170760</t>
  </si>
  <si>
    <t>Provedení izolace proti zemní vlhkosti pásy na sucho AIP nebo tkaniny na ploše vodorovné V</t>
  </si>
  <si>
    <t>" oddělení haly od sklepení - pod příčkou" 0,5*(1,95+2,6+0,97+1,17)+0,5*(0,79+0,38)</t>
  </si>
  <si>
    <t>59</t>
  </si>
  <si>
    <t>M</t>
  </si>
  <si>
    <t>628321340</t>
  </si>
  <si>
    <t>pás těžký asfaltovaný 40 MINERÁL (V60S40)</t>
  </si>
  <si>
    <t>71763367</t>
  </si>
  <si>
    <t>Pásy asfaltované těžké vložka skleněná rohož 40 MINERAL (V 60 S 40)</t>
  </si>
  <si>
    <t>3,93*1,15 'Přepočtené koeficientem množství</t>
  </si>
  <si>
    <t>60</t>
  </si>
  <si>
    <t>711193121</t>
  </si>
  <si>
    <t>Izolace proti zemní vlhkosti na vodorovné ploše těsnicí kaší 2K</t>
  </si>
  <si>
    <t>1115291244</t>
  </si>
  <si>
    <t>Izolace proti zemní vlhkosti ostatní těsnicí kaší 2K na ploše vodorovné V</t>
  </si>
  <si>
    <t>711193131</t>
  </si>
  <si>
    <t>Izolace proti zemní vlhkosti na svislé ploše těsnicí kaší 2K</t>
  </si>
  <si>
    <t>374708895</t>
  </si>
  <si>
    <t>Izolace proti zemní vlhkosti ostatní SCHOMBURG těsnicí kaší 2K na ploše svislé S</t>
  </si>
  <si>
    <t>" zábradelní zídka" 6,06*0,1</t>
  </si>
  <si>
    <t>" podesta vstupního schod." (2*1,04+0,92)*0,1</t>
  </si>
  <si>
    <t>998711101</t>
  </si>
  <si>
    <t>Přesun hmot tonážní pro izolace proti vodě, vlhkosti a plynům v objektech výšky do 6 m</t>
  </si>
  <si>
    <t>-501759922</t>
  </si>
  <si>
    <t>Přesun hmot pro izolace proti vodě, vlhkosti a plynům stanovený z hmotnosti přesunovaného materiálu vodorovná dopravní vzdálenost do 50 m v objektech výšky do 6 m</t>
  </si>
  <si>
    <t>767</t>
  </si>
  <si>
    <t>Konstrukce zámečnické</t>
  </si>
  <si>
    <t>767662120</t>
  </si>
  <si>
    <t>Montáž mříží pevných přivařených</t>
  </si>
  <si>
    <t>371176473</t>
  </si>
  <si>
    <t>Montáž mříží pevných, připevněných svařováním</t>
  </si>
  <si>
    <t xml:space="preserve">" do haly místo okna" 0,6*0,3 </t>
  </si>
  <si>
    <t>64</t>
  </si>
  <si>
    <t>953941212</t>
  </si>
  <si>
    <t>Osazovaní kovových mříží v rámu nebo z jednotlivých tyčí bez jejich dodání</t>
  </si>
  <si>
    <t>-2050576456</t>
  </si>
  <si>
    <t>Osazování drobných kovových předmětů se zalitím maltou cementovou, do vysekaných kapes nebo připravených otvorů mříží v rámu nebo z jednotlivých tyčí</t>
  </si>
  <si>
    <t>" do haly místo okna" 1*4</t>
  </si>
  <si>
    <t>65</t>
  </si>
  <si>
    <t>553970004a</t>
  </si>
  <si>
    <t>Atypické kovové výrobky - kovářská práce z černé oceli</t>
  </si>
  <si>
    <t>kg</t>
  </si>
  <si>
    <t>1641309920</t>
  </si>
  <si>
    <t>materiály ostatní: Atypické kovové výrobky - kovářská práce</t>
  </si>
  <si>
    <t>Poznámka k položce:
mříže dle arch. návrhu</t>
  </si>
  <si>
    <t>" do haly místo okna" 1*25</t>
  </si>
  <si>
    <t>66</t>
  </si>
  <si>
    <t>953961212</t>
  </si>
  <si>
    <t>Kotvy chemickou patronou M 10 hl 90 mm do betonu, ŽB nebo kamene s vyvrtáním otvoru</t>
  </si>
  <si>
    <t>2116343882</t>
  </si>
  <si>
    <t>Kotvy chemické s vyvrtáním otvoru do betonu, železobetonu nebo tvrdého kamene chemická patrona, velikost M 10, hloubka 90 mm</t>
  </si>
  <si>
    <t>" do haly místo okna - mříž" 1*4</t>
  </si>
  <si>
    <t>67</t>
  </si>
  <si>
    <t>767640111</t>
  </si>
  <si>
    <t>Montáž dveří ocelových vchodových jednokřídlových bez nadsvětlíku</t>
  </si>
  <si>
    <t>-1210364907</t>
  </si>
  <si>
    <t>Montáž dveří ocelových vchodových jednokřídlových bez nadsvětlíku</t>
  </si>
  <si>
    <t>" vstupních" 1</t>
  </si>
  <si>
    <t>68</t>
  </si>
  <si>
    <t>553970004b</t>
  </si>
  <si>
    <t>-882021372</t>
  </si>
  <si>
    <t>Poznámka k položce:
vstupní dveře dle arch. návrhu</t>
  </si>
  <si>
    <t>" vstupních dveře včetně kování, zárubně, zámku" 1*95</t>
  </si>
  <si>
    <t>69</t>
  </si>
  <si>
    <t>767161214</t>
  </si>
  <si>
    <t>Montáž zábradlí rovného z profilové oceli do zdi do hmotnosti 30 kg</t>
  </si>
  <si>
    <t>-1851198998</t>
  </si>
  <si>
    <t>Montáž zábradlí rovného z profilové oceli do zdiva, hmotnosti 1 m zábradlí přes 20 do 30 kg</t>
  </si>
  <si>
    <t>" na koruně schodiště vnějšího" 1,4+4,58+0,5</t>
  </si>
  <si>
    <t>70</t>
  </si>
  <si>
    <t>553970004c</t>
  </si>
  <si>
    <t>-539435153</t>
  </si>
  <si>
    <t>Poznámka k položce:
- replika dle stávajícího zábladlí
- tyčovina 30/30mm, výplň z okrasných prvků 10/10mm</t>
  </si>
  <si>
    <t>" na koruně schodiště vnějšího v=1m" 21,65*(1,4+4,58+0,5)</t>
  </si>
  <si>
    <t>71</t>
  </si>
  <si>
    <t>953961214</t>
  </si>
  <si>
    <t>Kotvy chemickou patronou M 16 hl 125 mm do betonu, ŽB nebo kamene s vyvrtáním otvoru</t>
  </si>
  <si>
    <t>-1803523493</t>
  </si>
  <si>
    <t>Kotvy chemické s vyvrtáním otvoru do betonu, železobetonu nebo tvrdého kamene chemická patrona, velikost M 16, hloubka 125 mm</t>
  </si>
  <si>
    <t>" sloupky zábradlí " 7*2</t>
  </si>
  <si>
    <t>72</t>
  </si>
  <si>
    <t>767995113</t>
  </si>
  <si>
    <t>Montáž atypických zámečnických konstrukcí hmotnosti do 20 kg</t>
  </si>
  <si>
    <t>847798944</t>
  </si>
  <si>
    <t>Montáž ostatních atypických zámečnických konstrukcí hmotnosti přes 10 do 20 kg</t>
  </si>
  <si>
    <t>" ukončení a doplnění sloupku zábradlí na terase po částečném ubourání" 20</t>
  </si>
  <si>
    <t>73</t>
  </si>
  <si>
    <t>553970004d</t>
  </si>
  <si>
    <t>-1146435027</t>
  </si>
  <si>
    <t>Poznámka k položce:
sloupek ukončení zábradlí na terase</t>
  </si>
  <si>
    <t>74</t>
  </si>
  <si>
    <t>767165114</t>
  </si>
  <si>
    <t>Montáž zábradlí rovného madla z trubek nebo tenkostěnných profilů svařovaného</t>
  </si>
  <si>
    <t>-1058743465</t>
  </si>
  <si>
    <t>Montáž zábradlí rovného madel z trubek nebo tenkostěnných profilů svařováním</t>
  </si>
  <si>
    <t>" vnější schodiště" 3,5</t>
  </si>
  <si>
    <t>" vnitřní schod" 2,0</t>
  </si>
  <si>
    <t>75</t>
  </si>
  <si>
    <t>953941211</t>
  </si>
  <si>
    <t>Osazování kovových konzol nebo kotev bez jejich dodání</t>
  </si>
  <si>
    <t>-1887836791</t>
  </si>
  <si>
    <t>Osazování drobných kovových předmětů se zalitím maltou cementovou, do vysekaných kapes nebo připravených otvorů konzol nebo kotev, např. pro schodišťová madla do zdí, radiátorové konzoly apod.</t>
  </si>
  <si>
    <t>" vnější schodiště" 3,5/0,5+1</t>
  </si>
  <si>
    <t>" vnitřní schod" 2,0/0,5+1</t>
  </si>
  <si>
    <t>76</t>
  </si>
  <si>
    <t>553970004e</t>
  </si>
  <si>
    <t>85914038</t>
  </si>
  <si>
    <t>Poznámka k položce:
madla schodišť - trubka 48mm + kotvení</t>
  </si>
  <si>
    <t>" vnější schodiště kotvení + madlo" (3,5/0,5+1)*2,5+3,5*3,63</t>
  </si>
  <si>
    <t>" vnitřní schod kotvení + madlo" 5*2,5+2,0*3,63</t>
  </si>
  <si>
    <t>77</t>
  </si>
  <si>
    <t>953961213</t>
  </si>
  <si>
    <t>Kotvy chemickou patronou M 12 hl 110 mm do betonu, ŽB nebo kamene s vyvrtáním otvoru</t>
  </si>
  <si>
    <t>-1467451752</t>
  </si>
  <si>
    <t>Kotvy chemické s vyvrtáním otvoru do betonu, železobetonu nebo tvrdého kamene chemická patrona, velikost M 12, hloubka 110 mm</t>
  </si>
  <si>
    <t>78</t>
  </si>
  <si>
    <t>998767101</t>
  </si>
  <si>
    <t>Přesun hmot tonážní pro zámečnické konstrukce v objektech v do 6 m</t>
  </si>
  <si>
    <t>-680973032</t>
  </si>
  <si>
    <t>Přesun hmot pro zámečnické konstrukce stanovený z hmotnosti přesunovaného materiálu vodorovná dopravní vzdálenost do 50 m v objektech výšky do 6 m</t>
  </si>
  <si>
    <t>771</t>
  </si>
  <si>
    <t>Podlahy z dlaždic</t>
  </si>
  <si>
    <t>79</t>
  </si>
  <si>
    <t>771990112</t>
  </si>
  <si>
    <t>Vyrovnání podkladu samonivelační stěrkou tl 4 mm pevnosti 30 Mpa</t>
  </si>
  <si>
    <t>764791147</t>
  </si>
  <si>
    <t>Vyrovnání podkladní vrstvy samonivelační stěrkou tl. 4 mm, min. pevnosti 30 MPa</t>
  </si>
  <si>
    <t>80</t>
  </si>
  <si>
    <t>771591111</t>
  </si>
  <si>
    <t>Podlahy penetrace podkladu</t>
  </si>
  <si>
    <t>-1219612838</t>
  </si>
  <si>
    <t>Podlahy - ostatní práce penetrace podkladu</t>
  </si>
  <si>
    <t>81</t>
  </si>
  <si>
    <t>771591264</t>
  </si>
  <si>
    <t>Spoj kontaktní izolace ve spojení s dlažbou s napojením na stěnu</t>
  </si>
  <si>
    <t>-778247455</t>
  </si>
  <si>
    <t>Izolace, separace, odvodnění ve spojení s dlažbou (Schlüter systém) spoj izolace s napojení na stěnu z folie (KERDI)</t>
  </si>
  <si>
    <t>" zábradelní zídka" 6,06</t>
  </si>
  <si>
    <t>" podesta vstupního schod." 2*1,04+0,92</t>
  </si>
  <si>
    <t>82</t>
  </si>
  <si>
    <t>771474113</t>
  </si>
  <si>
    <t>Montáž soklíků z dlaždic keramických rovných flexibilní lepidlo v do 120 mm</t>
  </si>
  <si>
    <t>97996956</t>
  </si>
  <si>
    <t>Montáž soklíků z dlaždic keramických lepených flexibilním lepidlem rovných výšky přes 90 do 120 mm</t>
  </si>
  <si>
    <t>Poznámka k položce:
v dodávce použít demontované dlaždice terasy !!!</t>
  </si>
  <si>
    <t>83</t>
  </si>
  <si>
    <t>771574116</t>
  </si>
  <si>
    <t>Montáž podlah keramických režných hladkých lepených flexibilním lepidlem do 25 ks/m2</t>
  </si>
  <si>
    <t>1463245985</t>
  </si>
  <si>
    <t>Montáž podlah z dlaždic keramických lepených flexibilním lepidlem režných nebo glazovaných hladkých přes 22 do 25 ks/ m2</t>
  </si>
  <si>
    <t>Poznámka k položce:
použít vybouranou dlažbu !!!
vnější mrazuvzdorné lepidlo !!!</t>
  </si>
  <si>
    <t>84</t>
  </si>
  <si>
    <t>771575131</t>
  </si>
  <si>
    <t>Montáž podlah keramických režných protiskluzných lepených disperzním lepidlem do 50 ks/m2</t>
  </si>
  <si>
    <t>1735749315</t>
  </si>
  <si>
    <t>Montáž podlah z dlaždic keramických lepených disperzním lepidlem režných nebo glazovaných protiskluzných nebo reliefovaných do 50 ks/ m2</t>
  </si>
  <si>
    <t>85</t>
  </si>
  <si>
    <t>597614080R</t>
  </si>
  <si>
    <t>dlaždice keramické slinuté neglazované mrazuvzdorné  SL 29,8 x 29,8 x 0,9 cm</t>
  </si>
  <si>
    <t>-1703639428</t>
  </si>
  <si>
    <t>Obkládačky a dlaždice keramické dlaždice keramické vysoce slinuté neglazované mrazuvzdorné S-hladké  SL- zdrsněné - hladké rozměr  29,8 x 29,8 x 0,9  SL      (cen.skup. 78)</t>
  </si>
  <si>
    <t>" podesta vstupního schod. - soklík" (2*1,04+0,92)*0,1</t>
  </si>
  <si>
    <t>1,257*1,1 'Přepočtené koeficientem množství</t>
  </si>
  <si>
    <t>86</t>
  </si>
  <si>
    <t>771579191</t>
  </si>
  <si>
    <t>Příplatek k montáž podlah keramických za plochu do 5 m2</t>
  </si>
  <si>
    <t>-127568714</t>
  </si>
  <si>
    <t>Montáž podlah z dlaždic keramických Příplatek k cenám za plochu do 5 m2 jednotlivě</t>
  </si>
  <si>
    <t>87</t>
  </si>
  <si>
    <t>771579196a</t>
  </si>
  <si>
    <t>Příplatek k montáž podlah keramických za spárování tmelem dvousložkovým</t>
  </si>
  <si>
    <t>1331433552</t>
  </si>
  <si>
    <t>Montáž podlah z dlaždic keramických Příplatek k cenám za dvousložkový spárovací tmel</t>
  </si>
  <si>
    <t>Poznámka k položce:
mrazuvzdorný</t>
  </si>
  <si>
    <t>88</t>
  </si>
  <si>
    <t>771579197</t>
  </si>
  <si>
    <t>Příplatek k montáž podlah keramických za lepení dvousložkovým lepidlem</t>
  </si>
  <si>
    <t>370365351</t>
  </si>
  <si>
    <t>Montáž podlah z dlaždic keramických Příplatek k cenám za dvousložkové lepidlo</t>
  </si>
  <si>
    <t>89</t>
  </si>
  <si>
    <t>771554113R</t>
  </si>
  <si>
    <t>Nutná oprava hlavy stávající zdi z  dlaždic teracových po odkrytí provizorního schodiště</t>
  </si>
  <si>
    <t>-306415000</t>
  </si>
  <si>
    <t>" vyspravení, přesazení dlaždic po odkrytí provizorního schodiště" 0,57*0,92+0,5*4,58</t>
  </si>
  <si>
    <t>90</t>
  </si>
  <si>
    <t>771574115</t>
  </si>
  <si>
    <t>Montáž podlah keramických režných hladkých lepených flexibilním lepidlem do 22 ks/m2</t>
  </si>
  <si>
    <t>-1648917265</t>
  </si>
  <si>
    <t>Montáž podlah z dlaždic keramických lepených flexibilním lepidlem režných nebo glazovaných hladkých přes 19 do 22 ks/ m2</t>
  </si>
  <si>
    <t>91</t>
  </si>
  <si>
    <t>771579196</t>
  </si>
  <si>
    <t>1842921487</t>
  </si>
  <si>
    <t>92</t>
  </si>
  <si>
    <t>1446830743</t>
  </si>
  <si>
    <t>" hala" 1,06+0,4*2+0,4+1,95+2,3+0,97+1,0*2+0,63+0,49*2</t>
  </si>
  <si>
    <t>93</t>
  </si>
  <si>
    <t>597611350</t>
  </si>
  <si>
    <t>dlaždice keramické  (barevné) 30 x 30 x 0,8 cm I. j.</t>
  </si>
  <si>
    <t>1236222478</t>
  </si>
  <si>
    <t>Obkládačky a dlaždice keramické - dlaždice formát 30 x 30 x  0,8 cm  (barevné) I.j.  (cen.skup. 72)</t>
  </si>
  <si>
    <t>" hala" (1,06+0,4*2+0,4+1,95+2,3+0,97+1,0*2+0,63+0,49*2)*0,1</t>
  </si>
  <si>
    <t>7,467*1,1 'Přepočtené koeficientem množství</t>
  </si>
  <si>
    <t>998771101</t>
  </si>
  <si>
    <t>Přesun hmot tonážní pro podlahy z dlaždic v objektech v do 6 m</t>
  </si>
  <si>
    <t>1995436635</t>
  </si>
  <si>
    <t>Přesun hmot pro podlahy z dlaždic stanovený z hmotnosti přesunovaného materiálu vodorovná dopravní vzdálenost do 50 m v objektech výšky do 6 m</t>
  </si>
  <si>
    <t>782</t>
  </si>
  <si>
    <t>Dokončovací práce - obklady z kamene</t>
  </si>
  <si>
    <t>95</t>
  </si>
  <si>
    <t>782691131</t>
  </si>
  <si>
    <t>Příplatek k montáži obkladu parapetů z kamene za nerovný povrch</t>
  </si>
  <si>
    <t>-1464775008</t>
  </si>
  <si>
    <t>Příplatek k cenám obkladů parapetů z kamene za vyrovnání nerovného povrchu</t>
  </si>
  <si>
    <t>782991401</t>
  </si>
  <si>
    <t>Penetrace podkladu obkladu z kamene</t>
  </si>
  <si>
    <t>-472157264</t>
  </si>
  <si>
    <t>Ostatní práce montáž profilů penetrace podkladu</t>
  </si>
  <si>
    <t>97</t>
  </si>
  <si>
    <t>782632113</t>
  </si>
  <si>
    <t>Montáž obkladu parapetů z pravoúhlých desek z tvrdého kamene do lepidlatl do 50 mm</t>
  </si>
  <si>
    <t>-44109955</t>
  </si>
  <si>
    <t>Montáž obkladů parapetů z tvrdých kamenů kladených do lepidla z nejvýše dvou rozdílných druhů pravoúhlých desek ve skladbě se pravidelně opakujících tl. přes 30 do 50 mm</t>
  </si>
  <si>
    <t>" zábradelní zídka" 0,25*6,2</t>
  </si>
  <si>
    <t>583870250R</t>
  </si>
  <si>
    <t xml:space="preserve">obklad parapetů tryskaný, žula </t>
  </si>
  <si>
    <t>-865641894</t>
  </si>
  <si>
    <t>Prvky stavební z přírodního kamene malé (desky dlažební, obkladové, soklové a podobně) obklad parapetů materiálová skupina I/2 - žula povrch tryskaný</t>
  </si>
  <si>
    <t>Poznámka k položce:
šedá žula dle arch. návrhu " do stříšky"</t>
  </si>
  <si>
    <t>1,55*1,05 'Přepočtené koeficientem množství</t>
  </si>
  <si>
    <t>99</t>
  </si>
  <si>
    <t>998782101</t>
  </si>
  <si>
    <t>Přesun hmot tonážní pro obklady kamenné v objektech v do 6 m</t>
  </si>
  <si>
    <t>928411294</t>
  </si>
  <si>
    <t>Přesun hmot pro obklady kamenné stanovený z hmotnosti přesunovaného materiálu vodorovná dopravní vzdálenost do 50 m v objektech výšky do 6 m</t>
  </si>
  <si>
    <t>783</t>
  </si>
  <si>
    <t>Dokončovací práce - nátěry</t>
  </si>
  <si>
    <t>783823151</t>
  </si>
  <si>
    <t>Penetrační akrylátový nátěr hrubých betonových povrchů a hrubých, rýhovaných a škrábaných omítek</t>
  </si>
  <si>
    <t>297635624</t>
  </si>
  <si>
    <t>Penetrační nátěr omítek hrubých betonových povrchů nebo omítek hrubých, rýhovaných tenkovrstvých nebo škrábaných (břízolitových) akrylátový</t>
  </si>
  <si>
    <t>101</t>
  </si>
  <si>
    <t>783827521</t>
  </si>
  <si>
    <t>Krycí dvojnásobný akrylátový nátěr hrubých betonových povrchů nebo hrubých omítek</t>
  </si>
  <si>
    <t>-1061456960</t>
  </si>
  <si>
    <t>Krycí (ochranný ) nátěr omítek dvojnásobný hrubých betonových povrchů nebo omítek hrubých, rýhovaných tenkovrstvých nebo škrábaných (břízolitových) akrylátový</t>
  </si>
  <si>
    <t>784</t>
  </si>
  <si>
    <t>Dokončovací práce - malby a tapety</t>
  </si>
  <si>
    <t>102</t>
  </si>
  <si>
    <t>784181121</t>
  </si>
  <si>
    <t>Hloubková jednonásobná penetrace podkladu v místnostech výšky do 3,80 m</t>
  </si>
  <si>
    <t>1452424752</t>
  </si>
  <si>
    <t>Penetrace podkladu jednonásobná hloubková v místnostech výšky do 3,80 m</t>
  </si>
  <si>
    <t>" oddělení haly od sklepení - nové zdi" (2,31*(1,95+2,6+0,97+1,17)+3,2*(0,79+0,38))</t>
  </si>
  <si>
    <t>" hala - strop" 7,95</t>
  </si>
  <si>
    <t>103</t>
  </si>
  <si>
    <t>784221101</t>
  </si>
  <si>
    <t>Dvojnásobné bílé malby  ze směsí za sucha dobře otěruvzdorných v místnostech do 3,80 m</t>
  </si>
  <si>
    <t>927843259</t>
  </si>
  <si>
    <t>Malby z malířských směsí otěruvzdorných za sucha dvojnásobné, bílé za sucha otěruvzdorné dobře v místnostech výšky do 3,80 m</t>
  </si>
  <si>
    <t>OST</t>
  </si>
  <si>
    <t>Vybavení - informační tabule</t>
  </si>
  <si>
    <t>104</t>
  </si>
  <si>
    <t>9989601R</t>
  </si>
  <si>
    <t>D+M informační tabule 900/450 ( bezp. sklo, kotvení nerez) v 1.np</t>
  </si>
  <si>
    <t>512</t>
  </si>
  <si>
    <t>1235920345</t>
  </si>
  <si>
    <t>Poznámka k položce:
dle arch. návrhu ozn Z06</t>
  </si>
  <si>
    <t>105</t>
  </si>
  <si>
    <t>9989602R</t>
  </si>
  <si>
    <t>D+M informační tabule 800/1500 ( bezp. sklo, kotvení nerez) v 1.pp</t>
  </si>
  <si>
    <t>601722070</t>
  </si>
  <si>
    <t>Poznámka k položce:
dle arch. návrhu zn. Z07</t>
  </si>
  <si>
    <t>D1.3 - Požárně bezpečnostní řešení</t>
  </si>
  <si>
    <t xml:space="preserve">      95 - Různé dokončovací konstrukce a práce pozemních staveb</t>
  </si>
  <si>
    <t>Různé dokončovací konstrukce a práce pozemních staveb</t>
  </si>
  <si>
    <t>953943113</t>
  </si>
  <si>
    <t>Osazování výrobků do 15 kg/kus do vysekaných kapes zdiva bez jejich dodání</t>
  </si>
  <si>
    <t>1815056930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</si>
</sst>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7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36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2" borderId="0" applyNumberFormat="0" applyBorder="0" applyAlignment="0" applyProtection="0"/>
    <xf numFmtId="0" fontId="71" fillId="5" borderId="0" applyNumberFormat="0" applyBorder="0" applyAlignment="0" applyProtection="0"/>
    <xf numFmtId="0" fontId="7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8" borderId="0" applyNumberFormat="0" applyBorder="0" applyAlignment="0" applyProtection="0"/>
    <xf numFmtId="0" fontId="71" fillId="10" borderId="0" applyNumberFormat="0" applyBorder="0" applyAlignment="0" applyProtection="0"/>
    <xf numFmtId="0" fontId="71" fillId="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2" fillId="15" borderId="0" applyNumberFormat="0" applyBorder="0" applyAlignment="0" applyProtection="0"/>
    <xf numFmtId="0" fontId="52" fillId="11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47" fillId="19" borderId="1" applyNumberFormat="0" applyAlignment="0" applyProtection="0"/>
    <xf numFmtId="0" fontId="72" fillId="0" borderId="2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7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45" fillId="3" borderId="1" applyNumberFormat="0" applyAlignment="0" applyProtection="0"/>
    <xf numFmtId="0" fontId="54" fillId="21" borderId="6" applyNumberFormat="0" applyAlignment="0" applyProtection="0"/>
    <xf numFmtId="0" fontId="54" fillId="22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8" fillId="12" borderId="0" applyNumberFormat="0" applyBorder="0" applyAlignment="0" applyProtection="0"/>
    <xf numFmtId="0" fontId="73" fillId="23" borderId="0" applyNumberFormat="0" applyBorder="0" applyAlignment="0" applyProtection="0"/>
    <xf numFmtId="0" fontId="0" fillId="0" borderId="0" applyAlignment="0">
      <protection locked="0"/>
    </xf>
    <xf numFmtId="0" fontId="0" fillId="4" borderId="11" applyNumberFormat="0" applyFont="0" applyAlignment="0" applyProtection="0"/>
    <xf numFmtId="0" fontId="46" fillId="19" borderId="12" applyNumberFormat="0" applyAlignment="0" applyProtection="0"/>
    <xf numFmtId="0" fontId="0" fillId="4" borderId="11" applyNumberFormat="0" applyFont="0" applyAlignment="0" applyProtection="0"/>
    <xf numFmtId="0" fontId="59" fillId="0" borderId="13" applyNumberFormat="0" applyFill="0" applyAlignment="0" applyProtection="0"/>
    <xf numFmtId="9" fontId="0" fillId="0" borderId="0" applyFont="0" applyFill="0" applyBorder="0" applyAlignment="0" applyProtection="0"/>
    <xf numFmtId="0" fontId="68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5" fillId="3" borderId="1" applyNumberFormat="0" applyAlignment="0" applyProtection="0"/>
    <xf numFmtId="0" fontId="63" fillId="25" borderId="1" applyNumberFormat="0" applyAlignment="0" applyProtection="0"/>
    <xf numFmtId="0" fontId="46" fillId="25" borderId="12" applyNumberFormat="0" applyAlignment="0" applyProtection="0"/>
    <xf numFmtId="0" fontId="7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9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12" borderId="0" xfId="0" applyFont="1" applyFill="1" applyAlignment="1">
      <alignment horizontal="left" vertical="center"/>
    </xf>
    <xf numFmtId="0" fontId="0" fillId="12" borderId="0" xfId="0" applyFont="1" applyFill="1" applyAlignment="1">
      <alignment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5" fillId="4" borderId="0" xfId="0" applyFont="1" applyFill="1" applyBorder="1" applyAlignment="1" applyProtection="1">
      <alignment horizontal="left" vertical="center"/>
      <protection locked="0"/>
    </xf>
    <xf numFmtId="49" fontId="5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6" fillId="25" borderId="23" xfId="0" applyFont="1" applyFill="1" applyBorder="1" applyAlignment="1">
      <alignment horizontal="left" vertical="center"/>
    </xf>
    <xf numFmtId="0" fontId="0" fillId="25" borderId="24" xfId="0" applyFont="1" applyFill="1" applyBorder="1" applyAlignment="1">
      <alignment vertical="center"/>
    </xf>
    <xf numFmtId="0" fontId="6" fillId="25" borderId="24" xfId="0" applyFont="1" applyFill="1" applyBorder="1" applyAlignment="1">
      <alignment horizontal="center" vertical="center"/>
    </xf>
    <xf numFmtId="4" fontId="6" fillId="25" borderId="24" xfId="0" applyNumberFormat="1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5" fillId="25" borderId="32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3" fillId="0" borderId="3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74" fontId="23" fillId="0" borderId="0" xfId="0" applyNumberFormat="1" applyFont="1" applyBorder="1" applyAlignment="1">
      <alignment vertical="center"/>
    </xf>
    <xf numFmtId="4" fontId="23" fillId="0" borderId="31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3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74" fontId="29" fillId="0" borderId="0" xfId="0" applyNumberFormat="1" applyFont="1" applyBorder="1" applyAlignment="1">
      <alignment vertical="center"/>
    </xf>
    <xf numFmtId="4" fontId="29" fillId="0" borderId="3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31" fillId="0" borderId="3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74" fontId="31" fillId="0" borderId="0" xfId="0" applyNumberFormat="1" applyFont="1" applyBorder="1" applyAlignment="1">
      <alignment vertical="center"/>
    </xf>
    <xf numFmtId="4" fontId="31" fillId="0" borderId="3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31" fillId="0" borderId="37" xfId="0" applyNumberFormat="1" applyFont="1" applyBorder="1" applyAlignment="1">
      <alignment vertical="center"/>
    </xf>
    <xf numFmtId="4" fontId="31" fillId="0" borderId="38" xfId="0" applyNumberFormat="1" applyFont="1" applyBorder="1" applyAlignment="1">
      <alignment vertical="center"/>
    </xf>
    <xf numFmtId="174" fontId="31" fillId="0" borderId="38" xfId="0" applyNumberFormat="1" applyFont="1" applyBorder="1" applyAlignment="1">
      <alignment vertical="center"/>
    </xf>
    <xf numFmtId="4" fontId="31" fillId="0" borderId="39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4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5" borderId="24" xfId="0" applyFont="1" applyFill="1" applyBorder="1" applyAlignment="1">
      <alignment horizontal="right" vertical="center"/>
    </xf>
    <xf numFmtId="0" fontId="0" fillId="25" borderId="24" xfId="0" applyFont="1" applyFill="1" applyBorder="1" applyAlignment="1" applyProtection="1">
      <alignment vertical="center"/>
      <protection locked="0"/>
    </xf>
    <xf numFmtId="0" fontId="0" fillId="25" borderId="41" xfId="0" applyFont="1" applyFill="1" applyBorder="1" applyAlignment="1">
      <alignment vertical="center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5" fillId="25" borderId="0" xfId="0" applyFont="1" applyFill="1" applyBorder="1" applyAlignment="1">
      <alignment horizontal="left" vertical="center"/>
    </xf>
    <xf numFmtId="0" fontId="0" fillId="25" borderId="0" xfId="0" applyFont="1" applyFill="1" applyBorder="1" applyAlignment="1" applyProtection="1">
      <alignment vertical="center"/>
      <protection locked="0"/>
    </xf>
    <xf numFmtId="0" fontId="5" fillId="25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8" xfId="0" applyFont="1" applyBorder="1" applyAlignment="1">
      <alignment horizontal="left" vertical="center"/>
    </xf>
    <xf numFmtId="0" fontId="9" fillId="0" borderId="38" xfId="0" applyFont="1" applyBorder="1" applyAlignment="1">
      <alignment vertical="center"/>
    </xf>
    <xf numFmtId="0" fontId="9" fillId="0" borderId="38" xfId="0" applyFont="1" applyBorder="1" applyAlignment="1" applyProtection="1">
      <alignment vertical="center"/>
      <protection locked="0"/>
    </xf>
    <xf numFmtId="4" fontId="9" fillId="0" borderId="38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8" xfId="0" applyFont="1" applyBorder="1" applyAlignment="1">
      <alignment horizontal="left" vertical="center"/>
    </xf>
    <xf numFmtId="0" fontId="10" fillId="0" borderId="38" xfId="0" applyFont="1" applyBorder="1" applyAlignment="1">
      <alignment vertical="center"/>
    </xf>
    <xf numFmtId="0" fontId="10" fillId="0" borderId="38" xfId="0" applyFont="1" applyBorder="1" applyAlignment="1" applyProtection="1">
      <alignment vertical="center"/>
      <protection locked="0"/>
    </xf>
    <xf numFmtId="4" fontId="10" fillId="0" borderId="38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center" vertical="center" wrapText="1"/>
    </xf>
    <xf numFmtId="0" fontId="5" fillId="25" borderId="33" xfId="0" applyFont="1" applyFill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 vertical="center" wrapText="1"/>
    </xf>
    <xf numFmtId="0" fontId="33" fillId="25" borderId="34" xfId="0" applyFont="1" applyFill="1" applyBorder="1" applyAlignment="1" applyProtection="1">
      <alignment horizontal="center" vertical="center" wrapText="1"/>
      <protection locked="0"/>
    </xf>
    <xf numFmtId="0" fontId="5" fillId="25" borderId="35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74" fontId="34" fillId="0" borderId="28" xfId="0" applyNumberFormat="1" applyFont="1" applyBorder="1" applyAlignment="1">
      <alignment/>
    </xf>
    <xf numFmtId="174" fontId="34" fillId="0" borderId="29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11" fillId="0" borderId="19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 applyProtection="1">
      <alignment/>
      <protection locked="0"/>
    </xf>
    <xf numFmtId="4" fontId="9" fillId="0" borderId="0" xfId="0" applyNumberFormat="1" applyFont="1" applyAlignment="1">
      <alignment/>
    </xf>
    <xf numFmtId="0" fontId="11" fillId="0" borderId="3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174" fontId="11" fillId="0" borderId="3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0" fillId="0" borderId="19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49" fontId="0" fillId="0" borderId="42" xfId="0" applyNumberFormat="1" applyFont="1" applyBorder="1" applyAlignment="1" applyProtection="1">
      <alignment horizontal="left" vertical="center" wrapText="1"/>
      <protection/>
    </xf>
    <xf numFmtId="0" fontId="0" fillId="0" borderId="42" xfId="0" applyFont="1" applyBorder="1" applyAlignment="1" applyProtection="1">
      <alignment horizontal="left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175" fontId="0" fillId="0" borderId="42" xfId="0" applyNumberFormat="1" applyFont="1" applyBorder="1" applyAlignment="1" applyProtection="1">
      <alignment vertical="center"/>
      <protection/>
    </xf>
    <xf numFmtId="4" fontId="0" fillId="4" borderId="42" xfId="0" applyNumberFormat="1" applyFont="1" applyFill="1" applyBorder="1" applyAlignment="1" applyProtection="1">
      <alignment vertical="center"/>
      <protection locked="0"/>
    </xf>
    <xf numFmtId="4" fontId="0" fillId="0" borderId="42" xfId="0" applyNumberFormat="1" applyFont="1" applyBorder="1" applyAlignment="1" applyProtection="1">
      <alignment vertical="center"/>
      <protection/>
    </xf>
    <xf numFmtId="0" fontId="4" fillId="4" borderId="42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12" fillId="0" borderId="19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/>
    </xf>
    <xf numFmtId="0" fontId="38" fillId="0" borderId="0" xfId="0" applyFont="1" applyAlignment="1">
      <alignment vertical="center" wrapText="1"/>
    </xf>
    <xf numFmtId="0" fontId="13" fillId="0" borderId="19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3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39" fillId="0" borderId="42" xfId="0" applyFont="1" applyBorder="1" applyAlignment="1" applyProtection="1">
      <alignment horizontal="center" vertical="center"/>
      <protection/>
    </xf>
    <xf numFmtId="49" fontId="39" fillId="0" borderId="42" xfId="0" applyNumberFormat="1" applyFont="1" applyBorder="1" applyAlignment="1" applyProtection="1">
      <alignment horizontal="left" vertical="center" wrapText="1"/>
      <protection/>
    </xf>
    <xf numFmtId="0" fontId="39" fillId="0" borderId="42" xfId="0" applyFont="1" applyBorder="1" applyAlignment="1" applyProtection="1">
      <alignment horizontal="left" vertical="center" wrapText="1"/>
      <protection/>
    </xf>
    <xf numFmtId="0" fontId="39" fillId="0" borderId="42" xfId="0" applyFont="1" applyBorder="1" applyAlignment="1" applyProtection="1">
      <alignment horizontal="center" vertical="center" wrapText="1"/>
      <protection/>
    </xf>
    <xf numFmtId="175" fontId="39" fillId="0" borderId="42" xfId="0" applyNumberFormat="1" applyFont="1" applyBorder="1" applyAlignment="1" applyProtection="1">
      <alignment vertical="center"/>
      <protection/>
    </xf>
    <xf numFmtId="4" fontId="39" fillId="4" borderId="42" xfId="0" applyNumberFormat="1" applyFont="1" applyFill="1" applyBorder="1" applyAlignment="1" applyProtection="1">
      <alignment vertical="center"/>
      <protection locked="0"/>
    </xf>
    <xf numFmtId="4" fontId="39" fillId="0" borderId="42" xfId="0" applyNumberFormat="1" applyFont="1" applyBorder="1" applyAlignment="1" applyProtection="1">
      <alignment vertical="center"/>
      <protection/>
    </xf>
    <xf numFmtId="0" fontId="39" fillId="0" borderId="19" xfId="0" applyFont="1" applyBorder="1" applyAlignment="1">
      <alignment vertical="center"/>
    </xf>
    <xf numFmtId="0" fontId="39" fillId="4" borderId="42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Alignment="1">
      <alignment/>
    </xf>
    <xf numFmtId="0" fontId="14" fillId="0" borderId="19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175" fontId="14" fillId="0" borderId="0" xfId="0" applyNumberFormat="1" applyFont="1" applyBorder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3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75" fontId="14" fillId="0" borderId="0" xfId="0" applyNumberFormat="1" applyFont="1" applyAlignment="1">
      <alignment vertical="center"/>
    </xf>
    <xf numFmtId="0" fontId="40" fillId="12" borderId="0" xfId="60" applyFill="1" applyAlignment="1">
      <alignment/>
    </xf>
    <xf numFmtId="0" fontId="48" fillId="0" borderId="0" xfId="60" applyFont="1" applyAlignment="1">
      <alignment horizontal="center" vertical="center"/>
    </xf>
    <xf numFmtId="0" fontId="49" fillId="12" borderId="0" xfId="0" applyFont="1" applyFill="1" applyAlignment="1">
      <alignment horizontal="left" vertical="center"/>
    </xf>
    <xf numFmtId="0" fontId="8" fillId="12" borderId="0" xfId="0" applyFont="1" applyFill="1" applyAlignment="1">
      <alignment vertical="center"/>
    </xf>
    <xf numFmtId="0" fontId="50" fillId="12" borderId="0" xfId="60" applyFont="1" applyFill="1" applyAlignment="1">
      <alignment vertical="center"/>
    </xf>
    <xf numFmtId="0" fontId="15" fillId="12" borderId="0" xfId="0" applyFont="1" applyFill="1" applyAlignment="1" applyProtection="1">
      <alignment horizontal="left" vertical="center"/>
      <protection/>
    </xf>
    <xf numFmtId="0" fontId="8" fillId="12" borderId="0" xfId="0" applyFont="1" applyFill="1" applyAlignment="1" applyProtection="1">
      <alignment vertical="center"/>
      <protection/>
    </xf>
    <xf numFmtId="0" fontId="49" fillId="12" borderId="0" xfId="0" applyFont="1" applyFill="1" applyAlignment="1" applyProtection="1">
      <alignment horizontal="left" vertical="center"/>
      <protection/>
    </xf>
    <xf numFmtId="0" fontId="50" fillId="12" borderId="0" xfId="60" applyFont="1" applyFill="1" applyAlignment="1" applyProtection="1">
      <alignment vertical="center"/>
      <protection/>
    </xf>
    <xf numFmtId="0" fontId="8" fillId="12" borderId="0" xfId="0" applyFont="1" applyFill="1" applyAlignment="1" applyProtection="1">
      <alignment vertical="center"/>
      <protection locked="0"/>
    </xf>
    <xf numFmtId="0" fontId="0" fillId="0" borderId="0" xfId="74" applyAlignment="1">
      <alignment vertical="top"/>
      <protection locked="0"/>
    </xf>
    <xf numFmtId="0" fontId="0" fillId="0" borderId="43" xfId="74" applyFont="1" applyBorder="1" applyAlignment="1">
      <alignment vertical="center" wrapText="1"/>
      <protection locked="0"/>
    </xf>
    <xf numFmtId="0" fontId="0" fillId="0" borderId="44" xfId="74" applyFont="1" applyBorder="1" applyAlignment="1">
      <alignment vertical="center" wrapText="1"/>
      <protection locked="0"/>
    </xf>
    <xf numFmtId="0" fontId="0" fillId="0" borderId="45" xfId="74" applyFont="1" applyBorder="1" applyAlignment="1">
      <alignment vertical="center" wrapText="1"/>
      <protection locked="0"/>
    </xf>
    <xf numFmtId="0" fontId="0" fillId="0" borderId="46" xfId="74" applyFont="1" applyBorder="1" applyAlignment="1">
      <alignment horizontal="center" vertical="center" wrapText="1"/>
      <protection locked="0"/>
    </xf>
    <xf numFmtId="0" fontId="0" fillId="0" borderId="47" xfId="74" applyFont="1" applyBorder="1" applyAlignment="1">
      <alignment horizontal="center" vertical="center" wrapText="1"/>
      <protection locked="0"/>
    </xf>
    <xf numFmtId="0" fontId="0" fillId="0" borderId="0" xfId="74" applyAlignment="1">
      <alignment horizontal="center" vertical="center"/>
      <protection locked="0"/>
    </xf>
    <xf numFmtId="0" fontId="0" fillId="0" borderId="46" xfId="74" applyFont="1" applyBorder="1" applyAlignment="1">
      <alignment vertical="center" wrapText="1"/>
      <protection locked="0"/>
    </xf>
    <xf numFmtId="0" fontId="0" fillId="0" borderId="47" xfId="74" applyFont="1" applyBorder="1" applyAlignment="1">
      <alignment vertical="center" wrapText="1"/>
      <protection locked="0"/>
    </xf>
    <xf numFmtId="0" fontId="28" fillId="0" borderId="0" xfId="74" applyFont="1" applyBorder="1" applyAlignment="1">
      <alignment horizontal="left" vertical="center" wrapText="1"/>
      <protection locked="0"/>
    </xf>
    <xf numFmtId="0" fontId="5" fillId="0" borderId="0" xfId="74" applyFont="1" applyBorder="1" applyAlignment="1">
      <alignment horizontal="left" vertical="center" wrapText="1"/>
      <protection locked="0"/>
    </xf>
    <xf numFmtId="0" fontId="5" fillId="0" borderId="46" xfId="74" applyFont="1" applyBorder="1" applyAlignment="1">
      <alignment vertical="center" wrapText="1"/>
      <protection locked="0"/>
    </xf>
    <xf numFmtId="0" fontId="5" fillId="0" borderId="0" xfId="74" applyFont="1" applyBorder="1" applyAlignment="1">
      <alignment vertical="center" wrapText="1"/>
      <protection locked="0"/>
    </xf>
    <xf numFmtId="0" fontId="5" fillId="0" borderId="0" xfId="74" applyFont="1" applyBorder="1" applyAlignment="1">
      <alignment vertical="center"/>
      <protection locked="0"/>
    </xf>
    <xf numFmtId="0" fontId="5" fillId="0" borderId="0" xfId="74" applyFont="1" applyBorder="1" applyAlignment="1">
      <alignment horizontal="left" vertical="center"/>
      <protection locked="0"/>
    </xf>
    <xf numFmtId="49" fontId="5" fillId="0" borderId="0" xfId="74" applyNumberFormat="1" applyFont="1" applyBorder="1" applyAlignment="1">
      <alignment vertical="center" wrapText="1"/>
      <protection locked="0"/>
    </xf>
    <xf numFmtId="0" fontId="0" fillId="0" borderId="48" xfId="74" applyFont="1" applyBorder="1" applyAlignment="1">
      <alignment vertical="center" wrapText="1"/>
      <protection locked="0"/>
    </xf>
    <xf numFmtId="0" fontId="8" fillId="0" borderId="49" xfId="74" applyFont="1" applyBorder="1" applyAlignment="1">
      <alignment vertical="center" wrapText="1"/>
      <protection locked="0"/>
    </xf>
    <xf numFmtId="0" fontId="0" fillId="0" borderId="50" xfId="74" applyFont="1" applyBorder="1" applyAlignment="1">
      <alignment vertical="center" wrapText="1"/>
      <protection locked="0"/>
    </xf>
    <xf numFmtId="0" fontId="0" fillId="0" borderId="0" xfId="74" applyFont="1" applyBorder="1" applyAlignment="1">
      <alignment vertical="top"/>
      <protection locked="0"/>
    </xf>
    <xf numFmtId="0" fontId="0" fillId="0" borderId="0" xfId="74" applyFont="1" applyAlignment="1">
      <alignment vertical="top"/>
      <protection locked="0"/>
    </xf>
    <xf numFmtId="0" fontId="0" fillId="0" borderId="43" xfId="74" applyFont="1" applyBorder="1" applyAlignment="1">
      <alignment horizontal="left" vertical="center"/>
      <protection locked="0"/>
    </xf>
    <xf numFmtId="0" fontId="0" fillId="0" borderId="44" xfId="74" applyFont="1" applyBorder="1" applyAlignment="1">
      <alignment horizontal="left" vertical="center"/>
      <protection locked="0"/>
    </xf>
    <xf numFmtId="0" fontId="0" fillId="0" borderId="45" xfId="74" applyFont="1" applyBorder="1" applyAlignment="1">
      <alignment horizontal="left" vertical="center"/>
      <protection locked="0"/>
    </xf>
    <xf numFmtId="0" fontId="0" fillId="0" borderId="46" xfId="74" applyFont="1" applyBorder="1" applyAlignment="1">
      <alignment horizontal="left" vertical="center"/>
      <protection locked="0"/>
    </xf>
    <xf numFmtId="0" fontId="0" fillId="0" borderId="47" xfId="74" applyFont="1" applyBorder="1" applyAlignment="1">
      <alignment horizontal="left" vertical="center"/>
      <protection locked="0"/>
    </xf>
    <xf numFmtId="0" fontId="28" fillId="0" borderId="0" xfId="74" applyFont="1" applyBorder="1" applyAlignment="1">
      <alignment horizontal="left" vertical="center"/>
      <protection locked="0"/>
    </xf>
    <xf numFmtId="0" fontId="7" fillId="0" borderId="0" xfId="74" applyFont="1" applyAlignment="1">
      <alignment horizontal="left" vertical="center"/>
      <protection locked="0"/>
    </xf>
    <xf numFmtId="0" fontId="28" fillId="0" borderId="49" xfId="74" applyFont="1" applyBorder="1" applyAlignment="1">
      <alignment horizontal="left" vertical="center"/>
      <protection locked="0"/>
    </xf>
    <xf numFmtId="0" fontId="28" fillId="0" borderId="49" xfId="74" applyFont="1" applyBorder="1" applyAlignment="1">
      <alignment horizontal="center" vertical="center"/>
      <protection locked="0"/>
    </xf>
    <xf numFmtId="0" fontId="7" fillId="0" borderId="49" xfId="74" applyFont="1" applyBorder="1" applyAlignment="1">
      <alignment horizontal="left" vertical="center"/>
      <protection locked="0"/>
    </xf>
    <xf numFmtId="0" fontId="22" fillId="0" borderId="0" xfId="74" applyFont="1" applyBorder="1" applyAlignment="1">
      <alignment horizontal="left" vertical="center"/>
      <protection locked="0"/>
    </xf>
    <xf numFmtId="0" fontId="5" fillId="0" borderId="0" xfId="74" applyFont="1" applyAlignment="1">
      <alignment horizontal="left" vertical="center"/>
      <protection locked="0"/>
    </xf>
    <xf numFmtId="0" fontId="5" fillId="0" borderId="0" xfId="74" applyFont="1" applyBorder="1" applyAlignment="1">
      <alignment horizontal="center" vertical="center"/>
      <protection locked="0"/>
    </xf>
    <xf numFmtId="0" fontId="5" fillId="0" borderId="46" xfId="74" applyFont="1" applyBorder="1" applyAlignment="1">
      <alignment horizontal="left" vertical="center"/>
      <protection locked="0"/>
    </xf>
    <xf numFmtId="0" fontId="5" fillId="0" borderId="0" xfId="74" applyFont="1" applyFill="1" applyBorder="1" applyAlignment="1">
      <alignment horizontal="left" vertical="center"/>
      <protection locked="0"/>
    </xf>
    <xf numFmtId="0" fontId="5" fillId="0" borderId="0" xfId="74" applyFont="1" applyFill="1" applyBorder="1" applyAlignment="1">
      <alignment horizontal="center" vertical="center"/>
      <protection locked="0"/>
    </xf>
    <xf numFmtId="0" fontId="0" fillId="0" borderId="48" xfId="74" applyFont="1" applyBorder="1" applyAlignment="1">
      <alignment horizontal="left" vertical="center"/>
      <protection locked="0"/>
    </xf>
    <xf numFmtId="0" fontId="8" fillId="0" borderId="49" xfId="74" applyFont="1" applyBorder="1" applyAlignment="1">
      <alignment horizontal="left" vertical="center"/>
      <protection locked="0"/>
    </xf>
    <xf numFmtId="0" fontId="0" fillId="0" borderId="50" xfId="74" applyFont="1" applyBorder="1" applyAlignment="1">
      <alignment horizontal="left" vertical="center"/>
      <protection locked="0"/>
    </xf>
    <xf numFmtId="0" fontId="0" fillId="0" borderId="0" xfId="74" applyFont="1" applyBorder="1" applyAlignment="1">
      <alignment horizontal="left" vertical="center"/>
      <protection locked="0"/>
    </xf>
    <xf numFmtId="0" fontId="8" fillId="0" borderId="0" xfId="74" applyFont="1" applyBorder="1" applyAlignment="1">
      <alignment horizontal="left" vertical="center"/>
      <protection locked="0"/>
    </xf>
    <xf numFmtId="0" fontId="7" fillId="0" borderId="0" xfId="74" applyFont="1" applyBorder="1" applyAlignment="1">
      <alignment horizontal="left" vertical="center"/>
      <protection locked="0"/>
    </xf>
    <xf numFmtId="0" fontId="5" fillId="0" borderId="49" xfId="74" applyFont="1" applyBorder="1" applyAlignment="1">
      <alignment horizontal="left" vertical="center"/>
      <protection locked="0"/>
    </xf>
    <xf numFmtId="0" fontId="0" fillId="0" borderId="0" xfId="74" applyFont="1" applyBorder="1" applyAlignment="1">
      <alignment horizontal="left" vertical="center" wrapText="1"/>
      <protection locked="0"/>
    </xf>
    <xf numFmtId="0" fontId="5" fillId="0" borderId="0" xfId="74" applyFont="1" applyBorder="1" applyAlignment="1">
      <alignment horizontal="center" vertical="center" wrapText="1"/>
      <protection locked="0"/>
    </xf>
    <xf numFmtId="0" fontId="0" fillId="0" borderId="43" xfId="74" applyFont="1" applyBorder="1" applyAlignment="1">
      <alignment horizontal="left" vertical="center" wrapText="1"/>
      <protection locked="0"/>
    </xf>
    <xf numFmtId="0" fontId="0" fillId="0" borderId="44" xfId="74" applyFont="1" applyBorder="1" applyAlignment="1">
      <alignment horizontal="left" vertical="center" wrapText="1"/>
      <protection locked="0"/>
    </xf>
    <xf numFmtId="0" fontId="0" fillId="0" borderId="45" xfId="74" applyFont="1" applyBorder="1" applyAlignment="1">
      <alignment horizontal="left" vertical="center" wrapText="1"/>
      <protection locked="0"/>
    </xf>
    <xf numFmtId="0" fontId="0" fillId="0" borderId="46" xfId="74" applyFont="1" applyBorder="1" applyAlignment="1">
      <alignment horizontal="left" vertical="center" wrapText="1"/>
      <protection locked="0"/>
    </xf>
    <xf numFmtId="0" fontId="0" fillId="0" borderId="47" xfId="74" applyFont="1" applyBorder="1" applyAlignment="1">
      <alignment horizontal="left" vertical="center" wrapText="1"/>
      <protection locked="0"/>
    </xf>
    <xf numFmtId="0" fontId="7" fillId="0" borderId="46" xfId="74" applyFont="1" applyBorder="1" applyAlignment="1">
      <alignment horizontal="left" vertical="center" wrapText="1"/>
      <protection locked="0"/>
    </xf>
    <xf numFmtId="0" fontId="7" fillId="0" borderId="47" xfId="74" applyFont="1" applyBorder="1" applyAlignment="1">
      <alignment horizontal="left" vertical="center" wrapText="1"/>
      <protection locked="0"/>
    </xf>
    <xf numFmtId="0" fontId="5" fillId="0" borderId="46" xfId="74" applyFont="1" applyBorder="1" applyAlignment="1">
      <alignment horizontal="left" vertical="center" wrapText="1"/>
      <protection locked="0"/>
    </xf>
    <xf numFmtId="0" fontId="5" fillId="0" borderId="47" xfId="74" applyFont="1" applyBorder="1" applyAlignment="1">
      <alignment horizontal="left" vertical="center" wrapText="1"/>
      <protection locked="0"/>
    </xf>
    <xf numFmtId="0" fontId="5" fillId="0" borderId="47" xfId="74" applyFont="1" applyBorder="1" applyAlignment="1">
      <alignment horizontal="left" vertical="center"/>
      <protection locked="0"/>
    </xf>
    <xf numFmtId="0" fontId="5" fillId="0" borderId="48" xfId="74" applyFont="1" applyBorder="1" applyAlignment="1">
      <alignment horizontal="left" vertical="center" wrapText="1"/>
      <protection locked="0"/>
    </xf>
    <xf numFmtId="0" fontId="5" fillId="0" borderId="49" xfId="74" applyFont="1" applyBorder="1" applyAlignment="1">
      <alignment horizontal="left" vertical="center" wrapText="1"/>
      <protection locked="0"/>
    </xf>
    <xf numFmtId="0" fontId="5" fillId="0" borderId="50" xfId="74" applyFont="1" applyBorder="1" applyAlignment="1">
      <alignment horizontal="left" vertical="center" wrapText="1"/>
      <protection locked="0"/>
    </xf>
    <xf numFmtId="0" fontId="5" fillId="0" borderId="0" xfId="74" applyFont="1" applyBorder="1" applyAlignment="1">
      <alignment horizontal="left" vertical="top"/>
      <protection locked="0"/>
    </xf>
    <xf numFmtId="0" fontId="5" fillId="0" borderId="0" xfId="74" applyFont="1" applyBorder="1" applyAlignment="1">
      <alignment horizontal="center" vertical="top"/>
      <protection locked="0"/>
    </xf>
    <xf numFmtId="0" fontId="5" fillId="0" borderId="48" xfId="74" applyFont="1" applyBorder="1" applyAlignment="1">
      <alignment horizontal="left" vertical="center"/>
      <protection locked="0"/>
    </xf>
    <xf numFmtId="0" fontId="5" fillId="0" borderId="50" xfId="74" applyFont="1" applyBorder="1" applyAlignment="1">
      <alignment horizontal="left" vertical="center"/>
      <protection locked="0"/>
    </xf>
    <xf numFmtId="0" fontId="7" fillId="0" borderId="0" xfId="74" applyFont="1" applyAlignment="1">
      <alignment vertical="center"/>
      <protection locked="0"/>
    </xf>
    <xf numFmtId="0" fontId="28" fillId="0" borderId="0" xfId="74" applyFont="1" applyBorder="1" applyAlignment="1">
      <alignment vertical="center"/>
      <protection locked="0"/>
    </xf>
    <xf numFmtId="0" fontId="7" fillId="0" borderId="49" xfId="74" applyFont="1" applyBorder="1" applyAlignment="1">
      <alignment vertical="center"/>
      <protection locked="0"/>
    </xf>
    <xf numFmtId="0" fontId="28" fillId="0" borderId="49" xfId="74" applyFont="1" applyBorder="1" applyAlignment="1">
      <alignment vertical="center"/>
      <protection locked="0"/>
    </xf>
    <xf numFmtId="0" fontId="0" fillId="0" borderId="0" xfId="74" applyBorder="1" applyAlignment="1">
      <alignment vertical="top"/>
      <protection locked="0"/>
    </xf>
    <xf numFmtId="49" fontId="5" fillId="0" borderId="0" xfId="74" applyNumberFormat="1" applyFont="1" applyBorder="1" applyAlignment="1">
      <alignment horizontal="left" vertical="center"/>
      <protection locked="0"/>
    </xf>
    <xf numFmtId="0" fontId="0" fillId="0" borderId="49" xfId="74" applyBorder="1" applyAlignment="1">
      <alignment vertical="top"/>
      <protection locked="0"/>
    </xf>
    <xf numFmtId="0" fontId="5" fillId="0" borderId="44" xfId="74" applyFont="1" applyBorder="1" applyAlignment="1">
      <alignment horizontal="left" vertical="center" wrapText="1"/>
      <protection locked="0"/>
    </xf>
    <xf numFmtId="0" fontId="5" fillId="0" borderId="44" xfId="74" applyFont="1" applyBorder="1" applyAlignment="1">
      <alignment horizontal="left" vertical="center"/>
      <protection locked="0"/>
    </xf>
    <xf numFmtId="0" fontId="5" fillId="0" borderId="44" xfId="74" applyFont="1" applyBorder="1" applyAlignment="1">
      <alignment horizontal="center" vertical="center"/>
      <protection locked="0"/>
    </xf>
    <xf numFmtId="0" fontId="28" fillId="0" borderId="49" xfId="74" applyFont="1" applyBorder="1" applyAlignment="1">
      <alignment horizontal="left"/>
      <protection locked="0"/>
    </xf>
    <xf numFmtId="0" fontId="7" fillId="0" borderId="49" xfId="74" applyFont="1" applyBorder="1" applyAlignment="1">
      <alignment/>
      <protection locked="0"/>
    </xf>
    <xf numFmtId="0" fontId="0" fillId="0" borderId="46" xfId="74" applyFont="1" applyBorder="1" applyAlignment="1">
      <alignment vertical="top"/>
      <protection locked="0"/>
    </xf>
    <xf numFmtId="0" fontId="0" fillId="0" borderId="47" xfId="74" applyFont="1" applyBorder="1" applyAlignment="1">
      <alignment vertical="top"/>
      <protection locked="0"/>
    </xf>
    <xf numFmtId="0" fontId="0" fillId="0" borderId="0" xfId="74" applyFont="1" applyBorder="1" applyAlignment="1">
      <alignment horizontal="center" vertical="center"/>
      <protection locked="0"/>
    </xf>
    <xf numFmtId="0" fontId="0" fillId="0" borderId="0" xfId="74" applyFont="1" applyBorder="1" applyAlignment="1">
      <alignment horizontal="left" vertical="top"/>
      <protection locked="0"/>
    </xf>
    <xf numFmtId="0" fontId="0" fillId="0" borderId="48" xfId="74" applyFont="1" applyBorder="1" applyAlignment="1">
      <alignment vertical="top"/>
      <protection locked="0"/>
    </xf>
    <xf numFmtId="0" fontId="0" fillId="0" borderId="49" xfId="74" applyFont="1" applyBorder="1" applyAlignment="1">
      <alignment vertical="top"/>
      <protection locked="0"/>
    </xf>
    <xf numFmtId="0" fontId="0" fillId="0" borderId="50" xfId="74" applyFont="1" applyBorder="1" applyAlignment="1">
      <alignment vertical="top"/>
      <protection locked="0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0" fontId="5" fillId="25" borderId="23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vertical="center"/>
    </xf>
    <xf numFmtId="0" fontId="5" fillId="25" borderId="24" xfId="0" applyFont="1" applyFill="1" applyBorder="1" applyAlignment="1">
      <alignment horizontal="center" vertical="center"/>
    </xf>
    <xf numFmtId="0" fontId="5" fillId="25" borderId="24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3" fillId="0" borderId="36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6" fillId="25" borderId="24" xfId="0" applyFont="1" applyFill="1" applyBorder="1" applyAlignment="1">
      <alignment horizontal="left" vertical="center"/>
    </xf>
    <xf numFmtId="4" fontId="6" fillId="25" borderId="24" xfId="0" applyNumberFormat="1" applyFont="1" applyFill="1" applyBorder="1" applyAlignment="1">
      <alignment vertical="center"/>
    </xf>
    <xf numFmtId="0" fontId="0" fillId="25" borderId="32" xfId="0" applyFont="1" applyFill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4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50" fillId="12" borderId="0" xfId="6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74" applyFont="1" applyBorder="1" applyAlignment="1">
      <alignment horizontal="left" vertical="center" wrapText="1"/>
      <protection locked="0"/>
    </xf>
    <xf numFmtId="0" fontId="16" fillId="0" borderId="0" xfId="74" applyFont="1" applyBorder="1" applyAlignment="1">
      <alignment horizontal="center" vertical="center" wrapText="1"/>
      <protection locked="0"/>
    </xf>
    <xf numFmtId="0" fontId="28" fillId="0" borderId="49" xfId="74" applyFont="1" applyBorder="1" applyAlignment="1">
      <alignment horizontal="left" wrapText="1"/>
      <protection locked="0"/>
    </xf>
    <xf numFmtId="49" fontId="5" fillId="0" borderId="0" xfId="74" applyNumberFormat="1" applyFont="1" applyBorder="1" applyAlignment="1">
      <alignment horizontal="left" vertical="center" wrapText="1"/>
      <protection locked="0"/>
    </xf>
    <xf numFmtId="0" fontId="16" fillId="0" borderId="0" xfId="74" applyFont="1" applyBorder="1" applyAlignment="1">
      <alignment horizontal="center" vertical="center"/>
      <protection locked="0"/>
    </xf>
    <xf numFmtId="0" fontId="5" fillId="0" borderId="0" xfId="74" applyFont="1" applyBorder="1" applyAlignment="1">
      <alignment horizontal="left" vertical="center"/>
      <protection locked="0"/>
    </xf>
    <xf numFmtId="0" fontId="28" fillId="0" borderId="49" xfId="74" applyFont="1" applyBorder="1" applyAlignment="1">
      <alignment horizontal="left"/>
      <protection locked="0"/>
    </xf>
    <xf numFmtId="0" fontId="5" fillId="0" borderId="0" xfId="74" applyFont="1" applyBorder="1" applyAlignment="1">
      <alignment horizontal="left" vertical="top"/>
      <protection locked="0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alculation" xfId="51"/>
    <cellStyle name="Celkem" xfId="52"/>
    <cellStyle name="Comma" xfId="53"/>
    <cellStyle name="Comma [0]" xfId="54"/>
    <cellStyle name="Dobrá" xfId="55"/>
    <cellStyle name="Heading 1" xfId="56"/>
    <cellStyle name="Heading 2" xfId="57"/>
    <cellStyle name="Heading 3" xfId="58"/>
    <cellStyle name="Heading 4" xfId="59"/>
    <cellStyle name="Hyperlink" xfId="60"/>
    <cellStyle name="Chybně" xfId="61"/>
    <cellStyle name="Input" xfId="62"/>
    <cellStyle name="Kontrolná bunka" xfId="63"/>
    <cellStyle name="Kontrolní buňka" xfId="64"/>
    <cellStyle name="Currency" xfId="65"/>
    <cellStyle name="Currency [0]" xfId="66"/>
    <cellStyle name="Nadpis 1" xfId="67"/>
    <cellStyle name="Nadpis 2" xfId="68"/>
    <cellStyle name="Nadpis 3" xfId="69"/>
    <cellStyle name="Nadpis 4" xfId="70"/>
    <cellStyle name="Název" xfId="71"/>
    <cellStyle name="Neutrálna" xfId="72"/>
    <cellStyle name="Neutrální" xfId="73"/>
    <cellStyle name="normální_VVZ" xfId="74"/>
    <cellStyle name="Note" xfId="75"/>
    <cellStyle name="Output" xfId="76"/>
    <cellStyle name="Poznámka" xfId="77"/>
    <cellStyle name="Prepojená bunka" xfId="78"/>
    <cellStyle name="Percent" xfId="79"/>
    <cellStyle name="Propojená buňka" xfId="80"/>
    <cellStyle name="Followed Hyperlink" xfId="81"/>
    <cellStyle name="Spolu" xfId="82"/>
    <cellStyle name="Správně" xfId="83"/>
    <cellStyle name="Text upozornění" xfId="84"/>
    <cellStyle name="Text upozornenia" xfId="85"/>
    <cellStyle name="Titul" xfId="86"/>
    <cellStyle name="Vstup" xfId="87"/>
    <cellStyle name="Výpočet" xfId="88"/>
    <cellStyle name="Výstup" xfId="89"/>
    <cellStyle name="Vysvětlující text" xfId="90"/>
    <cellStyle name="Vysvetľujúci text" xfId="91"/>
    <cellStyle name="Zlá" xfId="92"/>
    <cellStyle name="Zvýraznění 1" xfId="93"/>
    <cellStyle name="Zvýraznění 2" xfId="94"/>
    <cellStyle name="Zvýraznění 3" xfId="95"/>
    <cellStyle name="Zvýraznění 4" xfId="96"/>
    <cellStyle name="Zvýraznění 5" xfId="97"/>
    <cellStyle name="Zvýraznění 6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A20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 descr="C:\KROSplusData\System\Temp\radCA202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40" t="s">
        <v>570</v>
      </c>
      <c r="B1" s="241"/>
      <c r="C1" s="241"/>
      <c r="D1" s="242" t="s">
        <v>571</v>
      </c>
      <c r="E1" s="241"/>
      <c r="F1" s="241"/>
      <c r="G1" s="241"/>
      <c r="H1" s="241"/>
      <c r="I1" s="241"/>
      <c r="J1" s="241"/>
      <c r="K1" s="243" t="s">
        <v>392</v>
      </c>
      <c r="L1" s="243"/>
      <c r="M1" s="243"/>
      <c r="N1" s="243"/>
      <c r="O1" s="243"/>
      <c r="P1" s="243"/>
      <c r="Q1" s="243"/>
      <c r="R1" s="243"/>
      <c r="S1" s="243"/>
      <c r="T1" s="241"/>
      <c r="U1" s="241"/>
      <c r="V1" s="241"/>
      <c r="W1" s="243" t="s">
        <v>393</v>
      </c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3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572</v>
      </c>
      <c r="BB1" s="15" t="s">
        <v>573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574</v>
      </c>
      <c r="BU1" s="17" t="s">
        <v>574</v>
      </c>
      <c r="BV1" s="17" t="s">
        <v>575</v>
      </c>
    </row>
    <row r="2" spans="3:72" ht="36.75" customHeight="1"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18" t="s">
        <v>576</v>
      </c>
      <c r="BT2" s="18" t="s">
        <v>577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576</v>
      </c>
      <c r="BT3" s="18" t="s">
        <v>578</v>
      </c>
    </row>
    <row r="4" spans="2:71" ht="36.75" customHeight="1">
      <c r="B4" s="22"/>
      <c r="C4" s="23"/>
      <c r="D4" s="24" t="s">
        <v>579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580</v>
      </c>
      <c r="BE4" s="27" t="s">
        <v>581</v>
      </c>
      <c r="BS4" s="18" t="s">
        <v>582</v>
      </c>
    </row>
    <row r="5" spans="2:71" ht="14.25" customHeight="1">
      <c r="B5" s="22"/>
      <c r="C5" s="23"/>
      <c r="D5" s="28" t="s">
        <v>583</v>
      </c>
      <c r="E5" s="23"/>
      <c r="F5" s="23"/>
      <c r="G5" s="23"/>
      <c r="H5" s="23"/>
      <c r="I5" s="23"/>
      <c r="J5" s="23"/>
      <c r="K5" s="358" t="s">
        <v>584</v>
      </c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23"/>
      <c r="AQ5" s="25"/>
      <c r="BE5" s="356" t="s">
        <v>585</v>
      </c>
      <c r="BS5" s="18" t="s">
        <v>576</v>
      </c>
    </row>
    <row r="6" spans="2:71" ht="36.75" customHeight="1">
      <c r="B6" s="22"/>
      <c r="C6" s="23"/>
      <c r="D6" s="30" t="s">
        <v>586</v>
      </c>
      <c r="E6" s="23"/>
      <c r="F6" s="23"/>
      <c r="G6" s="23"/>
      <c r="H6" s="23"/>
      <c r="I6" s="23"/>
      <c r="J6" s="23"/>
      <c r="K6" s="360" t="s">
        <v>587</v>
      </c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23"/>
      <c r="AQ6" s="25"/>
      <c r="BE6" s="329"/>
      <c r="BS6" s="18" t="s">
        <v>588</v>
      </c>
    </row>
    <row r="7" spans="2:71" ht="14.25" customHeight="1">
      <c r="B7" s="22"/>
      <c r="C7" s="23"/>
      <c r="D7" s="31" t="s">
        <v>589</v>
      </c>
      <c r="E7" s="23"/>
      <c r="F7" s="23"/>
      <c r="G7" s="23"/>
      <c r="H7" s="23"/>
      <c r="I7" s="23"/>
      <c r="J7" s="23"/>
      <c r="K7" s="29" t="s">
        <v>590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591</v>
      </c>
      <c r="AL7" s="23"/>
      <c r="AM7" s="23"/>
      <c r="AN7" s="29" t="s">
        <v>592</v>
      </c>
      <c r="AO7" s="23"/>
      <c r="AP7" s="23"/>
      <c r="AQ7" s="25"/>
      <c r="BE7" s="329"/>
      <c r="BS7" s="18" t="s">
        <v>593</v>
      </c>
    </row>
    <row r="8" spans="2:71" ht="14.25" customHeight="1">
      <c r="B8" s="22"/>
      <c r="C8" s="23"/>
      <c r="D8" s="31" t="s">
        <v>594</v>
      </c>
      <c r="E8" s="23"/>
      <c r="F8" s="23"/>
      <c r="G8" s="23"/>
      <c r="H8" s="23"/>
      <c r="I8" s="23"/>
      <c r="J8" s="23"/>
      <c r="K8" s="29" t="s">
        <v>595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596</v>
      </c>
      <c r="AL8" s="23"/>
      <c r="AM8" s="23"/>
      <c r="AN8" s="32" t="s">
        <v>597</v>
      </c>
      <c r="AO8" s="23"/>
      <c r="AP8" s="23"/>
      <c r="AQ8" s="25"/>
      <c r="BE8" s="329"/>
      <c r="BS8" s="18" t="s">
        <v>598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29"/>
      <c r="BS9" s="18" t="s">
        <v>599</v>
      </c>
    </row>
    <row r="10" spans="2:71" ht="14.25" customHeight="1">
      <c r="B10" s="22"/>
      <c r="C10" s="23"/>
      <c r="D10" s="31" t="s">
        <v>600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601</v>
      </c>
      <c r="AL10" s="23"/>
      <c r="AM10" s="23"/>
      <c r="AN10" s="29" t="s">
        <v>592</v>
      </c>
      <c r="AO10" s="23"/>
      <c r="AP10" s="23"/>
      <c r="AQ10" s="25"/>
      <c r="BE10" s="329"/>
      <c r="BS10" s="18" t="s">
        <v>588</v>
      </c>
    </row>
    <row r="11" spans="2:71" ht="18" customHeight="1">
      <c r="B11" s="22"/>
      <c r="C11" s="23"/>
      <c r="D11" s="23"/>
      <c r="E11" s="29" t="s">
        <v>602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603</v>
      </c>
      <c r="AL11" s="23"/>
      <c r="AM11" s="23"/>
      <c r="AN11" s="29" t="s">
        <v>592</v>
      </c>
      <c r="AO11" s="23"/>
      <c r="AP11" s="23"/>
      <c r="AQ11" s="25"/>
      <c r="BE11" s="329"/>
      <c r="BS11" s="18" t="s">
        <v>588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29"/>
      <c r="BS12" s="18" t="s">
        <v>588</v>
      </c>
    </row>
    <row r="13" spans="2:71" ht="14.25" customHeight="1">
      <c r="B13" s="22"/>
      <c r="C13" s="23"/>
      <c r="D13" s="31" t="s">
        <v>604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601</v>
      </c>
      <c r="AL13" s="23"/>
      <c r="AM13" s="23"/>
      <c r="AN13" s="33" t="s">
        <v>605</v>
      </c>
      <c r="AO13" s="23"/>
      <c r="AP13" s="23"/>
      <c r="AQ13" s="25"/>
      <c r="BE13" s="329"/>
      <c r="BS13" s="18" t="s">
        <v>588</v>
      </c>
    </row>
    <row r="14" spans="2:71" ht="15">
      <c r="B14" s="22"/>
      <c r="C14" s="23"/>
      <c r="D14" s="23"/>
      <c r="E14" s="361" t="s">
        <v>605</v>
      </c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1" t="s">
        <v>603</v>
      </c>
      <c r="AL14" s="23"/>
      <c r="AM14" s="23"/>
      <c r="AN14" s="33" t="s">
        <v>605</v>
      </c>
      <c r="AO14" s="23"/>
      <c r="AP14" s="23"/>
      <c r="AQ14" s="25"/>
      <c r="BE14" s="329"/>
      <c r="BS14" s="18" t="s">
        <v>588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29"/>
      <c r="BS15" s="18" t="s">
        <v>574</v>
      </c>
    </row>
    <row r="16" spans="2:71" ht="14.25" customHeight="1">
      <c r="B16" s="22"/>
      <c r="C16" s="23"/>
      <c r="D16" s="31" t="s">
        <v>606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601</v>
      </c>
      <c r="AL16" s="23"/>
      <c r="AM16" s="23"/>
      <c r="AN16" s="29" t="s">
        <v>592</v>
      </c>
      <c r="AO16" s="23"/>
      <c r="AP16" s="23"/>
      <c r="AQ16" s="25"/>
      <c r="BE16" s="329"/>
      <c r="BS16" s="18" t="s">
        <v>574</v>
      </c>
    </row>
    <row r="17" spans="2:71" ht="18" customHeight="1">
      <c r="B17" s="22"/>
      <c r="C17" s="23"/>
      <c r="D17" s="23"/>
      <c r="E17" s="29" t="s">
        <v>607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603</v>
      </c>
      <c r="AL17" s="23"/>
      <c r="AM17" s="23"/>
      <c r="AN17" s="29" t="s">
        <v>592</v>
      </c>
      <c r="AO17" s="23"/>
      <c r="AP17" s="23"/>
      <c r="AQ17" s="25"/>
      <c r="BE17" s="329"/>
      <c r="BS17" s="18" t="s">
        <v>608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29"/>
      <c r="BS18" s="18" t="s">
        <v>576</v>
      </c>
    </row>
    <row r="19" spans="2:71" ht="14.25" customHeight="1">
      <c r="B19" s="22"/>
      <c r="C19" s="23"/>
      <c r="D19" s="31" t="s">
        <v>609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29"/>
      <c r="BS19" s="18" t="s">
        <v>576</v>
      </c>
    </row>
    <row r="20" spans="2:71" ht="148.5" customHeight="1">
      <c r="B20" s="22"/>
      <c r="C20" s="23"/>
      <c r="D20" s="23"/>
      <c r="E20" s="362" t="s">
        <v>610</v>
      </c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23"/>
      <c r="AP20" s="23"/>
      <c r="AQ20" s="25"/>
      <c r="BE20" s="329"/>
      <c r="BS20" s="18" t="s">
        <v>574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29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29"/>
    </row>
    <row r="23" spans="2:57" s="1" customFormat="1" ht="25.5" customHeight="1">
      <c r="B23" s="35"/>
      <c r="C23" s="36"/>
      <c r="D23" s="37" t="s">
        <v>611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63">
        <f>ROUND(AG51,2)</f>
        <v>0</v>
      </c>
      <c r="AL23" s="364"/>
      <c r="AM23" s="364"/>
      <c r="AN23" s="364"/>
      <c r="AO23" s="364"/>
      <c r="AP23" s="36"/>
      <c r="AQ23" s="39"/>
      <c r="BE23" s="344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44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5" t="s">
        <v>612</v>
      </c>
      <c r="M25" s="349"/>
      <c r="N25" s="349"/>
      <c r="O25" s="349"/>
      <c r="P25" s="36"/>
      <c r="Q25" s="36"/>
      <c r="R25" s="36"/>
      <c r="S25" s="36"/>
      <c r="T25" s="36"/>
      <c r="U25" s="36"/>
      <c r="V25" s="36"/>
      <c r="W25" s="365" t="s">
        <v>613</v>
      </c>
      <c r="X25" s="349"/>
      <c r="Y25" s="349"/>
      <c r="Z25" s="349"/>
      <c r="AA25" s="349"/>
      <c r="AB25" s="349"/>
      <c r="AC25" s="349"/>
      <c r="AD25" s="349"/>
      <c r="AE25" s="349"/>
      <c r="AF25" s="36"/>
      <c r="AG25" s="36"/>
      <c r="AH25" s="36"/>
      <c r="AI25" s="36"/>
      <c r="AJ25" s="36"/>
      <c r="AK25" s="365" t="s">
        <v>614</v>
      </c>
      <c r="AL25" s="349"/>
      <c r="AM25" s="349"/>
      <c r="AN25" s="349"/>
      <c r="AO25" s="349"/>
      <c r="AP25" s="36"/>
      <c r="AQ25" s="39"/>
      <c r="BE25" s="344"/>
    </row>
    <row r="26" spans="2:57" s="2" customFormat="1" ht="14.25" customHeight="1">
      <c r="B26" s="41"/>
      <c r="C26" s="42"/>
      <c r="D26" s="43" t="s">
        <v>615</v>
      </c>
      <c r="E26" s="42"/>
      <c r="F26" s="43" t="s">
        <v>616</v>
      </c>
      <c r="G26" s="42"/>
      <c r="H26" s="42"/>
      <c r="I26" s="42"/>
      <c r="J26" s="42"/>
      <c r="K26" s="42"/>
      <c r="L26" s="350">
        <v>0.21</v>
      </c>
      <c r="M26" s="351"/>
      <c r="N26" s="351"/>
      <c r="O26" s="351"/>
      <c r="P26" s="42"/>
      <c r="Q26" s="42"/>
      <c r="R26" s="42"/>
      <c r="S26" s="42"/>
      <c r="T26" s="42"/>
      <c r="U26" s="42"/>
      <c r="V26" s="42"/>
      <c r="W26" s="352">
        <f>ROUND(AZ51,2)</f>
        <v>0</v>
      </c>
      <c r="X26" s="351"/>
      <c r="Y26" s="351"/>
      <c r="Z26" s="351"/>
      <c r="AA26" s="351"/>
      <c r="AB26" s="351"/>
      <c r="AC26" s="351"/>
      <c r="AD26" s="351"/>
      <c r="AE26" s="351"/>
      <c r="AF26" s="42"/>
      <c r="AG26" s="42"/>
      <c r="AH26" s="42"/>
      <c r="AI26" s="42"/>
      <c r="AJ26" s="42"/>
      <c r="AK26" s="352">
        <f>ROUND(AV51,2)</f>
        <v>0</v>
      </c>
      <c r="AL26" s="351"/>
      <c r="AM26" s="351"/>
      <c r="AN26" s="351"/>
      <c r="AO26" s="351"/>
      <c r="AP26" s="42"/>
      <c r="AQ26" s="44"/>
      <c r="BE26" s="357"/>
    </row>
    <row r="27" spans="2:57" s="2" customFormat="1" ht="14.25" customHeight="1">
      <c r="B27" s="41"/>
      <c r="C27" s="42"/>
      <c r="D27" s="42"/>
      <c r="E27" s="42"/>
      <c r="F27" s="43" t="s">
        <v>617</v>
      </c>
      <c r="G27" s="42"/>
      <c r="H27" s="42"/>
      <c r="I27" s="42"/>
      <c r="J27" s="42"/>
      <c r="K27" s="42"/>
      <c r="L27" s="350">
        <v>0.15</v>
      </c>
      <c r="M27" s="351"/>
      <c r="N27" s="351"/>
      <c r="O27" s="351"/>
      <c r="P27" s="42"/>
      <c r="Q27" s="42"/>
      <c r="R27" s="42"/>
      <c r="S27" s="42"/>
      <c r="T27" s="42"/>
      <c r="U27" s="42"/>
      <c r="V27" s="42"/>
      <c r="W27" s="352">
        <f>ROUND(BA51,2)</f>
        <v>0</v>
      </c>
      <c r="X27" s="351"/>
      <c r="Y27" s="351"/>
      <c r="Z27" s="351"/>
      <c r="AA27" s="351"/>
      <c r="AB27" s="351"/>
      <c r="AC27" s="351"/>
      <c r="AD27" s="351"/>
      <c r="AE27" s="351"/>
      <c r="AF27" s="42"/>
      <c r="AG27" s="42"/>
      <c r="AH27" s="42"/>
      <c r="AI27" s="42"/>
      <c r="AJ27" s="42"/>
      <c r="AK27" s="352">
        <f>ROUND(AW51,2)</f>
        <v>0</v>
      </c>
      <c r="AL27" s="351"/>
      <c r="AM27" s="351"/>
      <c r="AN27" s="351"/>
      <c r="AO27" s="351"/>
      <c r="AP27" s="42"/>
      <c r="AQ27" s="44"/>
      <c r="BE27" s="357"/>
    </row>
    <row r="28" spans="2:57" s="2" customFormat="1" ht="14.25" customHeight="1" hidden="1">
      <c r="B28" s="41"/>
      <c r="C28" s="42"/>
      <c r="D28" s="42"/>
      <c r="E28" s="42"/>
      <c r="F28" s="43" t="s">
        <v>618</v>
      </c>
      <c r="G28" s="42"/>
      <c r="H28" s="42"/>
      <c r="I28" s="42"/>
      <c r="J28" s="42"/>
      <c r="K28" s="42"/>
      <c r="L28" s="350">
        <v>0.21</v>
      </c>
      <c r="M28" s="351"/>
      <c r="N28" s="351"/>
      <c r="O28" s="351"/>
      <c r="P28" s="42"/>
      <c r="Q28" s="42"/>
      <c r="R28" s="42"/>
      <c r="S28" s="42"/>
      <c r="T28" s="42"/>
      <c r="U28" s="42"/>
      <c r="V28" s="42"/>
      <c r="W28" s="352">
        <f>ROUND(BB51,2)</f>
        <v>0</v>
      </c>
      <c r="X28" s="351"/>
      <c r="Y28" s="351"/>
      <c r="Z28" s="351"/>
      <c r="AA28" s="351"/>
      <c r="AB28" s="351"/>
      <c r="AC28" s="351"/>
      <c r="AD28" s="351"/>
      <c r="AE28" s="351"/>
      <c r="AF28" s="42"/>
      <c r="AG28" s="42"/>
      <c r="AH28" s="42"/>
      <c r="AI28" s="42"/>
      <c r="AJ28" s="42"/>
      <c r="AK28" s="352">
        <v>0</v>
      </c>
      <c r="AL28" s="351"/>
      <c r="AM28" s="351"/>
      <c r="AN28" s="351"/>
      <c r="AO28" s="351"/>
      <c r="AP28" s="42"/>
      <c r="AQ28" s="44"/>
      <c r="BE28" s="357"/>
    </row>
    <row r="29" spans="2:57" s="2" customFormat="1" ht="14.25" customHeight="1" hidden="1">
      <c r="B29" s="41"/>
      <c r="C29" s="42"/>
      <c r="D29" s="42"/>
      <c r="E29" s="42"/>
      <c r="F29" s="43" t="s">
        <v>619</v>
      </c>
      <c r="G29" s="42"/>
      <c r="H29" s="42"/>
      <c r="I29" s="42"/>
      <c r="J29" s="42"/>
      <c r="K29" s="42"/>
      <c r="L29" s="350">
        <v>0.15</v>
      </c>
      <c r="M29" s="351"/>
      <c r="N29" s="351"/>
      <c r="O29" s="351"/>
      <c r="P29" s="42"/>
      <c r="Q29" s="42"/>
      <c r="R29" s="42"/>
      <c r="S29" s="42"/>
      <c r="T29" s="42"/>
      <c r="U29" s="42"/>
      <c r="V29" s="42"/>
      <c r="W29" s="352">
        <f>ROUND(BC51,2)</f>
        <v>0</v>
      </c>
      <c r="X29" s="351"/>
      <c r="Y29" s="351"/>
      <c r="Z29" s="351"/>
      <c r="AA29" s="351"/>
      <c r="AB29" s="351"/>
      <c r="AC29" s="351"/>
      <c r="AD29" s="351"/>
      <c r="AE29" s="351"/>
      <c r="AF29" s="42"/>
      <c r="AG29" s="42"/>
      <c r="AH29" s="42"/>
      <c r="AI29" s="42"/>
      <c r="AJ29" s="42"/>
      <c r="AK29" s="352">
        <v>0</v>
      </c>
      <c r="AL29" s="351"/>
      <c r="AM29" s="351"/>
      <c r="AN29" s="351"/>
      <c r="AO29" s="351"/>
      <c r="AP29" s="42"/>
      <c r="AQ29" s="44"/>
      <c r="BE29" s="357"/>
    </row>
    <row r="30" spans="2:57" s="2" customFormat="1" ht="14.25" customHeight="1" hidden="1">
      <c r="B30" s="41"/>
      <c r="C30" s="42"/>
      <c r="D30" s="42"/>
      <c r="E30" s="42"/>
      <c r="F30" s="43" t="s">
        <v>620</v>
      </c>
      <c r="G30" s="42"/>
      <c r="H30" s="42"/>
      <c r="I30" s="42"/>
      <c r="J30" s="42"/>
      <c r="K30" s="42"/>
      <c r="L30" s="350">
        <v>0</v>
      </c>
      <c r="M30" s="351"/>
      <c r="N30" s="351"/>
      <c r="O30" s="351"/>
      <c r="P30" s="42"/>
      <c r="Q30" s="42"/>
      <c r="R30" s="42"/>
      <c r="S30" s="42"/>
      <c r="T30" s="42"/>
      <c r="U30" s="42"/>
      <c r="V30" s="42"/>
      <c r="W30" s="352">
        <f>ROUND(BD51,2)</f>
        <v>0</v>
      </c>
      <c r="X30" s="351"/>
      <c r="Y30" s="351"/>
      <c r="Z30" s="351"/>
      <c r="AA30" s="351"/>
      <c r="AB30" s="351"/>
      <c r="AC30" s="351"/>
      <c r="AD30" s="351"/>
      <c r="AE30" s="351"/>
      <c r="AF30" s="42"/>
      <c r="AG30" s="42"/>
      <c r="AH30" s="42"/>
      <c r="AI30" s="42"/>
      <c r="AJ30" s="42"/>
      <c r="AK30" s="352">
        <v>0</v>
      </c>
      <c r="AL30" s="351"/>
      <c r="AM30" s="351"/>
      <c r="AN30" s="351"/>
      <c r="AO30" s="351"/>
      <c r="AP30" s="42"/>
      <c r="AQ30" s="44"/>
      <c r="BE30" s="357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44"/>
    </row>
    <row r="32" spans="2:57" s="1" customFormat="1" ht="25.5" customHeight="1">
      <c r="B32" s="35"/>
      <c r="C32" s="45"/>
      <c r="D32" s="46" t="s">
        <v>621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622</v>
      </c>
      <c r="U32" s="47"/>
      <c r="V32" s="47"/>
      <c r="W32" s="47"/>
      <c r="X32" s="353" t="s">
        <v>623</v>
      </c>
      <c r="Y32" s="338"/>
      <c r="Z32" s="338"/>
      <c r="AA32" s="338"/>
      <c r="AB32" s="338"/>
      <c r="AC32" s="47"/>
      <c r="AD32" s="47"/>
      <c r="AE32" s="47"/>
      <c r="AF32" s="47"/>
      <c r="AG32" s="47"/>
      <c r="AH32" s="47"/>
      <c r="AI32" s="47"/>
      <c r="AJ32" s="47"/>
      <c r="AK32" s="354">
        <f>SUM(AK23:AK30)</f>
        <v>0</v>
      </c>
      <c r="AL32" s="338"/>
      <c r="AM32" s="338"/>
      <c r="AN32" s="338"/>
      <c r="AO32" s="355"/>
      <c r="AP32" s="45"/>
      <c r="AQ32" s="50"/>
      <c r="BE32" s="344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7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5"/>
    </row>
    <row r="39" spans="2:44" s="1" customFormat="1" ht="36.75" customHeight="1">
      <c r="B39" s="35"/>
      <c r="C39" s="56" t="s">
        <v>624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7"/>
      <c r="C41" s="58" t="s">
        <v>583</v>
      </c>
      <c r="L41" s="3" t="str">
        <f>K5</f>
        <v>16h127P</v>
      </c>
      <c r="AR41" s="57"/>
    </row>
    <row r="42" spans="2:44" s="4" customFormat="1" ht="36.75" customHeight="1">
      <c r="B42" s="59"/>
      <c r="C42" s="60" t="s">
        <v>586</v>
      </c>
      <c r="L42" s="341" t="str">
        <f>K6</f>
        <v>Zámecká věž a plato Zámeckého Vrchu  I.Etapa - zpřístupnění historických sklepení</v>
      </c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R42" s="59"/>
    </row>
    <row r="43" spans="2:44" s="1" customFormat="1" ht="6.75" customHeight="1">
      <c r="B43" s="35"/>
      <c r="AR43" s="35"/>
    </row>
    <row r="44" spans="2:44" s="1" customFormat="1" ht="15">
      <c r="B44" s="35"/>
      <c r="C44" s="58" t="s">
        <v>594</v>
      </c>
      <c r="L44" s="61" t="str">
        <f>IF(K8="","",K8)</f>
        <v>ul. Tržiště 2119/10, 360 01 Karlovy Vary</v>
      </c>
      <c r="AI44" s="58" t="s">
        <v>596</v>
      </c>
      <c r="AM44" s="343" t="str">
        <f>IF(AN8="","",AN8)</f>
        <v>13.2.2016</v>
      </c>
      <c r="AN44" s="344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8" t="s">
        <v>600</v>
      </c>
      <c r="L46" s="3" t="str">
        <f>IF(E11="","",E11)</f>
        <v>Statutární město Karlovy Vary</v>
      </c>
      <c r="AI46" s="58" t="s">
        <v>606</v>
      </c>
      <c r="AM46" s="345" t="str">
        <f>IF(E17="","",E17)</f>
        <v>Ing. David Pokorný</v>
      </c>
      <c r="AN46" s="344"/>
      <c r="AO46" s="344"/>
      <c r="AP46" s="344"/>
      <c r="AR46" s="35"/>
      <c r="AS46" s="346" t="s">
        <v>625</v>
      </c>
      <c r="AT46" s="347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5"/>
      <c r="C47" s="58" t="s">
        <v>604</v>
      </c>
      <c r="L47" s="3">
        <f>IF(E14="Vyplň údaj","",E14)</f>
      </c>
      <c r="AR47" s="35"/>
      <c r="AS47" s="348"/>
      <c r="AT47" s="349"/>
      <c r="AU47" s="36"/>
      <c r="AV47" s="36"/>
      <c r="AW47" s="36"/>
      <c r="AX47" s="36"/>
      <c r="AY47" s="36"/>
      <c r="AZ47" s="36"/>
      <c r="BA47" s="36"/>
      <c r="BB47" s="36"/>
      <c r="BC47" s="36"/>
      <c r="BD47" s="66"/>
    </row>
    <row r="48" spans="2:56" s="1" customFormat="1" ht="10.5" customHeight="1">
      <c r="B48" s="35"/>
      <c r="AR48" s="35"/>
      <c r="AS48" s="348"/>
      <c r="AT48" s="349"/>
      <c r="AU48" s="36"/>
      <c r="AV48" s="36"/>
      <c r="AW48" s="36"/>
      <c r="AX48" s="36"/>
      <c r="AY48" s="36"/>
      <c r="AZ48" s="36"/>
      <c r="BA48" s="36"/>
      <c r="BB48" s="36"/>
      <c r="BC48" s="36"/>
      <c r="BD48" s="66"/>
    </row>
    <row r="49" spans="2:56" s="1" customFormat="1" ht="29.25" customHeight="1">
      <c r="B49" s="35"/>
      <c r="C49" s="337" t="s">
        <v>626</v>
      </c>
      <c r="D49" s="338"/>
      <c r="E49" s="338"/>
      <c r="F49" s="338"/>
      <c r="G49" s="338"/>
      <c r="H49" s="47"/>
      <c r="I49" s="339" t="s">
        <v>627</v>
      </c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40" t="s">
        <v>628</v>
      </c>
      <c r="AH49" s="338"/>
      <c r="AI49" s="338"/>
      <c r="AJ49" s="338"/>
      <c r="AK49" s="338"/>
      <c r="AL49" s="338"/>
      <c r="AM49" s="338"/>
      <c r="AN49" s="339" t="s">
        <v>629</v>
      </c>
      <c r="AO49" s="338"/>
      <c r="AP49" s="338"/>
      <c r="AQ49" s="67" t="s">
        <v>630</v>
      </c>
      <c r="AR49" s="35"/>
      <c r="AS49" s="68" t="s">
        <v>631</v>
      </c>
      <c r="AT49" s="69" t="s">
        <v>632</v>
      </c>
      <c r="AU49" s="69" t="s">
        <v>633</v>
      </c>
      <c r="AV49" s="69" t="s">
        <v>634</v>
      </c>
      <c r="AW49" s="69" t="s">
        <v>635</v>
      </c>
      <c r="AX49" s="69" t="s">
        <v>636</v>
      </c>
      <c r="AY49" s="69" t="s">
        <v>637</v>
      </c>
      <c r="AZ49" s="69" t="s">
        <v>638</v>
      </c>
      <c r="BA49" s="69" t="s">
        <v>639</v>
      </c>
      <c r="BB49" s="69" t="s">
        <v>640</v>
      </c>
      <c r="BC49" s="69" t="s">
        <v>641</v>
      </c>
      <c r="BD49" s="70" t="s">
        <v>642</v>
      </c>
    </row>
    <row r="50" spans="2:56" s="1" customFormat="1" ht="10.5" customHeight="1">
      <c r="B50" s="35"/>
      <c r="AR50" s="35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25" customHeight="1">
      <c r="B51" s="59"/>
      <c r="C51" s="72" t="s">
        <v>643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27">
        <f>ROUND(AG52+AG56,2)</f>
        <v>0</v>
      </c>
      <c r="AH51" s="327"/>
      <c r="AI51" s="327"/>
      <c r="AJ51" s="327"/>
      <c r="AK51" s="327"/>
      <c r="AL51" s="327"/>
      <c r="AM51" s="327"/>
      <c r="AN51" s="328">
        <f aca="true" t="shared" si="0" ref="AN51:AN61">SUM(AG51,AT51)</f>
        <v>0</v>
      </c>
      <c r="AO51" s="328"/>
      <c r="AP51" s="328"/>
      <c r="AQ51" s="74" t="s">
        <v>592</v>
      </c>
      <c r="AR51" s="59"/>
      <c r="AS51" s="75">
        <f>ROUND(AS52+AS56,2)</f>
        <v>0</v>
      </c>
      <c r="AT51" s="76">
        <f aca="true" t="shared" si="1" ref="AT51:AT61">ROUND(SUM(AV51:AW51),2)</f>
        <v>0</v>
      </c>
      <c r="AU51" s="77">
        <f>ROUND(AU52+AU56,5)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ROUND(AZ52+AZ56,2)</f>
        <v>0</v>
      </c>
      <c r="BA51" s="76">
        <f>ROUND(BA52+BA56,2)</f>
        <v>0</v>
      </c>
      <c r="BB51" s="76">
        <f>ROUND(BB52+BB56,2)</f>
        <v>0</v>
      </c>
      <c r="BC51" s="76">
        <f>ROUND(BC52+BC56,2)</f>
        <v>0</v>
      </c>
      <c r="BD51" s="78">
        <f>ROUND(BD52+BD56,2)</f>
        <v>0</v>
      </c>
      <c r="BS51" s="60" t="s">
        <v>644</v>
      </c>
      <c r="BT51" s="60" t="s">
        <v>645</v>
      </c>
      <c r="BU51" s="79" t="s">
        <v>646</v>
      </c>
      <c r="BV51" s="60" t="s">
        <v>647</v>
      </c>
      <c r="BW51" s="60" t="s">
        <v>575</v>
      </c>
      <c r="BX51" s="60" t="s">
        <v>648</v>
      </c>
      <c r="CL51" s="60" t="s">
        <v>590</v>
      </c>
    </row>
    <row r="52" spans="2:91" s="5" customFormat="1" ht="27" customHeight="1">
      <c r="B52" s="80"/>
      <c r="C52" s="81"/>
      <c r="D52" s="336" t="s">
        <v>649</v>
      </c>
      <c r="E52" s="334"/>
      <c r="F52" s="334"/>
      <c r="G52" s="334"/>
      <c r="H52" s="334"/>
      <c r="I52" s="82"/>
      <c r="J52" s="336" t="s">
        <v>650</v>
      </c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5">
        <f>ROUND(SUM(AG53:AG55),2)</f>
        <v>0</v>
      </c>
      <c r="AH52" s="334"/>
      <c r="AI52" s="334"/>
      <c r="AJ52" s="334"/>
      <c r="AK52" s="334"/>
      <c r="AL52" s="334"/>
      <c r="AM52" s="334"/>
      <c r="AN52" s="333">
        <f t="shared" si="0"/>
        <v>0</v>
      </c>
      <c r="AO52" s="334"/>
      <c r="AP52" s="334"/>
      <c r="AQ52" s="83" t="s">
        <v>651</v>
      </c>
      <c r="AR52" s="80"/>
      <c r="AS52" s="84">
        <f>ROUND(SUM(AS53:AS55),2)</f>
        <v>0</v>
      </c>
      <c r="AT52" s="85">
        <f t="shared" si="1"/>
        <v>0</v>
      </c>
      <c r="AU52" s="86">
        <f>ROUND(SUM(AU53:AU55),5)</f>
        <v>0</v>
      </c>
      <c r="AV52" s="85">
        <f>ROUND(AZ52*L26,2)</f>
        <v>0</v>
      </c>
      <c r="AW52" s="85">
        <f>ROUND(BA52*L27,2)</f>
        <v>0</v>
      </c>
      <c r="AX52" s="85">
        <f>ROUND(BB52*L26,2)</f>
        <v>0</v>
      </c>
      <c r="AY52" s="85">
        <f>ROUND(BC52*L27,2)</f>
        <v>0</v>
      </c>
      <c r="AZ52" s="85">
        <f>ROUND(SUM(AZ53:AZ55),2)</f>
        <v>0</v>
      </c>
      <c r="BA52" s="85">
        <f>ROUND(SUM(BA53:BA55),2)</f>
        <v>0</v>
      </c>
      <c r="BB52" s="85">
        <f>ROUND(SUM(BB53:BB55),2)</f>
        <v>0</v>
      </c>
      <c r="BC52" s="85">
        <f>ROUND(SUM(BC53:BC55),2)</f>
        <v>0</v>
      </c>
      <c r="BD52" s="87">
        <f>ROUND(SUM(BD53:BD55),2)</f>
        <v>0</v>
      </c>
      <c r="BS52" s="88" t="s">
        <v>644</v>
      </c>
      <c r="BT52" s="88" t="s">
        <v>593</v>
      </c>
      <c r="BU52" s="88" t="s">
        <v>646</v>
      </c>
      <c r="BV52" s="88" t="s">
        <v>647</v>
      </c>
      <c r="BW52" s="88" t="s">
        <v>652</v>
      </c>
      <c r="BX52" s="88" t="s">
        <v>575</v>
      </c>
      <c r="CL52" s="88" t="s">
        <v>590</v>
      </c>
      <c r="CM52" s="88" t="s">
        <v>653</v>
      </c>
    </row>
    <row r="53" spans="1:90" s="6" customFormat="1" ht="21.75" customHeight="1">
      <c r="A53" s="236" t="s">
        <v>394</v>
      </c>
      <c r="B53" s="89"/>
      <c r="C53" s="9"/>
      <c r="D53" s="9"/>
      <c r="E53" s="332" t="s">
        <v>654</v>
      </c>
      <c r="F53" s="331"/>
      <c r="G53" s="331"/>
      <c r="H53" s="331"/>
      <c r="I53" s="331"/>
      <c r="J53" s="9"/>
      <c r="K53" s="332" t="s">
        <v>655</v>
      </c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0">
        <f>'D1.1 - Architektonicko  s...'!J29</f>
        <v>0</v>
      </c>
      <c r="AH53" s="331"/>
      <c r="AI53" s="331"/>
      <c r="AJ53" s="331"/>
      <c r="AK53" s="331"/>
      <c r="AL53" s="331"/>
      <c r="AM53" s="331"/>
      <c r="AN53" s="330">
        <f t="shared" si="0"/>
        <v>0</v>
      </c>
      <c r="AO53" s="331"/>
      <c r="AP53" s="331"/>
      <c r="AQ53" s="90" t="s">
        <v>656</v>
      </c>
      <c r="AR53" s="89"/>
      <c r="AS53" s="91">
        <v>0</v>
      </c>
      <c r="AT53" s="92">
        <f t="shared" si="1"/>
        <v>0</v>
      </c>
      <c r="AU53" s="93">
        <f>'D1.1 - Architektonicko  s...'!P102</f>
        <v>0</v>
      </c>
      <c r="AV53" s="92">
        <f>'D1.1 - Architektonicko  s...'!J32</f>
        <v>0</v>
      </c>
      <c r="AW53" s="92">
        <f>'D1.1 - Architektonicko  s...'!J33</f>
        <v>0</v>
      </c>
      <c r="AX53" s="92">
        <f>'D1.1 - Architektonicko  s...'!J34</f>
        <v>0</v>
      </c>
      <c r="AY53" s="92">
        <f>'D1.1 - Architektonicko  s...'!J35</f>
        <v>0</v>
      </c>
      <c r="AZ53" s="92">
        <f>'D1.1 - Architektonicko  s...'!F32</f>
        <v>0</v>
      </c>
      <c r="BA53" s="92">
        <f>'D1.1 - Architektonicko  s...'!F33</f>
        <v>0</v>
      </c>
      <c r="BB53" s="92">
        <f>'D1.1 - Architektonicko  s...'!F34</f>
        <v>0</v>
      </c>
      <c r="BC53" s="92">
        <f>'D1.1 - Architektonicko  s...'!F35</f>
        <v>0</v>
      </c>
      <c r="BD53" s="94">
        <f>'D1.1 - Architektonicko  s...'!F36</f>
        <v>0</v>
      </c>
      <c r="BT53" s="95" t="s">
        <v>653</v>
      </c>
      <c r="BV53" s="95" t="s">
        <v>647</v>
      </c>
      <c r="BW53" s="95" t="s">
        <v>657</v>
      </c>
      <c r="BX53" s="95" t="s">
        <v>652</v>
      </c>
      <c r="CL53" s="95" t="s">
        <v>590</v>
      </c>
    </row>
    <row r="54" spans="1:90" s="6" customFormat="1" ht="21.75" customHeight="1">
      <c r="A54" s="236" t="s">
        <v>394</v>
      </c>
      <c r="B54" s="89"/>
      <c r="C54" s="9"/>
      <c r="D54" s="9"/>
      <c r="E54" s="332" t="s">
        <v>658</v>
      </c>
      <c r="F54" s="331"/>
      <c r="G54" s="331"/>
      <c r="H54" s="331"/>
      <c r="I54" s="331"/>
      <c r="J54" s="9"/>
      <c r="K54" s="332" t="s">
        <v>659</v>
      </c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0">
        <f>'D1.3 - Požárně bezpečnost...'!J29</f>
        <v>0</v>
      </c>
      <c r="AH54" s="331"/>
      <c r="AI54" s="331"/>
      <c r="AJ54" s="331"/>
      <c r="AK54" s="331"/>
      <c r="AL54" s="331"/>
      <c r="AM54" s="331"/>
      <c r="AN54" s="330">
        <f t="shared" si="0"/>
        <v>0</v>
      </c>
      <c r="AO54" s="331"/>
      <c r="AP54" s="331"/>
      <c r="AQ54" s="90" t="s">
        <v>656</v>
      </c>
      <c r="AR54" s="89"/>
      <c r="AS54" s="91">
        <v>0</v>
      </c>
      <c r="AT54" s="92">
        <f t="shared" si="1"/>
        <v>0</v>
      </c>
      <c r="AU54" s="93">
        <f>'D1.3 - Požárně bezpečnost...'!P86</f>
        <v>0</v>
      </c>
      <c r="AV54" s="92">
        <f>'D1.3 - Požárně bezpečnost...'!J32</f>
        <v>0</v>
      </c>
      <c r="AW54" s="92">
        <f>'D1.3 - Požárně bezpečnost...'!J33</f>
        <v>0</v>
      </c>
      <c r="AX54" s="92">
        <f>'D1.3 - Požárně bezpečnost...'!J34</f>
        <v>0</v>
      </c>
      <c r="AY54" s="92">
        <f>'D1.3 - Požárně bezpečnost...'!J35</f>
        <v>0</v>
      </c>
      <c r="AZ54" s="92">
        <f>'D1.3 - Požárně bezpečnost...'!F32</f>
        <v>0</v>
      </c>
      <c r="BA54" s="92">
        <f>'D1.3 - Požárně bezpečnost...'!F33</f>
        <v>0</v>
      </c>
      <c r="BB54" s="92">
        <f>'D1.3 - Požárně bezpečnost...'!F34</f>
        <v>0</v>
      </c>
      <c r="BC54" s="92">
        <f>'D1.3 - Požárně bezpečnost...'!F35</f>
        <v>0</v>
      </c>
      <c r="BD54" s="94">
        <f>'D1.3 - Požárně bezpečnost...'!F36</f>
        <v>0</v>
      </c>
      <c r="BT54" s="95" t="s">
        <v>653</v>
      </c>
      <c r="BV54" s="95" t="s">
        <v>647</v>
      </c>
      <c r="BW54" s="95" t="s">
        <v>660</v>
      </c>
      <c r="BX54" s="95" t="s">
        <v>652</v>
      </c>
      <c r="CL54" s="95" t="s">
        <v>590</v>
      </c>
    </row>
    <row r="55" spans="1:90" s="6" customFormat="1" ht="21.75" customHeight="1">
      <c r="A55" s="236" t="s">
        <v>394</v>
      </c>
      <c r="B55" s="89"/>
      <c r="C55" s="9"/>
      <c r="D55" s="9"/>
      <c r="E55" s="332" t="s">
        <v>661</v>
      </c>
      <c r="F55" s="331"/>
      <c r="G55" s="331"/>
      <c r="H55" s="331"/>
      <c r="I55" s="331"/>
      <c r="J55" s="9"/>
      <c r="K55" s="332" t="s">
        <v>662</v>
      </c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0">
        <f>'VON -  Vedlejší a ostatní...'!J29</f>
        <v>0</v>
      </c>
      <c r="AH55" s="331"/>
      <c r="AI55" s="331"/>
      <c r="AJ55" s="331"/>
      <c r="AK55" s="331"/>
      <c r="AL55" s="331"/>
      <c r="AM55" s="331"/>
      <c r="AN55" s="330">
        <f t="shared" si="0"/>
        <v>0</v>
      </c>
      <c r="AO55" s="331"/>
      <c r="AP55" s="331"/>
      <c r="AQ55" s="90" t="s">
        <v>656</v>
      </c>
      <c r="AR55" s="89"/>
      <c r="AS55" s="91">
        <v>0</v>
      </c>
      <c r="AT55" s="92">
        <f t="shared" si="1"/>
        <v>0</v>
      </c>
      <c r="AU55" s="93">
        <f>'VON -  Vedlejší a ostatní...'!P84</f>
        <v>0</v>
      </c>
      <c r="AV55" s="92">
        <f>'VON -  Vedlejší a ostatní...'!J32</f>
        <v>0</v>
      </c>
      <c r="AW55" s="92">
        <f>'VON -  Vedlejší a ostatní...'!J33</f>
        <v>0</v>
      </c>
      <c r="AX55" s="92">
        <f>'VON -  Vedlejší a ostatní...'!J34</f>
        <v>0</v>
      </c>
      <c r="AY55" s="92">
        <f>'VON -  Vedlejší a ostatní...'!J35</f>
        <v>0</v>
      </c>
      <c r="AZ55" s="92">
        <f>'VON -  Vedlejší a ostatní...'!F32</f>
        <v>0</v>
      </c>
      <c r="BA55" s="92">
        <f>'VON -  Vedlejší a ostatní...'!F33</f>
        <v>0</v>
      </c>
      <c r="BB55" s="92">
        <f>'VON -  Vedlejší a ostatní...'!F34</f>
        <v>0</v>
      </c>
      <c r="BC55" s="92">
        <f>'VON -  Vedlejší a ostatní...'!F35</f>
        <v>0</v>
      </c>
      <c r="BD55" s="94">
        <f>'VON -  Vedlejší a ostatní...'!F36</f>
        <v>0</v>
      </c>
      <c r="BT55" s="95" t="s">
        <v>653</v>
      </c>
      <c r="BV55" s="95" t="s">
        <v>647</v>
      </c>
      <c r="BW55" s="95" t="s">
        <v>663</v>
      </c>
      <c r="BX55" s="95" t="s">
        <v>652</v>
      </c>
      <c r="CL55" s="95" t="s">
        <v>592</v>
      </c>
    </row>
    <row r="56" spans="2:91" s="5" customFormat="1" ht="27" customHeight="1">
      <c r="B56" s="80"/>
      <c r="C56" s="81"/>
      <c r="D56" s="336" t="s">
        <v>664</v>
      </c>
      <c r="E56" s="334"/>
      <c r="F56" s="334"/>
      <c r="G56" s="334"/>
      <c r="H56" s="334"/>
      <c r="I56" s="82"/>
      <c r="J56" s="336" t="s">
        <v>665</v>
      </c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5">
        <f>ROUND(SUM(AG57:AG61),2)</f>
        <v>0</v>
      </c>
      <c r="AH56" s="334"/>
      <c r="AI56" s="334"/>
      <c r="AJ56" s="334"/>
      <c r="AK56" s="334"/>
      <c r="AL56" s="334"/>
      <c r="AM56" s="334"/>
      <c r="AN56" s="333">
        <f t="shared" si="0"/>
        <v>0</v>
      </c>
      <c r="AO56" s="334"/>
      <c r="AP56" s="334"/>
      <c r="AQ56" s="83" t="s">
        <v>651</v>
      </c>
      <c r="AR56" s="80"/>
      <c r="AS56" s="84">
        <f>ROUND(SUM(AS57:AS61),2)</f>
        <v>0</v>
      </c>
      <c r="AT56" s="85">
        <f t="shared" si="1"/>
        <v>0</v>
      </c>
      <c r="AU56" s="86">
        <f>ROUND(SUM(AU57:AU61),5)</f>
        <v>0</v>
      </c>
      <c r="AV56" s="85">
        <f>ROUND(AZ56*L26,2)</f>
        <v>0</v>
      </c>
      <c r="AW56" s="85">
        <f>ROUND(BA56*L27,2)</f>
        <v>0</v>
      </c>
      <c r="AX56" s="85">
        <f>ROUND(BB56*L26,2)</f>
        <v>0</v>
      </c>
      <c r="AY56" s="85">
        <f>ROUND(BC56*L27,2)</f>
        <v>0</v>
      </c>
      <c r="AZ56" s="85">
        <f>ROUND(SUM(AZ57:AZ61),2)</f>
        <v>0</v>
      </c>
      <c r="BA56" s="85">
        <f>ROUND(SUM(BA57:BA61),2)</f>
        <v>0</v>
      </c>
      <c r="BB56" s="85">
        <f>ROUND(SUM(BB57:BB61),2)</f>
        <v>0</v>
      </c>
      <c r="BC56" s="85">
        <f>ROUND(SUM(BC57:BC61),2)</f>
        <v>0</v>
      </c>
      <c r="BD56" s="87">
        <f>ROUND(SUM(BD57:BD61),2)</f>
        <v>0</v>
      </c>
      <c r="BS56" s="88" t="s">
        <v>644</v>
      </c>
      <c r="BT56" s="88" t="s">
        <v>593</v>
      </c>
      <c r="BU56" s="88" t="s">
        <v>646</v>
      </c>
      <c r="BV56" s="88" t="s">
        <v>647</v>
      </c>
      <c r="BW56" s="88" t="s">
        <v>666</v>
      </c>
      <c r="BX56" s="88" t="s">
        <v>575</v>
      </c>
      <c r="CL56" s="88" t="s">
        <v>590</v>
      </c>
      <c r="CM56" s="88" t="s">
        <v>653</v>
      </c>
    </row>
    <row r="57" spans="1:90" s="6" customFormat="1" ht="21.75" customHeight="1">
      <c r="A57" s="236" t="s">
        <v>394</v>
      </c>
      <c r="B57" s="89"/>
      <c r="C57" s="9"/>
      <c r="D57" s="9"/>
      <c r="E57" s="332" t="s">
        <v>667</v>
      </c>
      <c r="F57" s="331"/>
      <c r="G57" s="331"/>
      <c r="H57" s="331"/>
      <c r="I57" s="331"/>
      <c r="J57" s="9"/>
      <c r="K57" s="332" t="s">
        <v>668</v>
      </c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0">
        <f>'D1.1-N - Architektonicko ...'!J29</f>
        <v>0</v>
      </c>
      <c r="AH57" s="331"/>
      <c r="AI57" s="331"/>
      <c r="AJ57" s="331"/>
      <c r="AK57" s="331"/>
      <c r="AL57" s="331"/>
      <c r="AM57" s="331"/>
      <c r="AN57" s="330">
        <f t="shared" si="0"/>
        <v>0</v>
      </c>
      <c r="AO57" s="331"/>
      <c r="AP57" s="331"/>
      <c r="AQ57" s="90" t="s">
        <v>656</v>
      </c>
      <c r="AR57" s="89"/>
      <c r="AS57" s="91">
        <v>0</v>
      </c>
      <c r="AT57" s="92">
        <f t="shared" si="1"/>
        <v>0</v>
      </c>
      <c r="AU57" s="93">
        <f>'D1.1-N - Architektonicko ...'!P86</f>
        <v>0</v>
      </c>
      <c r="AV57" s="92">
        <f>'D1.1-N - Architektonicko ...'!J32</f>
        <v>0</v>
      </c>
      <c r="AW57" s="92">
        <f>'D1.1-N - Architektonicko ...'!J33</f>
        <v>0</v>
      </c>
      <c r="AX57" s="92">
        <f>'D1.1-N - Architektonicko ...'!J34</f>
        <v>0</v>
      </c>
      <c r="AY57" s="92">
        <f>'D1.1-N - Architektonicko ...'!J35</f>
        <v>0</v>
      </c>
      <c r="AZ57" s="92">
        <f>'D1.1-N - Architektonicko ...'!F32</f>
        <v>0</v>
      </c>
      <c r="BA57" s="92">
        <f>'D1.1-N - Architektonicko ...'!F33</f>
        <v>0</v>
      </c>
      <c r="BB57" s="92">
        <f>'D1.1-N - Architektonicko ...'!F34</f>
        <v>0</v>
      </c>
      <c r="BC57" s="92">
        <f>'D1.1-N - Architektonicko ...'!F35</f>
        <v>0</v>
      </c>
      <c r="BD57" s="94">
        <f>'D1.1-N - Architektonicko ...'!F36</f>
        <v>0</v>
      </c>
      <c r="BT57" s="95" t="s">
        <v>653</v>
      </c>
      <c r="BV57" s="95" t="s">
        <v>647</v>
      </c>
      <c r="BW57" s="95" t="s">
        <v>669</v>
      </c>
      <c r="BX57" s="95" t="s">
        <v>666</v>
      </c>
      <c r="CL57" s="95" t="s">
        <v>590</v>
      </c>
    </row>
    <row r="58" spans="1:90" s="6" customFormat="1" ht="21.75" customHeight="1">
      <c r="A58" s="236" t="s">
        <v>394</v>
      </c>
      <c r="B58" s="89"/>
      <c r="C58" s="9"/>
      <c r="D58" s="9"/>
      <c r="E58" s="332" t="s">
        <v>670</v>
      </c>
      <c r="F58" s="331"/>
      <c r="G58" s="331"/>
      <c r="H58" s="331"/>
      <c r="I58" s="331"/>
      <c r="J58" s="9"/>
      <c r="K58" s="332" t="s">
        <v>671</v>
      </c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0">
        <f>'D1.2-N - Stavebně konstru...'!J29</f>
        <v>0</v>
      </c>
      <c r="AH58" s="331"/>
      <c r="AI58" s="331"/>
      <c r="AJ58" s="331"/>
      <c r="AK58" s="331"/>
      <c r="AL58" s="331"/>
      <c r="AM58" s="331"/>
      <c r="AN58" s="330">
        <f t="shared" si="0"/>
        <v>0</v>
      </c>
      <c r="AO58" s="331"/>
      <c r="AP58" s="331"/>
      <c r="AQ58" s="90" t="s">
        <v>656</v>
      </c>
      <c r="AR58" s="89"/>
      <c r="AS58" s="91">
        <v>0</v>
      </c>
      <c r="AT58" s="92">
        <f t="shared" si="1"/>
        <v>0</v>
      </c>
      <c r="AU58" s="93">
        <f>'D1.2-N - Stavebně konstru...'!P86</f>
        <v>0</v>
      </c>
      <c r="AV58" s="92">
        <f>'D1.2-N - Stavebně konstru...'!J32</f>
        <v>0</v>
      </c>
      <c r="AW58" s="92">
        <f>'D1.2-N - Stavebně konstru...'!J33</f>
        <v>0</v>
      </c>
      <c r="AX58" s="92">
        <f>'D1.2-N - Stavebně konstru...'!J34</f>
        <v>0</v>
      </c>
      <c r="AY58" s="92">
        <f>'D1.2-N - Stavebně konstru...'!J35</f>
        <v>0</v>
      </c>
      <c r="AZ58" s="92">
        <f>'D1.2-N - Stavebně konstru...'!F32</f>
        <v>0</v>
      </c>
      <c r="BA58" s="92">
        <f>'D1.2-N - Stavebně konstru...'!F33</f>
        <v>0</v>
      </c>
      <c r="BB58" s="92">
        <f>'D1.2-N - Stavebně konstru...'!F34</f>
        <v>0</v>
      </c>
      <c r="BC58" s="92">
        <f>'D1.2-N - Stavebně konstru...'!F35</f>
        <v>0</v>
      </c>
      <c r="BD58" s="94">
        <f>'D1.2-N - Stavebně konstru...'!F36</f>
        <v>0</v>
      </c>
      <c r="BT58" s="95" t="s">
        <v>653</v>
      </c>
      <c r="BV58" s="95" t="s">
        <v>647</v>
      </c>
      <c r="BW58" s="95" t="s">
        <v>672</v>
      </c>
      <c r="BX58" s="95" t="s">
        <v>666</v>
      </c>
      <c r="CL58" s="95" t="s">
        <v>590</v>
      </c>
    </row>
    <row r="59" spans="1:90" s="6" customFormat="1" ht="21.75" customHeight="1">
      <c r="A59" s="236" t="s">
        <v>394</v>
      </c>
      <c r="B59" s="89"/>
      <c r="C59" s="9"/>
      <c r="D59" s="9"/>
      <c r="E59" s="332" t="s">
        <v>673</v>
      </c>
      <c r="F59" s="331"/>
      <c r="G59" s="331"/>
      <c r="H59" s="331"/>
      <c r="I59" s="331"/>
      <c r="J59" s="9"/>
      <c r="K59" s="332" t="s">
        <v>674</v>
      </c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0">
        <f>'D1.4e-N - Zařízení zdravo...'!J29</f>
        <v>0</v>
      </c>
      <c r="AH59" s="331"/>
      <c r="AI59" s="331"/>
      <c r="AJ59" s="331"/>
      <c r="AK59" s="331"/>
      <c r="AL59" s="331"/>
      <c r="AM59" s="331"/>
      <c r="AN59" s="330">
        <f t="shared" si="0"/>
        <v>0</v>
      </c>
      <c r="AO59" s="331"/>
      <c r="AP59" s="331"/>
      <c r="AQ59" s="90" t="s">
        <v>656</v>
      </c>
      <c r="AR59" s="89"/>
      <c r="AS59" s="91">
        <v>0</v>
      </c>
      <c r="AT59" s="92">
        <f t="shared" si="1"/>
        <v>0</v>
      </c>
      <c r="AU59" s="93">
        <f>'D1.4e-N - Zařízení zdravo...'!P96</f>
        <v>0</v>
      </c>
      <c r="AV59" s="92">
        <f>'D1.4e-N - Zařízení zdravo...'!J32</f>
        <v>0</v>
      </c>
      <c r="AW59" s="92">
        <f>'D1.4e-N - Zařízení zdravo...'!J33</f>
        <v>0</v>
      </c>
      <c r="AX59" s="92">
        <f>'D1.4e-N - Zařízení zdravo...'!J34</f>
        <v>0</v>
      </c>
      <c r="AY59" s="92">
        <f>'D1.4e-N - Zařízení zdravo...'!J35</f>
        <v>0</v>
      </c>
      <c r="AZ59" s="92">
        <f>'D1.4e-N - Zařízení zdravo...'!F32</f>
        <v>0</v>
      </c>
      <c r="BA59" s="92">
        <f>'D1.4e-N - Zařízení zdravo...'!F33</f>
        <v>0</v>
      </c>
      <c r="BB59" s="92">
        <f>'D1.4e-N - Zařízení zdravo...'!F34</f>
        <v>0</v>
      </c>
      <c r="BC59" s="92">
        <f>'D1.4e-N - Zařízení zdravo...'!F35</f>
        <v>0</v>
      </c>
      <c r="BD59" s="94">
        <f>'D1.4e-N - Zařízení zdravo...'!F36</f>
        <v>0</v>
      </c>
      <c r="BT59" s="95" t="s">
        <v>653</v>
      </c>
      <c r="BV59" s="95" t="s">
        <v>647</v>
      </c>
      <c r="BW59" s="95" t="s">
        <v>675</v>
      </c>
      <c r="BX59" s="95" t="s">
        <v>666</v>
      </c>
      <c r="CL59" s="95" t="s">
        <v>590</v>
      </c>
    </row>
    <row r="60" spans="1:90" s="6" customFormat="1" ht="21.75" customHeight="1">
      <c r="A60" s="236" t="s">
        <v>394</v>
      </c>
      <c r="B60" s="89"/>
      <c r="C60" s="9"/>
      <c r="D60" s="9"/>
      <c r="E60" s="332" t="s">
        <v>676</v>
      </c>
      <c r="F60" s="331"/>
      <c r="G60" s="331"/>
      <c r="H60" s="331"/>
      <c r="I60" s="331"/>
      <c r="J60" s="9"/>
      <c r="K60" s="332" t="s">
        <v>677</v>
      </c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0">
        <f>'D1.4g-N - Zařízení elektr...'!J29</f>
        <v>0</v>
      </c>
      <c r="AH60" s="331"/>
      <c r="AI60" s="331"/>
      <c r="AJ60" s="331"/>
      <c r="AK60" s="331"/>
      <c r="AL60" s="331"/>
      <c r="AM60" s="331"/>
      <c r="AN60" s="330">
        <f t="shared" si="0"/>
        <v>0</v>
      </c>
      <c r="AO60" s="331"/>
      <c r="AP60" s="331"/>
      <c r="AQ60" s="90" t="s">
        <v>656</v>
      </c>
      <c r="AR60" s="89"/>
      <c r="AS60" s="91">
        <v>0</v>
      </c>
      <c r="AT60" s="92">
        <f t="shared" si="1"/>
        <v>0</v>
      </c>
      <c r="AU60" s="93">
        <f>'D1.4g-N - Zařízení elektr...'!P87</f>
        <v>0</v>
      </c>
      <c r="AV60" s="92">
        <f>'D1.4g-N - Zařízení elektr...'!J32</f>
        <v>0</v>
      </c>
      <c r="AW60" s="92">
        <f>'D1.4g-N - Zařízení elektr...'!J33</f>
        <v>0</v>
      </c>
      <c r="AX60" s="92">
        <f>'D1.4g-N - Zařízení elektr...'!J34</f>
        <v>0</v>
      </c>
      <c r="AY60" s="92">
        <f>'D1.4g-N - Zařízení elektr...'!J35</f>
        <v>0</v>
      </c>
      <c r="AZ60" s="92">
        <f>'D1.4g-N - Zařízení elektr...'!F32</f>
        <v>0</v>
      </c>
      <c r="BA60" s="92">
        <f>'D1.4g-N - Zařízení elektr...'!F33</f>
        <v>0</v>
      </c>
      <c r="BB60" s="92">
        <f>'D1.4g-N - Zařízení elektr...'!F34</f>
        <v>0</v>
      </c>
      <c r="BC60" s="92">
        <f>'D1.4g-N - Zařízení elektr...'!F35</f>
        <v>0</v>
      </c>
      <c r="BD60" s="94">
        <f>'D1.4g-N - Zařízení elektr...'!F36</f>
        <v>0</v>
      </c>
      <c r="BT60" s="95" t="s">
        <v>653</v>
      </c>
      <c r="BV60" s="95" t="s">
        <v>647</v>
      </c>
      <c r="BW60" s="95" t="s">
        <v>678</v>
      </c>
      <c r="BX60" s="95" t="s">
        <v>666</v>
      </c>
      <c r="CL60" s="95" t="s">
        <v>592</v>
      </c>
    </row>
    <row r="61" spans="1:90" s="6" customFormat="1" ht="21.75" customHeight="1">
      <c r="A61" s="236" t="s">
        <v>394</v>
      </c>
      <c r="B61" s="89"/>
      <c r="C61" s="9"/>
      <c r="D61" s="9"/>
      <c r="E61" s="332" t="s">
        <v>679</v>
      </c>
      <c r="F61" s="331"/>
      <c r="G61" s="331"/>
      <c r="H61" s="331"/>
      <c r="I61" s="331"/>
      <c r="J61" s="9"/>
      <c r="K61" s="332" t="s">
        <v>662</v>
      </c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0">
        <f>'VON-N -  Vedlejší a ostat...'!J29</f>
        <v>0</v>
      </c>
      <c r="AH61" s="331"/>
      <c r="AI61" s="331"/>
      <c r="AJ61" s="331"/>
      <c r="AK61" s="331"/>
      <c r="AL61" s="331"/>
      <c r="AM61" s="331"/>
      <c r="AN61" s="330">
        <f t="shared" si="0"/>
        <v>0</v>
      </c>
      <c r="AO61" s="331"/>
      <c r="AP61" s="331"/>
      <c r="AQ61" s="90" t="s">
        <v>656</v>
      </c>
      <c r="AR61" s="89"/>
      <c r="AS61" s="96">
        <v>0</v>
      </c>
      <c r="AT61" s="97">
        <f t="shared" si="1"/>
        <v>0</v>
      </c>
      <c r="AU61" s="98">
        <f>'VON-N -  Vedlejší a ostat...'!P88</f>
        <v>0</v>
      </c>
      <c r="AV61" s="97">
        <f>'VON-N -  Vedlejší a ostat...'!J32</f>
        <v>0</v>
      </c>
      <c r="AW61" s="97">
        <f>'VON-N -  Vedlejší a ostat...'!J33</f>
        <v>0</v>
      </c>
      <c r="AX61" s="97">
        <f>'VON-N -  Vedlejší a ostat...'!J34</f>
        <v>0</v>
      </c>
      <c r="AY61" s="97">
        <f>'VON-N -  Vedlejší a ostat...'!J35</f>
        <v>0</v>
      </c>
      <c r="AZ61" s="97">
        <f>'VON-N -  Vedlejší a ostat...'!F32</f>
        <v>0</v>
      </c>
      <c r="BA61" s="97">
        <f>'VON-N -  Vedlejší a ostat...'!F33</f>
        <v>0</v>
      </c>
      <c r="BB61" s="97">
        <f>'VON-N -  Vedlejší a ostat...'!F34</f>
        <v>0</v>
      </c>
      <c r="BC61" s="97">
        <f>'VON-N -  Vedlejší a ostat...'!F35</f>
        <v>0</v>
      </c>
      <c r="BD61" s="99">
        <f>'VON-N -  Vedlejší a ostat...'!F36</f>
        <v>0</v>
      </c>
      <c r="BT61" s="95" t="s">
        <v>653</v>
      </c>
      <c r="BV61" s="95" t="s">
        <v>647</v>
      </c>
      <c r="BW61" s="95" t="s">
        <v>680</v>
      </c>
      <c r="BX61" s="95" t="s">
        <v>666</v>
      </c>
      <c r="CL61" s="95" t="s">
        <v>592</v>
      </c>
    </row>
    <row r="62" spans="2:44" s="1" customFormat="1" ht="30" customHeight="1">
      <c r="B62" s="35"/>
      <c r="AR62" s="35"/>
    </row>
    <row r="63" spans="2:44" s="1" customFormat="1" ht="6.75" customHeight="1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35"/>
    </row>
  </sheetData>
  <sheetProtection password="CC35" sheet="1" objects="1" scenarios="1" formatColumns="0" formatRows="0" sort="0" autoFilter="0"/>
  <mergeCells count="77"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8:AO28"/>
    <mergeCell ref="L29:O29"/>
    <mergeCell ref="W29:AE29"/>
    <mergeCell ref="AK29:AO29"/>
    <mergeCell ref="AS46:AT48"/>
    <mergeCell ref="L30:O30"/>
    <mergeCell ref="W30:AE30"/>
    <mergeCell ref="AK30:AO30"/>
    <mergeCell ref="X32:AB32"/>
    <mergeCell ref="AK32:AO32"/>
    <mergeCell ref="C49:G49"/>
    <mergeCell ref="I49:AF49"/>
    <mergeCell ref="AG49:AM49"/>
    <mergeCell ref="AN49:AP49"/>
    <mergeCell ref="L42:AO42"/>
    <mergeCell ref="AM44:AN44"/>
    <mergeCell ref="AM46:AP46"/>
    <mergeCell ref="AN53:AP53"/>
    <mergeCell ref="AG53:AM53"/>
    <mergeCell ref="E53:I53"/>
    <mergeCell ref="K53:AF53"/>
    <mergeCell ref="AN52:AP52"/>
    <mergeCell ref="AG52:AM52"/>
    <mergeCell ref="D52:H52"/>
    <mergeCell ref="J52:AF52"/>
    <mergeCell ref="AN55:AP55"/>
    <mergeCell ref="AG55:AM55"/>
    <mergeCell ref="E55:I55"/>
    <mergeCell ref="K55:AF55"/>
    <mergeCell ref="AN54:AP54"/>
    <mergeCell ref="AG54:AM54"/>
    <mergeCell ref="E54:I54"/>
    <mergeCell ref="K54:AF54"/>
    <mergeCell ref="AN57:AP57"/>
    <mergeCell ref="AG57:AM57"/>
    <mergeCell ref="E57:I57"/>
    <mergeCell ref="K57:AF57"/>
    <mergeCell ref="AN56:AP56"/>
    <mergeCell ref="AG56:AM56"/>
    <mergeCell ref="D56:H56"/>
    <mergeCell ref="J56:AF56"/>
    <mergeCell ref="K60:AF60"/>
    <mergeCell ref="AN59:AP59"/>
    <mergeCell ref="AG59:AM59"/>
    <mergeCell ref="E59:I59"/>
    <mergeCell ref="K59:AF59"/>
    <mergeCell ref="AN58:AP58"/>
    <mergeCell ref="AG58:AM58"/>
    <mergeCell ref="E58:I58"/>
    <mergeCell ref="K58:AF58"/>
    <mergeCell ref="AG51:AM51"/>
    <mergeCell ref="AN51:AP51"/>
    <mergeCell ref="AR2:BE2"/>
    <mergeCell ref="AN61:AP61"/>
    <mergeCell ref="AG61:AM61"/>
    <mergeCell ref="E61:I61"/>
    <mergeCell ref="K61:AF61"/>
    <mergeCell ref="AN60:AP60"/>
    <mergeCell ref="AG60:AM60"/>
    <mergeCell ref="E60:I60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D1.1 - Architektonicko  s...'!C2" tooltip="D1.1 - Architektonicko  s..." display="/"/>
    <hyperlink ref="A54" location="'D1.3 - Požárně bezpečnost...'!C2" tooltip="D1.3 - Požárně bezpečnost..." display="/"/>
    <hyperlink ref="A55" location="'VON -  Vedlejší a ostatní...'!C2" tooltip="VON -  Vedlejší a ostatní..." display="/"/>
    <hyperlink ref="A57" location="'D1.1-N - Architektonicko ...'!C2" tooltip="D1.1-N - Architektonicko ..." display="/"/>
    <hyperlink ref="A58" location="'D1.2-N - Stavebně konstru...'!C2" tooltip="D1.2-N - Stavebně konstru..." display="/"/>
    <hyperlink ref="A59" location="'D1.4e-N - Zařízení zdravo...'!C2" tooltip="D1.4e-N - Zařízení zdravo..." display="/"/>
    <hyperlink ref="A60" location="'D1.4g-N - Zařízení elektr...'!C2" tooltip="D1.4g-N - Zařízení elektr..." display="/"/>
    <hyperlink ref="A61" location="'VON-N -  Vedlejší a ostat...'!C2" tooltip="VON-N -  Vedlejší a ostat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245" customWidth="1"/>
    <col min="2" max="2" width="1.66796875" style="245" customWidth="1"/>
    <col min="3" max="4" width="5" style="245" customWidth="1"/>
    <col min="5" max="5" width="11.66015625" style="245" customWidth="1"/>
    <col min="6" max="6" width="9.16015625" style="245" customWidth="1"/>
    <col min="7" max="7" width="5" style="245" customWidth="1"/>
    <col min="8" max="8" width="77.83203125" style="245" customWidth="1"/>
    <col min="9" max="10" width="20" style="245" customWidth="1"/>
    <col min="11" max="11" width="1.66796875" style="245" customWidth="1"/>
    <col min="12" max="16384" width="9.33203125" style="245" customWidth="1"/>
  </cols>
  <sheetData>
    <row r="1" ht="37.5" customHeight="1"/>
    <row r="2" spans="2:11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pans="2:11" s="251" customFormat="1" ht="45" customHeight="1">
      <c r="B3" s="249"/>
      <c r="C3" s="372" t="s">
        <v>399</v>
      </c>
      <c r="D3" s="372"/>
      <c r="E3" s="372"/>
      <c r="F3" s="372"/>
      <c r="G3" s="372"/>
      <c r="H3" s="372"/>
      <c r="I3" s="372"/>
      <c r="J3" s="372"/>
      <c r="K3" s="250"/>
    </row>
    <row r="4" spans="2:11" ht="25.5" customHeight="1">
      <c r="B4" s="252"/>
      <c r="C4" s="373" t="s">
        <v>400</v>
      </c>
      <c r="D4" s="373"/>
      <c r="E4" s="373"/>
      <c r="F4" s="373"/>
      <c r="G4" s="373"/>
      <c r="H4" s="373"/>
      <c r="I4" s="373"/>
      <c r="J4" s="373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1" t="s">
        <v>401</v>
      </c>
      <c r="D6" s="371"/>
      <c r="E6" s="371"/>
      <c r="F6" s="371"/>
      <c r="G6" s="371"/>
      <c r="H6" s="371"/>
      <c r="I6" s="371"/>
      <c r="J6" s="371"/>
      <c r="K6" s="253"/>
    </row>
    <row r="7" spans="2:11" ht="15" customHeight="1">
      <c r="B7" s="256"/>
      <c r="C7" s="371" t="s">
        <v>402</v>
      </c>
      <c r="D7" s="371"/>
      <c r="E7" s="371"/>
      <c r="F7" s="371"/>
      <c r="G7" s="371"/>
      <c r="H7" s="371"/>
      <c r="I7" s="371"/>
      <c r="J7" s="371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1" t="s">
        <v>563</v>
      </c>
      <c r="D9" s="371"/>
      <c r="E9" s="371"/>
      <c r="F9" s="371"/>
      <c r="G9" s="371"/>
      <c r="H9" s="371"/>
      <c r="I9" s="371"/>
      <c r="J9" s="371"/>
      <c r="K9" s="253"/>
    </row>
    <row r="10" spans="2:11" ht="15" customHeight="1">
      <c r="B10" s="256"/>
      <c r="C10" s="255"/>
      <c r="D10" s="371" t="s">
        <v>564</v>
      </c>
      <c r="E10" s="371"/>
      <c r="F10" s="371"/>
      <c r="G10" s="371"/>
      <c r="H10" s="371"/>
      <c r="I10" s="371"/>
      <c r="J10" s="371"/>
      <c r="K10" s="253"/>
    </row>
    <row r="11" spans="2:11" ht="15" customHeight="1">
      <c r="B11" s="256"/>
      <c r="C11" s="257"/>
      <c r="D11" s="371" t="s">
        <v>403</v>
      </c>
      <c r="E11" s="371"/>
      <c r="F11" s="371"/>
      <c r="G11" s="371"/>
      <c r="H11" s="371"/>
      <c r="I11" s="371"/>
      <c r="J11" s="371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71" t="s">
        <v>565</v>
      </c>
      <c r="E13" s="371"/>
      <c r="F13" s="371"/>
      <c r="G13" s="371"/>
      <c r="H13" s="371"/>
      <c r="I13" s="371"/>
      <c r="J13" s="371"/>
      <c r="K13" s="253"/>
    </row>
    <row r="14" spans="2:11" ht="15" customHeight="1">
      <c r="B14" s="256"/>
      <c r="C14" s="257"/>
      <c r="D14" s="371" t="s">
        <v>404</v>
      </c>
      <c r="E14" s="371"/>
      <c r="F14" s="371"/>
      <c r="G14" s="371"/>
      <c r="H14" s="371"/>
      <c r="I14" s="371"/>
      <c r="J14" s="371"/>
      <c r="K14" s="253"/>
    </row>
    <row r="15" spans="2:11" ht="15" customHeight="1">
      <c r="B15" s="256"/>
      <c r="C15" s="257"/>
      <c r="D15" s="371" t="s">
        <v>405</v>
      </c>
      <c r="E15" s="371"/>
      <c r="F15" s="371"/>
      <c r="G15" s="371"/>
      <c r="H15" s="371"/>
      <c r="I15" s="371"/>
      <c r="J15" s="371"/>
      <c r="K15" s="253"/>
    </row>
    <row r="16" spans="2:11" ht="15" customHeight="1">
      <c r="B16" s="256"/>
      <c r="C16" s="257"/>
      <c r="D16" s="257"/>
      <c r="E16" s="258" t="s">
        <v>651</v>
      </c>
      <c r="F16" s="371" t="s">
        <v>406</v>
      </c>
      <c r="G16" s="371"/>
      <c r="H16" s="371"/>
      <c r="I16" s="371"/>
      <c r="J16" s="371"/>
      <c r="K16" s="253"/>
    </row>
    <row r="17" spans="2:11" ht="15" customHeight="1">
      <c r="B17" s="256"/>
      <c r="C17" s="257"/>
      <c r="D17" s="257"/>
      <c r="E17" s="258" t="s">
        <v>407</v>
      </c>
      <c r="F17" s="371" t="s">
        <v>408</v>
      </c>
      <c r="G17" s="371"/>
      <c r="H17" s="371"/>
      <c r="I17" s="371"/>
      <c r="J17" s="371"/>
      <c r="K17" s="253"/>
    </row>
    <row r="18" spans="2:11" ht="15" customHeight="1">
      <c r="B18" s="256"/>
      <c r="C18" s="257"/>
      <c r="D18" s="257"/>
      <c r="E18" s="258" t="s">
        <v>409</v>
      </c>
      <c r="F18" s="371" t="s">
        <v>410</v>
      </c>
      <c r="G18" s="371"/>
      <c r="H18" s="371"/>
      <c r="I18" s="371"/>
      <c r="J18" s="371"/>
      <c r="K18" s="253"/>
    </row>
    <row r="19" spans="2:11" ht="15" customHeight="1">
      <c r="B19" s="256"/>
      <c r="C19" s="257"/>
      <c r="D19" s="257"/>
      <c r="E19" s="258" t="s">
        <v>661</v>
      </c>
      <c r="F19" s="371" t="s">
        <v>411</v>
      </c>
      <c r="G19" s="371"/>
      <c r="H19" s="371"/>
      <c r="I19" s="371"/>
      <c r="J19" s="371"/>
      <c r="K19" s="253"/>
    </row>
    <row r="20" spans="2:11" ht="15" customHeight="1">
      <c r="B20" s="256"/>
      <c r="C20" s="257"/>
      <c r="D20" s="257"/>
      <c r="E20" s="258" t="s">
        <v>1349</v>
      </c>
      <c r="F20" s="371" t="s">
        <v>228</v>
      </c>
      <c r="G20" s="371"/>
      <c r="H20" s="371"/>
      <c r="I20" s="371"/>
      <c r="J20" s="371"/>
      <c r="K20" s="253"/>
    </row>
    <row r="21" spans="2:11" ht="15" customHeight="1">
      <c r="B21" s="256"/>
      <c r="C21" s="257"/>
      <c r="D21" s="257"/>
      <c r="E21" s="258" t="s">
        <v>656</v>
      </c>
      <c r="F21" s="371" t="s">
        <v>412</v>
      </c>
      <c r="G21" s="371"/>
      <c r="H21" s="371"/>
      <c r="I21" s="371"/>
      <c r="J21" s="371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71" t="s">
        <v>566</v>
      </c>
      <c r="D23" s="371"/>
      <c r="E23" s="371"/>
      <c r="F23" s="371"/>
      <c r="G23" s="371"/>
      <c r="H23" s="371"/>
      <c r="I23" s="371"/>
      <c r="J23" s="371"/>
      <c r="K23" s="253"/>
    </row>
    <row r="24" spans="2:11" ht="15" customHeight="1">
      <c r="B24" s="256"/>
      <c r="C24" s="371" t="s">
        <v>413</v>
      </c>
      <c r="D24" s="371"/>
      <c r="E24" s="371"/>
      <c r="F24" s="371"/>
      <c r="G24" s="371"/>
      <c r="H24" s="371"/>
      <c r="I24" s="371"/>
      <c r="J24" s="371"/>
      <c r="K24" s="253"/>
    </row>
    <row r="25" spans="2:11" ht="15" customHeight="1">
      <c r="B25" s="256"/>
      <c r="C25" s="255"/>
      <c r="D25" s="371" t="s">
        <v>567</v>
      </c>
      <c r="E25" s="371"/>
      <c r="F25" s="371"/>
      <c r="G25" s="371"/>
      <c r="H25" s="371"/>
      <c r="I25" s="371"/>
      <c r="J25" s="371"/>
      <c r="K25" s="253"/>
    </row>
    <row r="26" spans="2:11" ht="15" customHeight="1">
      <c r="B26" s="256"/>
      <c r="C26" s="257"/>
      <c r="D26" s="371" t="s">
        <v>414</v>
      </c>
      <c r="E26" s="371"/>
      <c r="F26" s="371"/>
      <c r="G26" s="371"/>
      <c r="H26" s="371"/>
      <c r="I26" s="371"/>
      <c r="J26" s="371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71" t="s">
        <v>568</v>
      </c>
      <c r="E28" s="371"/>
      <c r="F28" s="371"/>
      <c r="G28" s="371"/>
      <c r="H28" s="371"/>
      <c r="I28" s="371"/>
      <c r="J28" s="371"/>
      <c r="K28" s="253"/>
    </row>
    <row r="29" spans="2:11" ht="15" customHeight="1">
      <c r="B29" s="256"/>
      <c r="C29" s="257"/>
      <c r="D29" s="371" t="s">
        <v>415</v>
      </c>
      <c r="E29" s="371"/>
      <c r="F29" s="371"/>
      <c r="G29" s="371"/>
      <c r="H29" s="371"/>
      <c r="I29" s="371"/>
      <c r="J29" s="371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71" t="s">
        <v>569</v>
      </c>
      <c r="E31" s="371"/>
      <c r="F31" s="371"/>
      <c r="G31" s="371"/>
      <c r="H31" s="371"/>
      <c r="I31" s="371"/>
      <c r="J31" s="371"/>
      <c r="K31" s="253"/>
    </row>
    <row r="32" spans="2:11" ht="15" customHeight="1">
      <c r="B32" s="256"/>
      <c r="C32" s="257"/>
      <c r="D32" s="371" t="s">
        <v>416</v>
      </c>
      <c r="E32" s="371"/>
      <c r="F32" s="371"/>
      <c r="G32" s="371"/>
      <c r="H32" s="371"/>
      <c r="I32" s="371"/>
      <c r="J32" s="371"/>
      <c r="K32" s="253"/>
    </row>
    <row r="33" spans="2:11" ht="15" customHeight="1">
      <c r="B33" s="256"/>
      <c r="C33" s="257"/>
      <c r="D33" s="371" t="s">
        <v>417</v>
      </c>
      <c r="E33" s="371"/>
      <c r="F33" s="371"/>
      <c r="G33" s="371"/>
      <c r="H33" s="371"/>
      <c r="I33" s="371"/>
      <c r="J33" s="371"/>
      <c r="K33" s="253"/>
    </row>
    <row r="34" spans="2:11" ht="15" customHeight="1">
      <c r="B34" s="256"/>
      <c r="C34" s="257"/>
      <c r="D34" s="255"/>
      <c r="E34" s="259" t="s">
        <v>713</v>
      </c>
      <c r="F34" s="255"/>
      <c r="G34" s="371" t="s">
        <v>418</v>
      </c>
      <c r="H34" s="371"/>
      <c r="I34" s="371"/>
      <c r="J34" s="371"/>
      <c r="K34" s="253"/>
    </row>
    <row r="35" spans="2:11" ht="30.75" customHeight="1">
      <c r="B35" s="256"/>
      <c r="C35" s="257"/>
      <c r="D35" s="255"/>
      <c r="E35" s="259" t="s">
        <v>419</v>
      </c>
      <c r="F35" s="255"/>
      <c r="G35" s="371" t="s">
        <v>420</v>
      </c>
      <c r="H35" s="371"/>
      <c r="I35" s="371"/>
      <c r="J35" s="371"/>
      <c r="K35" s="253"/>
    </row>
    <row r="36" spans="2:11" ht="15" customHeight="1">
      <c r="B36" s="256"/>
      <c r="C36" s="257"/>
      <c r="D36" s="255"/>
      <c r="E36" s="259" t="s">
        <v>626</v>
      </c>
      <c r="F36" s="255"/>
      <c r="G36" s="371" t="s">
        <v>421</v>
      </c>
      <c r="H36" s="371"/>
      <c r="I36" s="371"/>
      <c r="J36" s="371"/>
      <c r="K36" s="253"/>
    </row>
    <row r="37" spans="2:11" ht="15" customHeight="1">
      <c r="B37" s="256"/>
      <c r="C37" s="257"/>
      <c r="D37" s="255"/>
      <c r="E37" s="259" t="s">
        <v>714</v>
      </c>
      <c r="F37" s="255"/>
      <c r="G37" s="371" t="s">
        <v>422</v>
      </c>
      <c r="H37" s="371"/>
      <c r="I37" s="371"/>
      <c r="J37" s="371"/>
      <c r="K37" s="253"/>
    </row>
    <row r="38" spans="2:11" ht="15" customHeight="1">
      <c r="B38" s="256"/>
      <c r="C38" s="257"/>
      <c r="D38" s="255"/>
      <c r="E38" s="259" t="s">
        <v>715</v>
      </c>
      <c r="F38" s="255"/>
      <c r="G38" s="371" t="s">
        <v>423</v>
      </c>
      <c r="H38" s="371"/>
      <c r="I38" s="371"/>
      <c r="J38" s="371"/>
      <c r="K38" s="253"/>
    </row>
    <row r="39" spans="2:11" ht="15" customHeight="1">
      <c r="B39" s="256"/>
      <c r="C39" s="257"/>
      <c r="D39" s="255"/>
      <c r="E39" s="259" t="s">
        <v>716</v>
      </c>
      <c r="F39" s="255"/>
      <c r="G39" s="371" t="s">
        <v>424</v>
      </c>
      <c r="H39" s="371"/>
      <c r="I39" s="371"/>
      <c r="J39" s="371"/>
      <c r="K39" s="253"/>
    </row>
    <row r="40" spans="2:11" ht="15" customHeight="1">
      <c r="B40" s="256"/>
      <c r="C40" s="257"/>
      <c r="D40" s="255"/>
      <c r="E40" s="259" t="s">
        <v>425</v>
      </c>
      <c r="F40" s="255"/>
      <c r="G40" s="371" t="s">
        <v>426</v>
      </c>
      <c r="H40" s="371"/>
      <c r="I40" s="371"/>
      <c r="J40" s="371"/>
      <c r="K40" s="253"/>
    </row>
    <row r="41" spans="2:11" ht="15" customHeight="1">
      <c r="B41" s="256"/>
      <c r="C41" s="257"/>
      <c r="D41" s="255"/>
      <c r="E41" s="259"/>
      <c r="F41" s="255"/>
      <c r="G41" s="371" t="s">
        <v>427</v>
      </c>
      <c r="H41" s="371"/>
      <c r="I41" s="371"/>
      <c r="J41" s="371"/>
      <c r="K41" s="253"/>
    </row>
    <row r="42" spans="2:11" ht="15" customHeight="1">
      <c r="B42" s="256"/>
      <c r="C42" s="257"/>
      <c r="D42" s="255"/>
      <c r="E42" s="259" t="s">
        <v>428</v>
      </c>
      <c r="F42" s="255"/>
      <c r="G42" s="371" t="s">
        <v>429</v>
      </c>
      <c r="H42" s="371"/>
      <c r="I42" s="371"/>
      <c r="J42" s="371"/>
      <c r="K42" s="253"/>
    </row>
    <row r="43" spans="2:11" ht="15" customHeight="1">
      <c r="B43" s="256"/>
      <c r="C43" s="257"/>
      <c r="D43" s="255"/>
      <c r="E43" s="259" t="s">
        <v>718</v>
      </c>
      <c r="F43" s="255"/>
      <c r="G43" s="371" t="s">
        <v>430</v>
      </c>
      <c r="H43" s="371"/>
      <c r="I43" s="371"/>
      <c r="J43" s="371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71" t="s">
        <v>431</v>
      </c>
      <c r="E45" s="371"/>
      <c r="F45" s="371"/>
      <c r="G45" s="371"/>
      <c r="H45" s="371"/>
      <c r="I45" s="371"/>
      <c r="J45" s="371"/>
      <c r="K45" s="253"/>
    </row>
    <row r="46" spans="2:11" ht="15" customHeight="1">
      <c r="B46" s="256"/>
      <c r="C46" s="257"/>
      <c r="D46" s="257"/>
      <c r="E46" s="371" t="s">
        <v>432</v>
      </c>
      <c r="F46" s="371"/>
      <c r="G46" s="371"/>
      <c r="H46" s="371"/>
      <c r="I46" s="371"/>
      <c r="J46" s="371"/>
      <c r="K46" s="253"/>
    </row>
    <row r="47" spans="2:11" ht="15" customHeight="1">
      <c r="B47" s="256"/>
      <c r="C47" s="257"/>
      <c r="D47" s="257"/>
      <c r="E47" s="371" t="s">
        <v>433</v>
      </c>
      <c r="F47" s="371"/>
      <c r="G47" s="371"/>
      <c r="H47" s="371"/>
      <c r="I47" s="371"/>
      <c r="J47" s="371"/>
      <c r="K47" s="253"/>
    </row>
    <row r="48" spans="2:11" ht="15" customHeight="1">
      <c r="B48" s="256"/>
      <c r="C48" s="257"/>
      <c r="D48" s="257"/>
      <c r="E48" s="371" t="s">
        <v>434</v>
      </c>
      <c r="F48" s="371"/>
      <c r="G48" s="371"/>
      <c r="H48" s="371"/>
      <c r="I48" s="371"/>
      <c r="J48" s="371"/>
      <c r="K48" s="253"/>
    </row>
    <row r="49" spans="2:11" ht="15" customHeight="1">
      <c r="B49" s="256"/>
      <c r="C49" s="257"/>
      <c r="D49" s="371" t="s">
        <v>435</v>
      </c>
      <c r="E49" s="371"/>
      <c r="F49" s="371"/>
      <c r="G49" s="371"/>
      <c r="H49" s="371"/>
      <c r="I49" s="371"/>
      <c r="J49" s="371"/>
      <c r="K49" s="253"/>
    </row>
    <row r="50" spans="2:11" ht="25.5" customHeight="1">
      <c r="B50" s="252"/>
      <c r="C50" s="373" t="s">
        <v>436</v>
      </c>
      <c r="D50" s="373"/>
      <c r="E50" s="373"/>
      <c r="F50" s="373"/>
      <c r="G50" s="373"/>
      <c r="H50" s="373"/>
      <c r="I50" s="373"/>
      <c r="J50" s="373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71" t="s">
        <v>437</v>
      </c>
      <c r="D52" s="371"/>
      <c r="E52" s="371"/>
      <c r="F52" s="371"/>
      <c r="G52" s="371"/>
      <c r="H52" s="371"/>
      <c r="I52" s="371"/>
      <c r="J52" s="371"/>
      <c r="K52" s="253"/>
    </row>
    <row r="53" spans="2:11" ht="15" customHeight="1">
      <c r="B53" s="252"/>
      <c r="C53" s="371" t="s">
        <v>438</v>
      </c>
      <c r="D53" s="371"/>
      <c r="E53" s="371"/>
      <c r="F53" s="371"/>
      <c r="G53" s="371"/>
      <c r="H53" s="371"/>
      <c r="I53" s="371"/>
      <c r="J53" s="371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71" t="s">
        <v>439</v>
      </c>
      <c r="D55" s="371"/>
      <c r="E55" s="371"/>
      <c r="F55" s="371"/>
      <c r="G55" s="371"/>
      <c r="H55" s="371"/>
      <c r="I55" s="371"/>
      <c r="J55" s="371"/>
      <c r="K55" s="253"/>
    </row>
    <row r="56" spans="2:11" ht="15" customHeight="1">
      <c r="B56" s="252"/>
      <c r="C56" s="257"/>
      <c r="D56" s="371" t="s">
        <v>440</v>
      </c>
      <c r="E56" s="371"/>
      <c r="F56" s="371"/>
      <c r="G56" s="371"/>
      <c r="H56" s="371"/>
      <c r="I56" s="371"/>
      <c r="J56" s="371"/>
      <c r="K56" s="253"/>
    </row>
    <row r="57" spans="2:11" ht="15" customHeight="1">
      <c r="B57" s="252"/>
      <c r="C57" s="257"/>
      <c r="D57" s="371" t="s">
        <v>441</v>
      </c>
      <c r="E57" s="371"/>
      <c r="F57" s="371"/>
      <c r="G57" s="371"/>
      <c r="H57" s="371"/>
      <c r="I57" s="371"/>
      <c r="J57" s="371"/>
      <c r="K57" s="253"/>
    </row>
    <row r="58" spans="2:11" ht="15" customHeight="1">
      <c r="B58" s="252"/>
      <c r="C58" s="257"/>
      <c r="D58" s="371" t="s">
        <v>442</v>
      </c>
      <c r="E58" s="371"/>
      <c r="F58" s="371"/>
      <c r="G58" s="371"/>
      <c r="H58" s="371"/>
      <c r="I58" s="371"/>
      <c r="J58" s="371"/>
      <c r="K58" s="253"/>
    </row>
    <row r="59" spans="2:11" ht="15" customHeight="1">
      <c r="B59" s="252"/>
      <c r="C59" s="257"/>
      <c r="D59" s="371" t="s">
        <v>443</v>
      </c>
      <c r="E59" s="371"/>
      <c r="F59" s="371"/>
      <c r="G59" s="371"/>
      <c r="H59" s="371"/>
      <c r="I59" s="371"/>
      <c r="J59" s="371"/>
      <c r="K59" s="253"/>
    </row>
    <row r="60" spans="2:11" ht="15" customHeight="1">
      <c r="B60" s="252"/>
      <c r="C60" s="257"/>
      <c r="D60" s="374" t="s">
        <v>444</v>
      </c>
      <c r="E60" s="374"/>
      <c r="F60" s="374"/>
      <c r="G60" s="374"/>
      <c r="H60" s="374"/>
      <c r="I60" s="374"/>
      <c r="J60" s="374"/>
      <c r="K60" s="253"/>
    </row>
    <row r="61" spans="2:11" ht="15" customHeight="1">
      <c r="B61" s="252"/>
      <c r="C61" s="257"/>
      <c r="D61" s="371" t="s">
        <v>445</v>
      </c>
      <c r="E61" s="371"/>
      <c r="F61" s="371"/>
      <c r="G61" s="371"/>
      <c r="H61" s="371"/>
      <c r="I61" s="371"/>
      <c r="J61" s="371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71" t="s">
        <v>446</v>
      </c>
      <c r="E63" s="371"/>
      <c r="F63" s="371"/>
      <c r="G63" s="371"/>
      <c r="H63" s="371"/>
      <c r="I63" s="371"/>
      <c r="J63" s="371"/>
      <c r="K63" s="253"/>
    </row>
    <row r="64" spans="2:11" ht="15" customHeight="1">
      <c r="B64" s="252"/>
      <c r="C64" s="257"/>
      <c r="D64" s="374" t="s">
        <v>447</v>
      </c>
      <c r="E64" s="374"/>
      <c r="F64" s="374"/>
      <c r="G64" s="374"/>
      <c r="H64" s="374"/>
      <c r="I64" s="374"/>
      <c r="J64" s="374"/>
      <c r="K64" s="253"/>
    </row>
    <row r="65" spans="2:11" ht="15" customHeight="1">
      <c r="B65" s="252"/>
      <c r="C65" s="257"/>
      <c r="D65" s="371" t="s">
        <v>448</v>
      </c>
      <c r="E65" s="371"/>
      <c r="F65" s="371"/>
      <c r="G65" s="371"/>
      <c r="H65" s="371"/>
      <c r="I65" s="371"/>
      <c r="J65" s="371"/>
      <c r="K65" s="253"/>
    </row>
    <row r="66" spans="2:11" ht="15" customHeight="1">
      <c r="B66" s="252"/>
      <c r="C66" s="257"/>
      <c r="D66" s="371" t="s">
        <v>449</v>
      </c>
      <c r="E66" s="371"/>
      <c r="F66" s="371"/>
      <c r="G66" s="371"/>
      <c r="H66" s="371"/>
      <c r="I66" s="371"/>
      <c r="J66" s="371"/>
      <c r="K66" s="253"/>
    </row>
    <row r="67" spans="2:11" ht="15" customHeight="1">
      <c r="B67" s="252"/>
      <c r="C67" s="257"/>
      <c r="D67" s="371" t="s">
        <v>450</v>
      </c>
      <c r="E67" s="371"/>
      <c r="F67" s="371"/>
      <c r="G67" s="371"/>
      <c r="H67" s="371"/>
      <c r="I67" s="371"/>
      <c r="J67" s="371"/>
      <c r="K67" s="253"/>
    </row>
    <row r="68" spans="2:11" ht="15" customHeight="1">
      <c r="B68" s="252"/>
      <c r="C68" s="257"/>
      <c r="D68" s="371" t="s">
        <v>451</v>
      </c>
      <c r="E68" s="371"/>
      <c r="F68" s="371"/>
      <c r="G68" s="371"/>
      <c r="H68" s="371"/>
      <c r="I68" s="371"/>
      <c r="J68" s="371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5" t="s">
        <v>398</v>
      </c>
      <c r="D73" s="375"/>
      <c r="E73" s="375"/>
      <c r="F73" s="375"/>
      <c r="G73" s="375"/>
      <c r="H73" s="375"/>
      <c r="I73" s="375"/>
      <c r="J73" s="375"/>
      <c r="K73" s="270"/>
    </row>
    <row r="74" spans="2:11" ht="17.25" customHeight="1">
      <c r="B74" s="269"/>
      <c r="C74" s="271" t="s">
        <v>452</v>
      </c>
      <c r="D74" s="271"/>
      <c r="E74" s="271"/>
      <c r="F74" s="271" t="s">
        <v>453</v>
      </c>
      <c r="G74" s="272"/>
      <c r="H74" s="271" t="s">
        <v>714</v>
      </c>
      <c r="I74" s="271" t="s">
        <v>630</v>
      </c>
      <c r="J74" s="271" t="s">
        <v>454</v>
      </c>
      <c r="K74" s="270"/>
    </row>
    <row r="75" spans="2:11" ht="17.25" customHeight="1">
      <c r="B75" s="269"/>
      <c r="C75" s="273" t="s">
        <v>455</v>
      </c>
      <c r="D75" s="273"/>
      <c r="E75" s="273"/>
      <c r="F75" s="274" t="s">
        <v>456</v>
      </c>
      <c r="G75" s="275"/>
      <c r="H75" s="273"/>
      <c r="I75" s="273"/>
      <c r="J75" s="273" t="s">
        <v>457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626</v>
      </c>
      <c r="D77" s="276"/>
      <c r="E77" s="276"/>
      <c r="F77" s="278" t="s">
        <v>458</v>
      </c>
      <c r="G77" s="277"/>
      <c r="H77" s="259" t="s">
        <v>459</v>
      </c>
      <c r="I77" s="259" t="s">
        <v>460</v>
      </c>
      <c r="J77" s="259">
        <v>20</v>
      </c>
      <c r="K77" s="270"/>
    </row>
    <row r="78" spans="2:11" ht="15" customHeight="1">
      <c r="B78" s="269"/>
      <c r="C78" s="259" t="s">
        <v>461</v>
      </c>
      <c r="D78" s="259"/>
      <c r="E78" s="259"/>
      <c r="F78" s="278" t="s">
        <v>458</v>
      </c>
      <c r="G78" s="277"/>
      <c r="H78" s="259" t="s">
        <v>462</v>
      </c>
      <c r="I78" s="259" t="s">
        <v>460</v>
      </c>
      <c r="J78" s="259">
        <v>120</v>
      </c>
      <c r="K78" s="270"/>
    </row>
    <row r="79" spans="2:11" ht="15" customHeight="1">
      <c r="B79" s="279"/>
      <c r="C79" s="259" t="s">
        <v>463</v>
      </c>
      <c r="D79" s="259"/>
      <c r="E79" s="259"/>
      <c r="F79" s="278" t="s">
        <v>464</v>
      </c>
      <c r="G79" s="277"/>
      <c r="H79" s="259" t="s">
        <v>465</v>
      </c>
      <c r="I79" s="259" t="s">
        <v>460</v>
      </c>
      <c r="J79" s="259">
        <v>50</v>
      </c>
      <c r="K79" s="270"/>
    </row>
    <row r="80" spans="2:11" ht="15" customHeight="1">
      <c r="B80" s="279"/>
      <c r="C80" s="259" t="s">
        <v>466</v>
      </c>
      <c r="D80" s="259"/>
      <c r="E80" s="259"/>
      <c r="F80" s="278" t="s">
        <v>458</v>
      </c>
      <c r="G80" s="277"/>
      <c r="H80" s="259" t="s">
        <v>467</v>
      </c>
      <c r="I80" s="259" t="s">
        <v>468</v>
      </c>
      <c r="J80" s="259"/>
      <c r="K80" s="270"/>
    </row>
    <row r="81" spans="2:11" ht="15" customHeight="1">
      <c r="B81" s="279"/>
      <c r="C81" s="280" t="s">
        <v>469</v>
      </c>
      <c r="D81" s="280"/>
      <c r="E81" s="280"/>
      <c r="F81" s="281" t="s">
        <v>464</v>
      </c>
      <c r="G81" s="280"/>
      <c r="H81" s="280" t="s">
        <v>470</v>
      </c>
      <c r="I81" s="280" t="s">
        <v>460</v>
      </c>
      <c r="J81" s="280">
        <v>15</v>
      </c>
      <c r="K81" s="270"/>
    </row>
    <row r="82" spans="2:11" ht="15" customHeight="1">
      <c r="B82" s="279"/>
      <c r="C82" s="280" t="s">
        <v>471</v>
      </c>
      <c r="D82" s="280"/>
      <c r="E82" s="280"/>
      <c r="F82" s="281" t="s">
        <v>464</v>
      </c>
      <c r="G82" s="280"/>
      <c r="H82" s="280" t="s">
        <v>472</v>
      </c>
      <c r="I82" s="280" t="s">
        <v>460</v>
      </c>
      <c r="J82" s="280">
        <v>15</v>
      </c>
      <c r="K82" s="270"/>
    </row>
    <row r="83" spans="2:11" ht="15" customHeight="1">
      <c r="B83" s="279"/>
      <c r="C83" s="280" t="s">
        <v>473</v>
      </c>
      <c r="D83" s="280"/>
      <c r="E83" s="280"/>
      <c r="F83" s="281" t="s">
        <v>464</v>
      </c>
      <c r="G83" s="280"/>
      <c r="H83" s="280" t="s">
        <v>474</v>
      </c>
      <c r="I83" s="280" t="s">
        <v>460</v>
      </c>
      <c r="J83" s="280">
        <v>20</v>
      </c>
      <c r="K83" s="270"/>
    </row>
    <row r="84" spans="2:11" ht="15" customHeight="1">
      <c r="B84" s="279"/>
      <c r="C84" s="280" t="s">
        <v>475</v>
      </c>
      <c r="D84" s="280"/>
      <c r="E84" s="280"/>
      <c r="F84" s="281" t="s">
        <v>464</v>
      </c>
      <c r="G84" s="280"/>
      <c r="H84" s="280" t="s">
        <v>476</v>
      </c>
      <c r="I84" s="280" t="s">
        <v>460</v>
      </c>
      <c r="J84" s="280">
        <v>20</v>
      </c>
      <c r="K84" s="270"/>
    </row>
    <row r="85" spans="2:11" ht="15" customHeight="1">
      <c r="B85" s="279"/>
      <c r="C85" s="259" t="s">
        <v>477</v>
      </c>
      <c r="D85" s="259"/>
      <c r="E85" s="259"/>
      <c r="F85" s="278" t="s">
        <v>464</v>
      </c>
      <c r="G85" s="277"/>
      <c r="H85" s="259" t="s">
        <v>478</v>
      </c>
      <c r="I85" s="259" t="s">
        <v>460</v>
      </c>
      <c r="J85" s="259">
        <v>50</v>
      </c>
      <c r="K85" s="270"/>
    </row>
    <row r="86" spans="2:11" ht="15" customHeight="1">
      <c r="B86" s="279"/>
      <c r="C86" s="259" t="s">
        <v>479</v>
      </c>
      <c r="D86" s="259"/>
      <c r="E86" s="259"/>
      <c r="F86" s="278" t="s">
        <v>464</v>
      </c>
      <c r="G86" s="277"/>
      <c r="H86" s="259" t="s">
        <v>480</v>
      </c>
      <c r="I86" s="259" t="s">
        <v>460</v>
      </c>
      <c r="J86" s="259">
        <v>20</v>
      </c>
      <c r="K86" s="270"/>
    </row>
    <row r="87" spans="2:11" ht="15" customHeight="1">
      <c r="B87" s="279"/>
      <c r="C87" s="259" t="s">
        <v>481</v>
      </c>
      <c r="D87" s="259"/>
      <c r="E87" s="259"/>
      <c r="F87" s="278" t="s">
        <v>464</v>
      </c>
      <c r="G87" s="277"/>
      <c r="H87" s="259" t="s">
        <v>482</v>
      </c>
      <c r="I87" s="259" t="s">
        <v>460</v>
      </c>
      <c r="J87" s="259">
        <v>20</v>
      </c>
      <c r="K87" s="270"/>
    </row>
    <row r="88" spans="2:11" ht="15" customHeight="1">
      <c r="B88" s="279"/>
      <c r="C88" s="259" t="s">
        <v>483</v>
      </c>
      <c r="D88" s="259"/>
      <c r="E88" s="259"/>
      <c r="F88" s="278" t="s">
        <v>464</v>
      </c>
      <c r="G88" s="277"/>
      <c r="H88" s="259" t="s">
        <v>484</v>
      </c>
      <c r="I88" s="259" t="s">
        <v>460</v>
      </c>
      <c r="J88" s="259">
        <v>50</v>
      </c>
      <c r="K88" s="270"/>
    </row>
    <row r="89" spans="2:11" ht="15" customHeight="1">
      <c r="B89" s="279"/>
      <c r="C89" s="259" t="s">
        <v>485</v>
      </c>
      <c r="D89" s="259"/>
      <c r="E89" s="259"/>
      <c r="F89" s="278" t="s">
        <v>464</v>
      </c>
      <c r="G89" s="277"/>
      <c r="H89" s="259" t="s">
        <v>485</v>
      </c>
      <c r="I89" s="259" t="s">
        <v>460</v>
      </c>
      <c r="J89" s="259">
        <v>50</v>
      </c>
      <c r="K89" s="270"/>
    </row>
    <row r="90" spans="2:11" ht="15" customHeight="1">
      <c r="B90" s="279"/>
      <c r="C90" s="259" t="s">
        <v>719</v>
      </c>
      <c r="D90" s="259"/>
      <c r="E90" s="259"/>
      <c r="F90" s="278" t="s">
        <v>464</v>
      </c>
      <c r="G90" s="277"/>
      <c r="H90" s="259" t="s">
        <v>486</v>
      </c>
      <c r="I90" s="259" t="s">
        <v>460</v>
      </c>
      <c r="J90" s="259">
        <v>255</v>
      </c>
      <c r="K90" s="270"/>
    </row>
    <row r="91" spans="2:11" ht="15" customHeight="1">
      <c r="B91" s="279"/>
      <c r="C91" s="259" t="s">
        <v>487</v>
      </c>
      <c r="D91" s="259"/>
      <c r="E91" s="259"/>
      <c r="F91" s="278" t="s">
        <v>458</v>
      </c>
      <c r="G91" s="277"/>
      <c r="H91" s="259" t="s">
        <v>488</v>
      </c>
      <c r="I91" s="259" t="s">
        <v>489</v>
      </c>
      <c r="J91" s="259"/>
      <c r="K91" s="270"/>
    </row>
    <row r="92" spans="2:11" ht="15" customHeight="1">
      <c r="B92" s="279"/>
      <c r="C92" s="259" t="s">
        <v>490</v>
      </c>
      <c r="D92" s="259"/>
      <c r="E92" s="259"/>
      <c r="F92" s="278" t="s">
        <v>458</v>
      </c>
      <c r="G92" s="277"/>
      <c r="H92" s="259" t="s">
        <v>491</v>
      </c>
      <c r="I92" s="259" t="s">
        <v>492</v>
      </c>
      <c r="J92" s="259"/>
      <c r="K92" s="270"/>
    </row>
    <row r="93" spans="2:11" ht="15" customHeight="1">
      <c r="B93" s="279"/>
      <c r="C93" s="259" t="s">
        <v>493</v>
      </c>
      <c r="D93" s="259"/>
      <c r="E93" s="259"/>
      <c r="F93" s="278" t="s">
        <v>458</v>
      </c>
      <c r="G93" s="277"/>
      <c r="H93" s="259" t="s">
        <v>493</v>
      </c>
      <c r="I93" s="259" t="s">
        <v>492</v>
      </c>
      <c r="J93" s="259"/>
      <c r="K93" s="270"/>
    </row>
    <row r="94" spans="2:11" ht="15" customHeight="1">
      <c r="B94" s="279"/>
      <c r="C94" s="259" t="s">
        <v>611</v>
      </c>
      <c r="D94" s="259"/>
      <c r="E94" s="259"/>
      <c r="F94" s="278" t="s">
        <v>458</v>
      </c>
      <c r="G94" s="277"/>
      <c r="H94" s="259" t="s">
        <v>494</v>
      </c>
      <c r="I94" s="259" t="s">
        <v>492</v>
      </c>
      <c r="J94" s="259"/>
      <c r="K94" s="270"/>
    </row>
    <row r="95" spans="2:11" ht="15" customHeight="1">
      <c r="B95" s="279"/>
      <c r="C95" s="259" t="s">
        <v>621</v>
      </c>
      <c r="D95" s="259"/>
      <c r="E95" s="259"/>
      <c r="F95" s="278" t="s">
        <v>458</v>
      </c>
      <c r="G95" s="277"/>
      <c r="H95" s="259" t="s">
        <v>495</v>
      </c>
      <c r="I95" s="259" t="s">
        <v>492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5" t="s">
        <v>496</v>
      </c>
      <c r="D100" s="375"/>
      <c r="E100" s="375"/>
      <c r="F100" s="375"/>
      <c r="G100" s="375"/>
      <c r="H100" s="375"/>
      <c r="I100" s="375"/>
      <c r="J100" s="375"/>
      <c r="K100" s="270"/>
    </row>
    <row r="101" spans="2:11" ht="17.25" customHeight="1">
      <c r="B101" s="269"/>
      <c r="C101" s="271" t="s">
        <v>452</v>
      </c>
      <c r="D101" s="271"/>
      <c r="E101" s="271"/>
      <c r="F101" s="271" t="s">
        <v>453</v>
      </c>
      <c r="G101" s="272"/>
      <c r="H101" s="271" t="s">
        <v>714</v>
      </c>
      <c r="I101" s="271" t="s">
        <v>630</v>
      </c>
      <c r="J101" s="271" t="s">
        <v>454</v>
      </c>
      <c r="K101" s="270"/>
    </row>
    <row r="102" spans="2:11" ht="17.25" customHeight="1">
      <c r="B102" s="269"/>
      <c r="C102" s="273" t="s">
        <v>455</v>
      </c>
      <c r="D102" s="273"/>
      <c r="E102" s="273"/>
      <c r="F102" s="274" t="s">
        <v>456</v>
      </c>
      <c r="G102" s="275"/>
      <c r="H102" s="273"/>
      <c r="I102" s="273"/>
      <c r="J102" s="273" t="s">
        <v>457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626</v>
      </c>
      <c r="D104" s="276"/>
      <c r="E104" s="276"/>
      <c r="F104" s="278" t="s">
        <v>458</v>
      </c>
      <c r="G104" s="287"/>
      <c r="H104" s="259" t="s">
        <v>497</v>
      </c>
      <c r="I104" s="259" t="s">
        <v>460</v>
      </c>
      <c r="J104" s="259">
        <v>20</v>
      </c>
      <c r="K104" s="270"/>
    </row>
    <row r="105" spans="2:11" ht="15" customHeight="1">
      <c r="B105" s="269"/>
      <c r="C105" s="259" t="s">
        <v>461</v>
      </c>
      <c r="D105" s="259"/>
      <c r="E105" s="259"/>
      <c r="F105" s="278" t="s">
        <v>458</v>
      </c>
      <c r="G105" s="259"/>
      <c r="H105" s="259" t="s">
        <v>497</v>
      </c>
      <c r="I105" s="259" t="s">
        <v>460</v>
      </c>
      <c r="J105" s="259">
        <v>120</v>
      </c>
      <c r="K105" s="270"/>
    </row>
    <row r="106" spans="2:11" ht="15" customHeight="1">
      <c r="B106" s="279"/>
      <c r="C106" s="259" t="s">
        <v>463</v>
      </c>
      <c r="D106" s="259"/>
      <c r="E106" s="259"/>
      <c r="F106" s="278" t="s">
        <v>464</v>
      </c>
      <c r="G106" s="259"/>
      <c r="H106" s="259" t="s">
        <v>497</v>
      </c>
      <c r="I106" s="259" t="s">
        <v>460</v>
      </c>
      <c r="J106" s="259">
        <v>50</v>
      </c>
      <c r="K106" s="270"/>
    </row>
    <row r="107" spans="2:11" ht="15" customHeight="1">
      <c r="B107" s="279"/>
      <c r="C107" s="259" t="s">
        <v>466</v>
      </c>
      <c r="D107" s="259"/>
      <c r="E107" s="259"/>
      <c r="F107" s="278" t="s">
        <v>458</v>
      </c>
      <c r="G107" s="259"/>
      <c r="H107" s="259" t="s">
        <v>497</v>
      </c>
      <c r="I107" s="259" t="s">
        <v>468</v>
      </c>
      <c r="J107" s="259"/>
      <c r="K107" s="270"/>
    </row>
    <row r="108" spans="2:11" ht="15" customHeight="1">
      <c r="B108" s="279"/>
      <c r="C108" s="259" t="s">
        <v>477</v>
      </c>
      <c r="D108" s="259"/>
      <c r="E108" s="259"/>
      <c r="F108" s="278" t="s">
        <v>464</v>
      </c>
      <c r="G108" s="259"/>
      <c r="H108" s="259" t="s">
        <v>497</v>
      </c>
      <c r="I108" s="259" t="s">
        <v>460</v>
      </c>
      <c r="J108" s="259">
        <v>50</v>
      </c>
      <c r="K108" s="270"/>
    </row>
    <row r="109" spans="2:11" ht="15" customHeight="1">
      <c r="B109" s="279"/>
      <c r="C109" s="259" t="s">
        <v>485</v>
      </c>
      <c r="D109" s="259"/>
      <c r="E109" s="259"/>
      <c r="F109" s="278" t="s">
        <v>464</v>
      </c>
      <c r="G109" s="259"/>
      <c r="H109" s="259" t="s">
        <v>497</v>
      </c>
      <c r="I109" s="259" t="s">
        <v>460</v>
      </c>
      <c r="J109" s="259">
        <v>50</v>
      </c>
      <c r="K109" s="270"/>
    </row>
    <row r="110" spans="2:11" ht="15" customHeight="1">
      <c r="B110" s="279"/>
      <c r="C110" s="259" t="s">
        <v>483</v>
      </c>
      <c r="D110" s="259"/>
      <c r="E110" s="259"/>
      <c r="F110" s="278" t="s">
        <v>464</v>
      </c>
      <c r="G110" s="259"/>
      <c r="H110" s="259" t="s">
        <v>497</v>
      </c>
      <c r="I110" s="259" t="s">
        <v>460</v>
      </c>
      <c r="J110" s="259">
        <v>50</v>
      </c>
      <c r="K110" s="270"/>
    </row>
    <row r="111" spans="2:11" ht="15" customHeight="1">
      <c r="B111" s="279"/>
      <c r="C111" s="259" t="s">
        <v>626</v>
      </c>
      <c r="D111" s="259"/>
      <c r="E111" s="259"/>
      <c r="F111" s="278" t="s">
        <v>458</v>
      </c>
      <c r="G111" s="259"/>
      <c r="H111" s="259" t="s">
        <v>498</v>
      </c>
      <c r="I111" s="259" t="s">
        <v>460</v>
      </c>
      <c r="J111" s="259">
        <v>20</v>
      </c>
      <c r="K111" s="270"/>
    </row>
    <row r="112" spans="2:11" ht="15" customHeight="1">
      <c r="B112" s="279"/>
      <c r="C112" s="259" t="s">
        <v>499</v>
      </c>
      <c r="D112" s="259"/>
      <c r="E112" s="259"/>
      <c r="F112" s="278" t="s">
        <v>458</v>
      </c>
      <c r="G112" s="259"/>
      <c r="H112" s="259" t="s">
        <v>500</v>
      </c>
      <c r="I112" s="259" t="s">
        <v>460</v>
      </c>
      <c r="J112" s="259">
        <v>120</v>
      </c>
      <c r="K112" s="270"/>
    </row>
    <row r="113" spans="2:11" ht="15" customHeight="1">
      <c r="B113" s="279"/>
      <c r="C113" s="259" t="s">
        <v>611</v>
      </c>
      <c r="D113" s="259"/>
      <c r="E113" s="259"/>
      <c r="F113" s="278" t="s">
        <v>458</v>
      </c>
      <c r="G113" s="259"/>
      <c r="H113" s="259" t="s">
        <v>501</v>
      </c>
      <c r="I113" s="259" t="s">
        <v>492</v>
      </c>
      <c r="J113" s="259"/>
      <c r="K113" s="270"/>
    </row>
    <row r="114" spans="2:11" ht="15" customHeight="1">
      <c r="B114" s="279"/>
      <c r="C114" s="259" t="s">
        <v>621</v>
      </c>
      <c r="D114" s="259"/>
      <c r="E114" s="259"/>
      <c r="F114" s="278" t="s">
        <v>458</v>
      </c>
      <c r="G114" s="259"/>
      <c r="H114" s="259" t="s">
        <v>502</v>
      </c>
      <c r="I114" s="259" t="s">
        <v>492</v>
      </c>
      <c r="J114" s="259"/>
      <c r="K114" s="270"/>
    </row>
    <row r="115" spans="2:11" ht="15" customHeight="1">
      <c r="B115" s="279"/>
      <c r="C115" s="259" t="s">
        <v>630</v>
      </c>
      <c r="D115" s="259"/>
      <c r="E115" s="259"/>
      <c r="F115" s="278" t="s">
        <v>458</v>
      </c>
      <c r="G115" s="259"/>
      <c r="H115" s="259" t="s">
        <v>503</v>
      </c>
      <c r="I115" s="259" t="s">
        <v>504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72" t="s">
        <v>505</v>
      </c>
      <c r="D120" s="372"/>
      <c r="E120" s="372"/>
      <c r="F120" s="372"/>
      <c r="G120" s="372"/>
      <c r="H120" s="372"/>
      <c r="I120" s="372"/>
      <c r="J120" s="372"/>
      <c r="K120" s="295"/>
    </row>
    <row r="121" spans="2:11" ht="17.25" customHeight="1">
      <c r="B121" s="296"/>
      <c r="C121" s="271" t="s">
        <v>452</v>
      </c>
      <c r="D121" s="271"/>
      <c r="E121" s="271"/>
      <c r="F121" s="271" t="s">
        <v>453</v>
      </c>
      <c r="G121" s="272"/>
      <c r="H121" s="271" t="s">
        <v>714</v>
      </c>
      <c r="I121" s="271" t="s">
        <v>630</v>
      </c>
      <c r="J121" s="271" t="s">
        <v>454</v>
      </c>
      <c r="K121" s="297"/>
    </row>
    <row r="122" spans="2:11" ht="17.25" customHeight="1">
      <c r="B122" s="296"/>
      <c r="C122" s="273" t="s">
        <v>455</v>
      </c>
      <c r="D122" s="273"/>
      <c r="E122" s="273"/>
      <c r="F122" s="274" t="s">
        <v>456</v>
      </c>
      <c r="G122" s="275"/>
      <c r="H122" s="273"/>
      <c r="I122" s="273"/>
      <c r="J122" s="273" t="s">
        <v>457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461</v>
      </c>
      <c r="D124" s="276"/>
      <c r="E124" s="276"/>
      <c r="F124" s="278" t="s">
        <v>458</v>
      </c>
      <c r="G124" s="259"/>
      <c r="H124" s="259" t="s">
        <v>497</v>
      </c>
      <c r="I124" s="259" t="s">
        <v>460</v>
      </c>
      <c r="J124" s="259">
        <v>120</v>
      </c>
      <c r="K124" s="300"/>
    </row>
    <row r="125" spans="2:11" ht="15" customHeight="1">
      <c r="B125" s="298"/>
      <c r="C125" s="259" t="s">
        <v>506</v>
      </c>
      <c r="D125" s="259"/>
      <c r="E125" s="259"/>
      <c r="F125" s="278" t="s">
        <v>458</v>
      </c>
      <c r="G125" s="259"/>
      <c r="H125" s="259" t="s">
        <v>507</v>
      </c>
      <c r="I125" s="259" t="s">
        <v>460</v>
      </c>
      <c r="J125" s="259" t="s">
        <v>508</v>
      </c>
      <c r="K125" s="300"/>
    </row>
    <row r="126" spans="2:11" ht="15" customHeight="1">
      <c r="B126" s="298"/>
      <c r="C126" s="259" t="s">
        <v>656</v>
      </c>
      <c r="D126" s="259"/>
      <c r="E126" s="259"/>
      <c r="F126" s="278" t="s">
        <v>458</v>
      </c>
      <c r="G126" s="259"/>
      <c r="H126" s="259" t="s">
        <v>509</v>
      </c>
      <c r="I126" s="259" t="s">
        <v>460</v>
      </c>
      <c r="J126" s="259" t="s">
        <v>508</v>
      </c>
      <c r="K126" s="300"/>
    </row>
    <row r="127" spans="2:11" ht="15" customHeight="1">
      <c r="B127" s="298"/>
      <c r="C127" s="259" t="s">
        <v>469</v>
      </c>
      <c r="D127" s="259"/>
      <c r="E127" s="259"/>
      <c r="F127" s="278" t="s">
        <v>464</v>
      </c>
      <c r="G127" s="259"/>
      <c r="H127" s="259" t="s">
        <v>470</v>
      </c>
      <c r="I127" s="259" t="s">
        <v>460</v>
      </c>
      <c r="J127" s="259">
        <v>15</v>
      </c>
      <c r="K127" s="300"/>
    </row>
    <row r="128" spans="2:11" ht="15" customHeight="1">
      <c r="B128" s="298"/>
      <c r="C128" s="280" t="s">
        <v>471</v>
      </c>
      <c r="D128" s="280"/>
      <c r="E128" s="280"/>
      <c r="F128" s="281" t="s">
        <v>464</v>
      </c>
      <c r="G128" s="280"/>
      <c r="H128" s="280" t="s">
        <v>472</v>
      </c>
      <c r="I128" s="280" t="s">
        <v>460</v>
      </c>
      <c r="J128" s="280">
        <v>15</v>
      </c>
      <c r="K128" s="300"/>
    </row>
    <row r="129" spans="2:11" ht="15" customHeight="1">
      <c r="B129" s="298"/>
      <c r="C129" s="280" t="s">
        <v>473</v>
      </c>
      <c r="D129" s="280"/>
      <c r="E129" s="280"/>
      <c r="F129" s="281" t="s">
        <v>464</v>
      </c>
      <c r="G129" s="280"/>
      <c r="H129" s="280" t="s">
        <v>474</v>
      </c>
      <c r="I129" s="280" t="s">
        <v>460</v>
      </c>
      <c r="J129" s="280">
        <v>20</v>
      </c>
      <c r="K129" s="300"/>
    </row>
    <row r="130" spans="2:11" ht="15" customHeight="1">
      <c r="B130" s="298"/>
      <c r="C130" s="280" t="s">
        <v>475</v>
      </c>
      <c r="D130" s="280"/>
      <c r="E130" s="280"/>
      <c r="F130" s="281" t="s">
        <v>464</v>
      </c>
      <c r="G130" s="280"/>
      <c r="H130" s="280" t="s">
        <v>476</v>
      </c>
      <c r="I130" s="280" t="s">
        <v>460</v>
      </c>
      <c r="J130" s="280">
        <v>20</v>
      </c>
      <c r="K130" s="300"/>
    </row>
    <row r="131" spans="2:11" ht="15" customHeight="1">
      <c r="B131" s="298"/>
      <c r="C131" s="259" t="s">
        <v>463</v>
      </c>
      <c r="D131" s="259"/>
      <c r="E131" s="259"/>
      <c r="F131" s="278" t="s">
        <v>464</v>
      </c>
      <c r="G131" s="259"/>
      <c r="H131" s="259" t="s">
        <v>497</v>
      </c>
      <c r="I131" s="259" t="s">
        <v>460</v>
      </c>
      <c r="J131" s="259">
        <v>50</v>
      </c>
      <c r="K131" s="300"/>
    </row>
    <row r="132" spans="2:11" ht="15" customHeight="1">
      <c r="B132" s="298"/>
      <c r="C132" s="259" t="s">
        <v>477</v>
      </c>
      <c r="D132" s="259"/>
      <c r="E132" s="259"/>
      <c r="F132" s="278" t="s">
        <v>464</v>
      </c>
      <c r="G132" s="259"/>
      <c r="H132" s="259" t="s">
        <v>497</v>
      </c>
      <c r="I132" s="259" t="s">
        <v>460</v>
      </c>
      <c r="J132" s="259">
        <v>50</v>
      </c>
      <c r="K132" s="300"/>
    </row>
    <row r="133" spans="2:11" ht="15" customHeight="1">
      <c r="B133" s="298"/>
      <c r="C133" s="259" t="s">
        <v>483</v>
      </c>
      <c r="D133" s="259"/>
      <c r="E133" s="259"/>
      <c r="F133" s="278" t="s">
        <v>464</v>
      </c>
      <c r="G133" s="259"/>
      <c r="H133" s="259" t="s">
        <v>497</v>
      </c>
      <c r="I133" s="259" t="s">
        <v>460</v>
      </c>
      <c r="J133" s="259">
        <v>50</v>
      </c>
      <c r="K133" s="300"/>
    </row>
    <row r="134" spans="2:11" ht="15" customHeight="1">
      <c r="B134" s="298"/>
      <c r="C134" s="259" t="s">
        <v>485</v>
      </c>
      <c r="D134" s="259"/>
      <c r="E134" s="259"/>
      <c r="F134" s="278" t="s">
        <v>464</v>
      </c>
      <c r="G134" s="259"/>
      <c r="H134" s="259" t="s">
        <v>497</v>
      </c>
      <c r="I134" s="259" t="s">
        <v>460</v>
      </c>
      <c r="J134" s="259">
        <v>50</v>
      </c>
      <c r="K134" s="300"/>
    </row>
    <row r="135" spans="2:11" ht="15" customHeight="1">
      <c r="B135" s="298"/>
      <c r="C135" s="259" t="s">
        <v>719</v>
      </c>
      <c r="D135" s="259"/>
      <c r="E135" s="259"/>
      <c r="F135" s="278" t="s">
        <v>464</v>
      </c>
      <c r="G135" s="259"/>
      <c r="H135" s="259" t="s">
        <v>510</v>
      </c>
      <c r="I135" s="259" t="s">
        <v>460</v>
      </c>
      <c r="J135" s="259">
        <v>255</v>
      </c>
      <c r="K135" s="300"/>
    </row>
    <row r="136" spans="2:11" ht="15" customHeight="1">
      <c r="B136" s="298"/>
      <c r="C136" s="259" t="s">
        <v>487</v>
      </c>
      <c r="D136" s="259"/>
      <c r="E136" s="259"/>
      <c r="F136" s="278" t="s">
        <v>458</v>
      </c>
      <c r="G136" s="259"/>
      <c r="H136" s="259" t="s">
        <v>511</v>
      </c>
      <c r="I136" s="259" t="s">
        <v>489</v>
      </c>
      <c r="J136" s="259"/>
      <c r="K136" s="300"/>
    </row>
    <row r="137" spans="2:11" ht="15" customHeight="1">
      <c r="B137" s="298"/>
      <c r="C137" s="259" t="s">
        <v>490</v>
      </c>
      <c r="D137" s="259"/>
      <c r="E137" s="259"/>
      <c r="F137" s="278" t="s">
        <v>458</v>
      </c>
      <c r="G137" s="259"/>
      <c r="H137" s="259" t="s">
        <v>512</v>
      </c>
      <c r="I137" s="259" t="s">
        <v>492</v>
      </c>
      <c r="J137" s="259"/>
      <c r="K137" s="300"/>
    </row>
    <row r="138" spans="2:11" ht="15" customHeight="1">
      <c r="B138" s="298"/>
      <c r="C138" s="259" t="s">
        <v>493</v>
      </c>
      <c r="D138" s="259"/>
      <c r="E138" s="259"/>
      <c r="F138" s="278" t="s">
        <v>458</v>
      </c>
      <c r="G138" s="259"/>
      <c r="H138" s="259" t="s">
        <v>493</v>
      </c>
      <c r="I138" s="259" t="s">
        <v>492</v>
      </c>
      <c r="J138" s="259"/>
      <c r="K138" s="300"/>
    </row>
    <row r="139" spans="2:11" ht="15" customHeight="1">
      <c r="B139" s="298"/>
      <c r="C139" s="259" t="s">
        <v>611</v>
      </c>
      <c r="D139" s="259"/>
      <c r="E139" s="259"/>
      <c r="F139" s="278" t="s">
        <v>458</v>
      </c>
      <c r="G139" s="259"/>
      <c r="H139" s="259" t="s">
        <v>513</v>
      </c>
      <c r="I139" s="259" t="s">
        <v>492</v>
      </c>
      <c r="J139" s="259"/>
      <c r="K139" s="300"/>
    </row>
    <row r="140" spans="2:11" ht="15" customHeight="1">
      <c r="B140" s="298"/>
      <c r="C140" s="259" t="s">
        <v>514</v>
      </c>
      <c r="D140" s="259"/>
      <c r="E140" s="259"/>
      <c r="F140" s="278" t="s">
        <v>458</v>
      </c>
      <c r="G140" s="259"/>
      <c r="H140" s="259" t="s">
        <v>515</v>
      </c>
      <c r="I140" s="259" t="s">
        <v>492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5" t="s">
        <v>516</v>
      </c>
      <c r="D145" s="375"/>
      <c r="E145" s="375"/>
      <c r="F145" s="375"/>
      <c r="G145" s="375"/>
      <c r="H145" s="375"/>
      <c r="I145" s="375"/>
      <c r="J145" s="375"/>
      <c r="K145" s="270"/>
    </row>
    <row r="146" spans="2:11" ht="17.25" customHeight="1">
      <c r="B146" s="269"/>
      <c r="C146" s="271" t="s">
        <v>452</v>
      </c>
      <c r="D146" s="271"/>
      <c r="E146" s="271"/>
      <c r="F146" s="271" t="s">
        <v>453</v>
      </c>
      <c r="G146" s="272"/>
      <c r="H146" s="271" t="s">
        <v>714</v>
      </c>
      <c r="I146" s="271" t="s">
        <v>630</v>
      </c>
      <c r="J146" s="271" t="s">
        <v>454</v>
      </c>
      <c r="K146" s="270"/>
    </row>
    <row r="147" spans="2:11" ht="17.25" customHeight="1">
      <c r="B147" s="269"/>
      <c r="C147" s="273" t="s">
        <v>455</v>
      </c>
      <c r="D147" s="273"/>
      <c r="E147" s="273"/>
      <c r="F147" s="274" t="s">
        <v>456</v>
      </c>
      <c r="G147" s="275"/>
      <c r="H147" s="273"/>
      <c r="I147" s="273"/>
      <c r="J147" s="273" t="s">
        <v>457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461</v>
      </c>
      <c r="D149" s="259"/>
      <c r="E149" s="259"/>
      <c r="F149" s="305" t="s">
        <v>458</v>
      </c>
      <c r="G149" s="259"/>
      <c r="H149" s="304" t="s">
        <v>497</v>
      </c>
      <c r="I149" s="304" t="s">
        <v>460</v>
      </c>
      <c r="J149" s="304">
        <v>120</v>
      </c>
      <c r="K149" s="300"/>
    </row>
    <row r="150" spans="2:11" ht="15" customHeight="1">
      <c r="B150" s="279"/>
      <c r="C150" s="304" t="s">
        <v>506</v>
      </c>
      <c r="D150" s="259"/>
      <c r="E150" s="259"/>
      <c r="F150" s="305" t="s">
        <v>458</v>
      </c>
      <c r="G150" s="259"/>
      <c r="H150" s="304" t="s">
        <v>517</v>
      </c>
      <c r="I150" s="304" t="s">
        <v>460</v>
      </c>
      <c r="J150" s="304" t="s">
        <v>508</v>
      </c>
      <c r="K150" s="300"/>
    </row>
    <row r="151" spans="2:11" ht="15" customHeight="1">
      <c r="B151" s="279"/>
      <c r="C151" s="304" t="s">
        <v>656</v>
      </c>
      <c r="D151" s="259"/>
      <c r="E151" s="259"/>
      <c r="F151" s="305" t="s">
        <v>458</v>
      </c>
      <c r="G151" s="259"/>
      <c r="H151" s="304" t="s">
        <v>518</v>
      </c>
      <c r="I151" s="304" t="s">
        <v>460</v>
      </c>
      <c r="J151" s="304" t="s">
        <v>508</v>
      </c>
      <c r="K151" s="300"/>
    </row>
    <row r="152" spans="2:11" ht="15" customHeight="1">
      <c r="B152" s="279"/>
      <c r="C152" s="304" t="s">
        <v>463</v>
      </c>
      <c r="D152" s="259"/>
      <c r="E152" s="259"/>
      <c r="F152" s="305" t="s">
        <v>464</v>
      </c>
      <c r="G152" s="259"/>
      <c r="H152" s="304" t="s">
        <v>497</v>
      </c>
      <c r="I152" s="304" t="s">
        <v>460</v>
      </c>
      <c r="J152" s="304">
        <v>50</v>
      </c>
      <c r="K152" s="300"/>
    </row>
    <row r="153" spans="2:11" ht="15" customHeight="1">
      <c r="B153" s="279"/>
      <c r="C153" s="304" t="s">
        <v>466</v>
      </c>
      <c r="D153" s="259"/>
      <c r="E153" s="259"/>
      <c r="F153" s="305" t="s">
        <v>458</v>
      </c>
      <c r="G153" s="259"/>
      <c r="H153" s="304" t="s">
        <v>497</v>
      </c>
      <c r="I153" s="304" t="s">
        <v>468</v>
      </c>
      <c r="J153" s="304"/>
      <c r="K153" s="300"/>
    </row>
    <row r="154" spans="2:11" ht="15" customHeight="1">
      <c r="B154" s="279"/>
      <c r="C154" s="304" t="s">
        <v>477</v>
      </c>
      <c r="D154" s="259"/>
      <c r="E154" s="259"/>
      <c r="F154" s="305" t="s">
        <v>464</v>
      </c>
      <c r="G154" s="259"/>
      <c r="H154" s="304" t="s">
        <v>497</v>
      </c>
      <c r="I154" s="304" t="s">
        <v>460</v>
      </c>
      <c r="J154" s="304">
        <v>50</v>
      </c>
      <c r="K154" s="300"/>
    </row>
    <row r="155" spans="2:11" ht="15" customHeight="1">
      <c r="B155" s="279"/>
      <c r="C155" s="304" t="s">
        <v>485</v>
      </c>
      <c r="D155" s="259"/>
      <c r="E155" s="259"/>
      <c r="F155" s="305" t="s">
        <v>464</v>
      </c>
      <c r="G155" s="259"/>
      <c r="H155" s="304" t="s">
        <v>497</v>
      </c>
      <c r="I155" s="304" t="s">
        <v>460</v>
      </c>
      <c r="J155" s="304">
        <v>50</v>
      </c>
      <c r="K155" s="300"/>
    </row>
    <row r="156" spans="2:11" ht="15" customHeight="1">
      <c r="B156" s="279"/>
      <c r="C156" s="304" t="s">
        <v>483</v>
      </c>
      <c r="D156" s="259"/>
      <c r="E156" s="259"/>
      <c r="F156" s="305" t="s">
        <v>464</v>
      </c>
      <c r="G156" s="259"/>
      <c r="H156" s="304" t="s">
        <v>497</v>
      </c>
      <c r="I156" s="304" t="s">
        <v>460</v>
      </c>
      <c r="J156" s="304">
        <v>50</v>
      </c>
      <c r="K156" s="300"/>
    </row>
    <row r="157" spans="2:11" ht="15" customHeight="1">
      <c r="B157" s="279"/>
      <c r="C157" s="304" t="s">
        <v>688</v>
      </c>
      <c r="D157" s="259"/>
      <c r="E157" s="259"/>
      <c r="F157" s="305" t="s">
        <v>458</v>
      </c>
      <c r="G157" s="259"/>
      <c r="H157" s="304" t="s">
        <v>519</v>
      </c>
      <c r="I157" s="304" t="s">
        <v>460</v>
      </c>
      <c r="J157" s="304" t="s">
        <v>520</v>
      </c>
      <c r="K157" s="300"/>
    </row>
    <row r="158" spans="2:11" ht="15" customHeight="1">
      <c r="B158" s="279"/>
      <c r="C158" s="304" t="s">
        <v>521</v>
      </c>
      <c r="D158" s="259"/>
      <c r="E158" s="259"/>
      <c r="F158" s="305" t="s">
        <v>458</v>
      </c>
      <c r="G158" s="259"/>
      <c r="H158" s="304" t="s">
        <v>522</v>
      </c>
      <c r="I158" s="304" t="s">
        <v>492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6"/>
      <c r="C162" s="247"/>
      <c r="D162" s="247"/>
      <c r="E162" s="247"/>
      <c r="F162" s="247"/>
      <c r="G162" s="247"/>
      <c r="H162" s="247"/>
      <c r="I162" s="247"/>
      <c r="J162" s="247"/>
      <c r="K162" s="248"/>
    </row>
    <row r="163" spans="2:11" ht="45" customHeight="1">
      <c r="B163" s="249"/>
      <c r="C163" s="372" t="s">
        <v>523</v>
      </c>
      <c r="D163" s="372"/>
      <c r="E163" s="372"/>
      <c r="F163" s="372"/>
      <c r="G163" s="372"/>
      <c r="H163" s="372"/>
      <c r="I163" s="372"/>
      <c r="J163" s="372"/>
      <c r="K163" s="250"/>
    </row>
    <row r="164" spans="2:11" ht="17.25" customHeight="1">
      <c r="B164" s="249"/>
      <c r="C164" s="271" t="s">
        <v>452</v>
      </c>
      <c r="D164" s="271"/>
      <c r="E164" s="271"/>
      <c r="F164" s="271" t="s">
        <v>453</v>
      </c>
      <c r="G164" s="308"/>
      <c r="H164" s="309" t="s">
        <v>714</v>
      </c>
      <c r="I164" s="309" t="s">
        <v>630</v>
      </c>
      <c r="J164" s="271" t="s">
        <v>454</v>
      </c>
      <c r="K164" s="250"/>
    </row>
    <row r="165" spans="2:11" ht="17.25" customHeight="1">
      <c r="B165" s="252"/>
      <c r="C165" s="273" t="s">
        <v>455</v>
      </c>
      <c r="D165" s="273"/>
      <c r="E165" s="273"/>
      <c r="F165" s="274" t="s">
        <v>456</v>
      </c>
      <c r="G165" s="310"/>
      <c r="H165" s="311"/>
      <c r="I165" s="311"/>
      <c r="J165" s="273" t="s">
        <v>457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461</v>
      </c>
      <c r="D167" s="259"/>
      <c r="E167" s="259"/>
      <c r="F167" s="278" t="s">
        <v>458</v>
      </c>
      <c r="G167" s="259"/>
      <c r="H167" s="259" t="s">
        <v>497</v>
      </c>
      <c r="I167" s="259" t="s">
        <v>460</v>
      </c>
      <c r="J167" s="259">
        <v>120</v>
      </c>
      <c r="K167" s="300"/>
    </row>
    <row r="168" spans="2:11" ht="15" customHeight="1">
      <c r="B168" s="279"/>
      <c r="C168" s="259" t="s">
        <v>506</v>
      </c>
      <c r="D168" s="259"/>
      <c r="E168" s="259"/>
      <c r="F168" s="278" t="s">
        <v>458</v>
      </c>
      <c r="G168" s="259"/>
      <c r="H168" s="259" t="s">
        <v>507</v>
      </c>
      <c r="I168" s="259" t="s">
        <v>460</v>
      </c>
      <c r="J168" s="259" t="s">
        <v>508</v>
      </c>
      <c r="K168" s="300"/>
    </row>
    <row r="169" spans="2:11" ht="15" customHeight="1">
      <c r="B169" s="279"/>
      <c r="C169" s="259" t="s">
        <v>656</v>
      </c>
      <c r="D169" s="259"/>
      <c r="E169" s="259"/>
      <c r="F169" s="278" t="s">
        <v>458</v>
      </c>
      <c r="G169" s="259"/>
      <c r="H169" s="259" t="s">
        <v>524</v>
      </c>
      <c r="I169" s="259" t="s">
        <v>460</v>
      </c>
      <c r="J169" s="259" t="s">
        <v>508</v>
      </c>
      <c r="K169" s="300"/>
    </row>
    <row r="170" spans="2:11" ht="15" customHeight="1">
      <c r="B170" s="279"/>
      <c r="C170" s="259" t="s">
        <v>463</v>
      </c>
      <c r="D170" s="259"/>
      <c r="E170" s="259"/>
      <c r="F170" s="278" t="s">
        <v>464</v>
      </c>
      <c r="G170" s="259"/>
      <c r="H170" s="259" t="s">
        <v>524</v>
      </c>
      <c r="I170" s="259" t="s">
        <v>460</v>
      </c>
      <c r="J170" s="259">
        <v>50</v>
      </c>
      <c r="K170" s="300"/>
    </row>
    <row r="171" spans="2:11" ht="15" customHeight="1">
      <c r="B171" s="279"/>
      <c r="C171" s="259" t="s">
        <v>466</v>
      </c>
      <c r="D171" s="259"/>
      <c r="E171" s="259"/>
      <c r="F171" s="278" t="s">
        <v>458</v>
      </c>
      <c r="G171" s="259"/>
      <c r="H171" s="259" t="s">
        <v>524</v>
      </c>
      <c r="I171" s="259" t="s">
        <v>468</v>
      </c>
      <c r="J171" s="259"/>
      <c r="K171" s="300"/>
    </row>
    <row r="172" spans="2:11" ht="15" customHeight="1">
      <c r="B172" s="279"/>
      <c r="C172" s="259" t="s">
        <v>477</v>
      </c>
      <c r="D172" s="259"/>
      <c r="E172" s="259"/>
      <c r="F172" s="278" t="s">
        <v>464</v>
      </c>
      <c r="G172" s="259"/>
      <c r="H172" s="259" t="s">
        <v>524</v>
      </c>
      <c r="I172" s="259" t="s">
        <v>460</v>
      </c>
      <c r="J172" s="259">
        <v>50</v>
      </c>
      <c r="K172" s="300"/>
    </row>
    <row r="173" spans="2:11" ht="15" customHeight="1">
      <c r="B173" s="279"/>
      <c r="C173" s="259" t="s">
        <v>485</v>
      </c>
      <c r="D173" s="259"/>
      <c r="E173" s="259"/>
      <c r="F173" s="278" t="s">
        <v>464</v>
      </c>
      <c r="G173" s="259"/>
      <c r="H173" s="259" t="s">
        <v>524</v>
      </c>
      <c r="I173" s="259" t="s">
        <v>460</v>
      </c>
      <c r="J173" s="259">
        <v>50</v>
      </c>
      <c r="K173" s="300"/>
    </row>
    <row r="174" spans="2:11" ht="15" customHeight="1">
      <c r="B174" s="279"/>
      <c r="C174" s="259" t="s">
        <v>483</v>
      </c>
      <c r="D174" s="259"/>
      <c r="E174" s="259"/>
      <c r="F174" s="278" t="s">
        <v>464</v>
      </c>
      <c r="G174" s="259"/>
      <c r="H174" s="259" t="s">
        <v>524</v>
      </c>
      <c r="I174" s="259" t="s">
        <v>460</v>
      </c>
      <c r="J174" s="259">
        <v>50</v>
      </c>
      <c r="K174" s="300"/>
    </row>
    <row r="175" spans="2:11" ht="15" customHeight="1">
      <c r="B175" s="279"/>
      <c r="C175" s="259" t="s">
        <v>713</v>
      </c>
      <c r="D175" s="259"/>
      <c r="E175" s="259"/>
      <c r="F175" s="278" t="s">
        <v>458</v>
      </c>
      <c r="G175" s="259"/>
      <c r="H175" s="259" t="s">
        <v>525</v>
      </c>
      <c r="I175" s="259" t="s">
        <v>526</v>
      </c>
      <c r="J175" s="259"/>
      <c r="K175" s="300"/>
    </row>
    <row r="176" spans="2:11" ht="15" customHeight="1">
      <c r="B176" s="279"/>
      <c r="C176" s="259" t="s">
        <v>630</v>
      </c>
      <c r="D176" s="259"/>
      <c r="E176" s="259"/>
      <c r="F176" s="278" t="s">
        <v>458</v>
      </c>
      <c r="G176" s="259"/>
      <c r="H176" s="259" t="s">
        <v>527</v>
      </c>
      <c r="I176" s="259" t="s">
        <v>528</v>
      </c>
      <c r="J176" s="259">
        <v>1</v>
      </c>
      <c r="K176" s="300"/>
    </row>
    <row r="177" spans="2:11" ht="15" customHeight="1">
      <c r="B177" s="279"/>
      <c r="C177" s="259" t="s">
        <v>626</v>
      </c>
      <c r="D177" s="259"/>
      <c r="E177" s="259"/>
      <c r="F177" s="278" t="s">
        <v>458</v>
      </c>
      <c r="G177" s="259"/>
      <c r="H177" s="259" t="s">
        <v>529</v>
      </c>
      <c r="I177" s="259" t="s">
        <v>460</v>
      </c>
      <c r="J177" s="259">
        <v>20</v>
      </c>
      <c r="K177" s="300"/>
    </row>
    <row r="178" spans="2:11" ht="15" customHeight="1">
      <c r="B178" s="279"/>
      <c r="C178" s="259" t="s">
        <v>714</v>
      </c>
      <c r="D178" s="259"/>
      <c r="E178" s="259"/>
      <c r="F178" s="278" t="s">
        <v>458</v>
      </c>
      <c r="G178" s="259"/>
      <c r="H178" s="259" t="s">
        <v>530</v>
      </c>
      <c r="I178" s="259" t="s">
        <v>460</v>
      </c>
      <c r="J178" s="259">
        <v>255</v>
      </c>
      <c r="K178" s="300"/>
    </row>
    <row r="179" spans="2:11" ht="15" customHeight="1">
      <c r="B179" s="279"/>
      <c r="C179" s="259" t="s">
        <v>715</v>
      </c>
      <c r="D179" s="259"/>
      <c r="E179" s="259"/>
      <c r="F179" s="278" t="s">
        <v>458</v>
      </c>
      <c r="G179" s="259"/>
      <c r="H179" s="259" t="s">
        <v>423</v>
      </c>
      <c r="I179" s="259" t="s">
        <v>460</v>
      </c>
      <c r="J179" s="259">
        <v>10</v>
      </c>
      <c r="K179" s="300"/>
    </row>
    <row r="180" spans="2:11" ht="15" customHeight="1">
      <c r="B180" s="279"/>
      <c r="C180" s="259" t="s">
        <v>716</v>
      </c>
      <c r="D180" s="259"/>
      <c r="E180" s="259"/>
      <c r="F180" s="278" t="s">
        <v>458</v>
      </c>
      <c r="G180" s="259"/>
      <c r="H180" s="259" t="s">
        <v>531</v>
      </c>
      <c r="I180" s="259" t="s">
        <v>492</v>
      </c>
      <c r="J180" s="259"/>
      <c r="K180" s="300"/>
    </row>
    <row r="181" spans="2:11" ht="15" customHeight="1">
      <c r="B181" s="279"/>
      <c r="C181" s="259" t="s">
        <v>532</v>
      </c>
      <c r="D181" s="259"/>
      <c r="E181" s="259"/>
      <c r="F181" s="278" t="s">
        <v>458</v>
      </c>
      <c r="G181" s="259"/>
      <c r="H181" s="259" t="s">
        <v>533</v>
      </c>
      <c r="I181" s="259" t="s">
        <v>492</v>
      </c>
      <c r="J181" s="259"/>
      <c r="K181" s="300"/>
    </row>
    <row r="182" spans="2:11" ht="15" customHeight="1">
      <c r="B182" s="279"/>
      <c r="C182" s="259" t="s">
        <v>521</v>
      </c>
      <c r="D182" s="259"/>
      <c r="E182" s="259"/>
      <c r="F182" s="278" t="s">
        <v>458</v>
      </c>
      <c r="G182" s="259"/>
      <c r="H182" s="259" t="s">
        <v>534</v>
      </c>
      <c r="I182" s="259" t="s">
        <v>492</v>
      </c>
      <c r="J182" s="259"/>
      <c r="K182" s="300"/>
    </row>
    <row r="183" spans="2:11" ht="15" customHeight="1">
      <c r="B183" s="279"/>
      <c r="C183" s="259" t="s">
        <v>718</v>
      </c>
      <c r="D183" s="259"/>
      <c r="E183" s="259"/>
      <c r="F183" s="278" t="s">
        <v>464</v>
      </c>
      <c r="G183" s="259"/>
      <c r="H183" s="259" t="s">
        <v>535</v>
      </c>
      <c r="I183" s="259" t="s">
        <v>460</v>
      </c>
      <c r="J183" s="259">
        <v>50</v>
      </c>
      <c r="K183" s="300"/>
    </row>
    <row r="184" spans="2:11" ht="15" customHeight="1">
      <c r="B184" s="279"/>
      <c r="C184" s="259" t="s">
        <v>536</v>
      </c>
      <c r="D184" s="259"/>
      <c r="E184" s="259"/>
      <c r="F184" s="278" t="s">
        <v>464</v>
      </c>
      <c r="G184" s="259"/>
      <c r="H184" s="259" t="s">
        <v>537</v>
      </c>
      <c r="I184" s="259" t="s">
        <v>538</v>
      </c>
      <c r="J184" s="259"/>
      <c r="K184" s="300"/>
    </row>
    <row r="185" spans="2:11" ht="15" customHeight="1">
      <c r="B185" s="279"/>
      <c r="C185" s="259" t="s">
        <v>539</v>
      </c>
      <c r="D185" s="259"/>
      <c r="E185" s="259"/>
      <c r="F185" s="278" t="s">
        <v>464</v>
      </c>
      <c r="G185" s="259"/>
      <c r="H185" s="259" t="s">
        <v>540</v>
      </c>
      <c r="I185" s="259" t="s">
        <v>538</v>
      </c>
      <c r="J185" s="259"/>
      <c r="K185" s="300"/>
    </row>
    <row r="186" spans="2:11" ht="15" customHeight="1">
      <c r="B186" s="279"/>
      <c r="C186" s="259" t="s">
        <v>541</v>
      </c>
      <c r="D186" s="259"/>
      <c r="E186" s="259"/>
      <c r="F186" s="278" t="s">
        <v>464</v>
      </c>
      <c r="G186" s="259"/>
      <c r="H186" s="259" t="s">
        <v>542</v>
      </c>
      <c r="I186" s="259" t="s">
        <v>538</v>
      </c>
      <c r="J186" s="259"/>
      <c r="K186" s="300"/>
    </row>
    <row r="187" spans="2:11" ht="15" customHeight="1">
      <c r="B187" s="279"/>
      <c r="C187" s="312" t="s">
        <v>543</v>
      </c>
      <c r="D187" s="259"/>
      <c r="E187" s="259"/>
      <c r="F187" s="278" t="s">
        <v>464</v>
      </c>
      <c r="G187" s="259"/>
      <c r="H187" s="259" t="s">
        <v>544</v>
      </c>
      <c r="I187" s="259" t="s">
        <v>545</v>
      </c>
      <c r="J187" s="313" t="s">
        <v>546</v>
      </c>
      <c r="K187" s="300"/>
    </row>
    <row r="188" spans="2:11" ht="15" customHeight="1">
      <c r="B188" s="306"/>
      <c r="C188" s="314"/>
      <c r="D188" s="288"/>
      <c r="E188" s="288"/>
      <c r="F188" s="288"/>
      <c r="G188" s="288"/>
      <c r="H188" s="288"/>
      <c r="I188" s="288"/>
      <c r="J188" s="288"/>
      <c r="K188" s="307"/>
    </row>
    <row r="189" spans="2:11" ht="18.75" customHeight="1">
      <c r="B189" s="315"/>
      <c r="C189" s="316"/>
      <c r="D189" s="316"/>
      <c r="E189" s="316"/>
      <c r="F189" s="317"/>
      <c r="G189" s="259"/>
      <c r="H189" s="259"/>
      <c r="I189" s="259"/>
      <c r="J189" s="259"/>
      <c r="K189" s="255"/>
    </row>
    <row r="190" spans="2:11" ht="18.75" customHeight="1">
      <c r="B190" s="255"/>
      <c r="C190" s="259"/>
      <c r="D190" s="259"/>
      <c r="E190" s="259"/>
      <c r="F190" s="278"/>
      <c r="G190" s="259"/>
      <c r="H190" s="259"/>
      <c r="I190" s="259"/>
      <c r="J190" s="259"/>
      <c r="K190" s="255"/>
    </row>
    <row r="191" spans="2:11" ht="18.75" customHeight="1"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</row>
    <row r="192" spans="2:11" ht="13.5">
      <c r="B192" s="246"/>
      <c r="C192" s="247"/>
      <c r="D192" s="247"/>
      <c r="E192" s="247"/>
      <c r="F192" s="247"/>
      <c r="G192" s="247"/>
      <c r="H192" s="247"/>
      <c r="I192" s="247"/>
      <c r="J192" s="247"/>
      <c r="K192" s="248"/>
    </row>
    <row r="193" spans="2:11" ht="21">
      <c r="B193" s="249"/>
      <c r="C193" s="372" t="s">
        <v>547</v>
      </c>
      <c r="D193" s="372"/>
      <c r="E193" s="372"/>
      <c r="F193" s="372"/>
      <c r="G193" s="372"/>
      <c r="H193" s="372"/>
      <c r="I193" s="372"/>
      <c r="J193" s="372"/>
      <c r="K193" s="250"/>
    </row>
    <row r="194" spans="2:11" ht="25.5" customHeight="1">
      <c r="B194" s="249"/>
      <c r="C194" s="318" t="s">
        <v>548</v>
      </c>
      <c r="D194" s="318"/>
      <c r="E194" s="318"/>
      <c r="F194" s="318" t="s">
        <v>549</v>
      </c>
      <c r="G194" s="319"/>
      <c r="H194" s="377" t="s">
        <v>550</v>
      </c>
      <c r="I194" s="377"/>
      <c r="J194" s="377"/>
      <c r="K194" s="250"/>
    </row>
    <row r="195" spans="2:11" ht="5.25" customHeight="1">
      <c r="B195" s="279"/>
      <c r="C195" s="276"/>
      <c r="D195" s="276"/>
      <c r="E195" s="276"/>
      <c r="F195" s="276"/>
      <c r="G195" s="259"/>
      <c r="H195" s="276"/>
      <c r="I195" s="276"/>
      <c r="J195" s="276"/>
      <c r="K195" s="300"/>
    </row>
    <row r="196" spans="2:11" ht="15" customHeight="1">
      <c r="B196" s="279"/>
      <c r="C196" s="259" t="s">
        <v>551</v>
      </c>
      <c r="D196" s="259"/>
      <c r="E196" s="259"/>
      <c r="F196" s="278" t="s">
        <v>616</v>
      </c>
      <c r="G196" s="259"/>
      <c r="H196" s="376" t="s">
        <v>552</v>
      </c>
      <c r="I196" s="376"/>
      <c r="J196" s="376"/>
      <c r="K196" s="300"/>
    </row>
    <row r="197" spans="2:11" ht="15" customHeight="1">
      <c r="B197" s="279"/>
      <c r="C197" s="285"/>
      <c r="D197" s="259"/>
      <c r="E197" s="259"/>
      <c r="F197" s="278" t="s">
        <v>617</v>
      </c>
      <c r="G197" s="259"/>
      <c r="H197" s="376" t="s">
        <v>553</v>
      </c>
      <c r="I197" s="376"/>
      <c r="J197" s="376"/>
      <c r="K197" s="300"/>
    </row>
    <row r="198" spans="2:11" ht="15" customHeight="1">
      <c r="B198" s="279"/>
      <c r="C198" s="285"/>
      <c r="D198" s="259"/>
      <c r="E198" s="259"/>
      <c r="F198" s="278" t="s">
        <v>620</v>
      </c>
      <c r="G198" s="259"/>
      <c r="H198" s="376" t="s">
        <v>554</v>
      </c>
      <c r="I198" s="376"/>
      <c r="J198" s="376"/>
      <c r="K198" s="300"/>
    </row>
    <row r="199" spans="2:11" ht="15" customHeight="1">
      <c r="B199" s="279"/>
      <c r="C199" s="259"/>
      <c r="D199" s="259"/>
      <c r="E199" s="259"/>
      <c r="F199" s="278" t="s">
        <v>618</v>
      </c>
      <c r="G199" s="259"/>
      <c r="H199" s="376" t="s">
        <v>555</v>
      </c>
      <c r="I199" s="376"/>
      <c r="J199" s="376"/>
      <c r="K199" s="300"/>
    </row>
    <row r="200" spans="2:11" ht="15" customHeight="1">
      <c r="B200" s="279"/>
      <c r="C200" s="259"/>
      <c r="D200" s="259"/>
      <c r="E200" s="259"/>
      <c r="F200" s="278" t="s">
        <v>619</v>
      </c>
      <c r="G200" s="259"/>
      <c r="H200" s="376" t="s">
        <v>556</v>
      </c>
      <c r="I200" s="376"/>
      <c r="J200" s="376"/>
      <c r="K200" s="300"/>
    </row>
    <row r="201" spans="2:11" ht="15" customHeight="1">
      <c r="B201" s="279"/>
      <c r="C201" s="259"/>
      <c r="D201" s="259"/>
      <c r="E201" s="259"/>
      <c r="F201" s="278"/>
      <c r="G201" s="259"/>
      <c r="H201" s="259"/>
      <c r="I201" s="259"/>
      <c r="J201" s="259"/>
      <c r="K201" s="300"/>
    </row>
    <row r="202" spans="2:11" ht="15" customHeight="1">
      <c r="B202" s="279"/>
      <c r="C202" s="259" t="s">
        <v>504</v>
      </c>
      <c r="D202" s="259"/>
      <c r="E202" s="259"/>
      <c r="F202" s="278" t="s">
        <v>651</v>
      </c>
      <c r="G202" s="259"/>
      <c r="H202" s="376" t="s">
        <v>557</v>
      </c>
      <c r="I202" s="376"/>
      <c r="J202" s="376"/>
      <c r="K202" s="300"/>
    </row>
    <row r="203" spans="2:11" ht="15" customHeight="1">
      <c r="B203" s="279"/>
      <c r="C203" s="285"/>
      <c r="D203" s="259"/>
      <c r="E203" s="259"/>
      <c r="F203" s="278" t="s">
        <v>409</v>
      </c>
      <c r="G203" s="259"/>
      <c r="H203" s="376" t="s">
        <v>410</v>
      </c>
      <c r="I203" s="376"/>
      <c r="J203" s="376"/>
      <c r="K203" s="300"/>
    </row>
    <row r="204" spans="2:11" ht="15" customHeight="1">
      <c r="B204" s="279"/>
      <c r="C204" s="259"/>
      <c r="D204" s="259"/>
      <c r="E204" s="259"/>
      <c r="F204" s="278" t="s">
        <v>407</v>
      </c>
      <c r="G204" s="259"/>
      <c r="H204" s="376" t="s">
        <v>558</v>
      </c>
      <c r="I204" s="376"/>
      <c r="J204" s="376"/>
      <c r="K204" s="300"/>
    </row>
    <row r="205" spans="2:11" ht="15" customHeight="1">
      <c r="B205" s="320"/>
      <c r="C205" s="285"/>
      <c r="D205" s="285"/>
      <c r="E205" s="285"/>
      <c r="F205" s="278" t="s">
        <v>661</v>
      </c>
      <c r="G205" s="264"/>
      <c r="H205" s="378" t="s">
        <v>411</v>
      </c>
      <c r="I205" s="378"/>
      <c r="J205" s="378"/>
      <c r="K205" s="321"/>
    </row>
    <row r="206" spans="2:11" ht="15" customHeight="1">
      <c r="B206" s="320"/>
      <c r="C206" s="285"/>
      <c r="D206" s="285"/>
      <c r="E206" s="285"/>
      <c r="F206" s="278" t="s">
        <v>1349</v>
      </c>
      <c r="G206" s="264"/>
      <c r="H206" s="378" t="s">
        <v>318</v>
      </c>
      <c r="I206" s="378"/>
      <c r="J206" s="378"/>
      <c r="K206" s="321"/>
    </row>
    <row r="207" spans="2:11" ht="15" customHeight="1">
      <c r="B207" s="320"/>
      <c r="C207" s="285"/>
      <c r="D207" s="285"/>
      <c r="E207" s="285"/>
      <c r="F207" s="322"/>
      <c r="G207" s="264"/>
      <c r="H207" s="323"/>
      <c r="I207" s="323"/>
      <c r="J207" s="323"/>
      <c r="K207" s="321"/>
    </row>
    <row r="208" spans="2:11" ht="15" customHeight="1">
      <c r="B208" s="320"/>
      <c r="C208" s="259" t="s">
        <v>528</v>
      </c>
      <c r="D208" s="285"/>
      <c r="E208" s="285"/>
      <c r="F208" s="278">
        <v>1</v>
      </c>
      <c r="G208" s="264"/>
      <c r="H208" s="378" t="s">
        <v>559</v>
      </c>
      <c r="I208" s="378"/>
      <c r="J208" s="378"/>
      <c r="K208" s="321"/>
    </row>
    <row r="209" spans="2:11" ht="15" customHeight="1">
      <c r="B209" s="320"/>
      <c r="C209" s="285"/>
      <c r="D209" s="285"/>
      <c r="E209" s="285"/>
      <c r="F209" s="278">
        <v>2</v>
      </c>
      <c r="G209" s="264"/>
      <c r="H209" s="378" t="s">
        <v>560</v>
      </c>
      <c r="I209" s="378"/>
      <c r="J209" s="378"/>
      <c r="K209" s="321"/>
    </row>
    <row r="210" spans="2:11" ht="15" customHeight="1">
      <c r="B210" s="320"/>
      <c r="C210" s="285"/>
      <c r="D210" s="285"/>
      <c r="E210" s="285"/>
      <c r="F210" s="278">
        <v>3</v>
      </c>
      <c r="G210" s="264"/>
      <c r="H210" s="378" t="s">
        <v>561</v>
      </c>
      <c r="I210" s="378"/>
      <c r="J210" s="378"/>
      <c r="K210" s="321"/>
    </row>
    <row r="211" spans="2:11" ht="15" customHeight="1">
      <c r="B211" s="320"/>
      <c r="C211" s="285"/>
      <c r="D211" s="285"/>
      <c r="E211" s="285"/>
      <c r="F211" s="278">
        <v>4</v>
      </c>
      <c r="G211" s="264"/>
      <c r="H211" s="378" t="s">
        <v>562</v>
      </c>
      <c r="I211" s="378"/>
      <c r="J211" s="378"/>
      <c r="K211" s="321"/>
    </row>
    <row r="212" spans="2:11" ht="12.75" customHeight="1">
      <c r="B212" s="324"/>
      <c r="C212" s="325"/>
      <c r="D212" s="325"/>
      <c r="E212" s="325"/>
      <c r="F212" s="325"/>
      <c r="G212" s="325"/>
      <c r="H212" s="325"/>
      <c r="I212" s="325"/>
      <c r="J212" s="325"/>
      <c r="K212" s="326"/>
    </row>
  </sheetData>
  <sheetProtection/>
  <mergeCells count="77">
    <mergeCell ref="H210:J210"/>
    <mergeCell ref="H211:J211"/>
    <mergeCell ref="H209:J209"/>
    <mergeCell ref="H206:J206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D63:J63"/>
    <mergeCell ref="D61:J61"/>
    <mergeCell ref="D59:J59"/>
    <mergeCell ref="D64:J64"/>
    <mergeCell ref="D66:J66"/>
    <mergeCell ref="D65:J65"/>
    <mergeCell ref="C53:J53"/>
    <mergeCell ref="C55:J55"/>
    <mergeCell ref="D56:J56"/>
    <mergeCell ref="D57:J57"/>
    <mergeCell ref="D58:J58"/>
    <mergeCell ref="D60:J60"/>
    <mergeCell ref="G42:J42"/>
    <mergeCell ref="G43:J43"/>
    <mergeCell ref="D45:J45"/>
    <mergeCell ref="E46:J46"/>
    <mergeCell ref="D49:J49"/>
    <mergeCell ref="C52:J5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7"/>
  <sheetViews>
    <sheetView showGridLines="0" zoomScalePageLayoutView="0" workbookViewId="0" topLeftCell="A1">
      <pane ySplit="1" topLeftCell="A70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38"/>
      <c r="C1" s="238"/>
      <c r="D1" s="237" t="s">
        <v>571</v>
      </c>
      <c r="E1" s="238"/>
      <c r="F1" s="239" t="s">
        <v>395</v>
      </c>
      <c r="G1" s="367" t="s">
        <v>396</v>
      </c>
      <c r="H1" s="367"/>
      <c r="I1" s="244"/>
      <c r="J1" s="239" t="s">
        <v>397</v>
      </c>
      <c r="K1" s="237" t="s">
        <v>681</v>
      </c>
      <c r="L1" s="239" t="s">
        <v>398</v>
      </c>
      <c r="M1" s="239"/>
      <c r="N1" s="239"/>
      <c r="O1" s="239"/>
      <c r="P1" s="239"/>
      <c r="Q1" s="239"/>
      <c r="R1" s="239"/>
      <c r="S1" s="239"/>
      <c r="T1" s="239"/>
      <c r="U1" s="235"/>
      <c r="V1" s="23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657</v>
      </c>
    </row>
    <row r="3" spans="2:46" ht="6.75" customHeight="1">
      <c r="B3" s="19"/>
      <c r="C3" s="20"/>
      <c r="D3" s="20"/>
      <c r="E3" s="20"/>
      <c r="F3" s="20"/>
      <c r="G3" s="20"/>
      <c r="H3" s="20"/>
      <c r="I3" s="101"/>
      <c r="J3" s="20"/>
      <c r="K3" s="21"/>
      <c r="AT3" s="18" t="s">
        <v>653</v>
      </c>
    </row>
    <row r="4" spans="2:46" ht="36.75" customHeight="1">
      <c r="B4" s="22"/>
      <c r="C4" s="23"/>
      <c r="D4" s="24" t="s">
        <v>682</v>
      </c>
      <c r="E4" s="23"/>
      <c r="F4" s="23"/>
      <c r="G4" s="23"/>
      <c r="H4" s="23"/>
      <c r="I4" s="102"/>
      <c r="J4" s="23"/>
      <c r="K4" s="25"/>
      <c r="M4" s="26" t="s">
        <v>580</v>
      </c>
      <c r="AT4" s="18" t="s">
        <v>574</v>
      </c>
    </row>
    <row r="5" spans="2:11" ht="6.75" customHeight="1">
      <c r="B5" s="22"/>
      <c r="C5" s="23"/>
      <c r="D5" s="23"/>
      <c r="E5" s="23"/>
      <c r="F5" s="23"/>
      <c r="G5" s="23"/>
      <c r="H5" s="23"/>
      <c r="I5" s="102"/>
      <c r="J5" s="23"/>
      <c r="K5" s="25"/>
    </row>
    <row r="6" spans="2:11" ht="15">
      <c r="B6" s="22"/>
      <c r="C6" s="23"/>
      <c r="D6" s="31" t="s">
        <v>586</v>
      </c>
      <c r="E6" s="23"/>
      <c r="F6" s="23"/>
      <c r="G6" s="23"/>
      <c r="H6" s="23"/>
      <c r="I6" s="102"/>
      <c r="J6" s="23"/>
      <c r="K6" s="25"/>
    </row>
    <row r="7" spans="2:11" ht="22.5" customHeight="1">
      <c r="B7" s="22"/>
      <c r="C7" s="23"/>
      <c r="D7" s="23"/>
      <c r="E7" s="368" t="str">
        <f>'Rekapitulace stavby'!K6</f>
        <v>Zámecká věž a plato Zámeckého Vrchu  I.Etapa - zpřístupnění historických sklepení</v>
      </c>
      <c r="F7" s="359"/>
      <c r="G7" s="359"/>
      <c r="H7" s="359"/>
      <c r="I7" s="102"/>
      <c r="J7" s="23"/>
      <c r="K7" s="25"/>
    </row>
    <row r="8" spans="2:11" ht="15">
      <c r="B8" s="22"/>
      <c r="C8" s="23"/>
      <c r="D8" s="31" t="s">
        <v>683</v>
      </c>
      <c r="E8" s="23"/>
      <c r="F8" s="23"/>
      <c r="G8" s="23"/>
      <c r="H8" s="23"/>
      <c r="I8" s="102"/>
      <c r="J8" s="23"/>
      <c r="K8" s="25"/>
    </row>
    <row r="9" spans="2:11" s="1" customFormat="1" ht="22.5" customHeight="1">
      <c r="B9" s="35"/>
      <c r="C9" s="36"/>
      <c r="D9" s="36"/>
      <c r="E9" s="368" t="s">
        <v>684</v>
      </c>
      <c r="F9" s="349"/>
      <c r="G9" s="349"/>
      <c r="H9" s="349"/>
      <c r="I9" s="103"/>
      <c r="J9" s="36"/>
      <c r="K9" s="39"/>
    </row>
    <row r="10" spans="2:11" s="1" customFormat="1" ht="15">
      <c r="B10" s="35"/>
      <c r="C10" s="36"/>
      <c r="D10" s="31" t="s">
        <v>685</v>
      </c>
      <c r="E10" s="36"/>
      <c r="F10" s="36"/>
      <c r="G10" s="36"/>
      <c r="H10" s="36"/>
      <c r="I10" s="103"/>
      <c r="J10" s="36"/>
      <c r="K10" s="39"/>
    </row>
    <row r="11" spans="2:11" s="1" customFormat="1" ht="36.75" customHeight="1">
      <c r="B11" s="35"/>
      <c r="C11" s="36"/>
      <c r="D11" s="36"/>
      <c r="E11" s="369" t="s">
        <v>686</v>
      </c>
      <c r="F11" s="349"/>
      <c r="G11" s="349"/>
      <c r="H11" s="349"/>
      <c r="I11" s="103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03"/>
      <c r="J12" s="36"/>
      <c r="K12" s="39"/>
    </row>
    <row r="13" spans="2:11" s="1" customFormat="1" ht="14.25" customHeight="1">
      <c r="B13" s="35"/>
      <c r="C13" s="36"/>
      <c r="D13" s="31" t="s">
        <v>589</v>
      </c>
      <c r="E13" s="36"/>
      <c r="F13" s="29" t="s">
        <v>590</v>
      </c>
      <c r="G13" s="36"/>
      <c r="H13" s="36"/>
      <c r="I13" s="104" t="s">
        <v>591</v>
      </c>
      <c r="J13" s="29" t="s">
        <v>592</v>
      </c>
      <c r="K13" s="39"/>
    </row>
    <row r="14" spans="2:11" s="1" customFormat="1" ht="14.25" customHeight="1">
      <c r="B14" s="35"/>
      <c r="C14" s="36"/>
      <c r="D14" s="31" t="s">
        <v>594</v>
      </c>
      <c r="E14" s="36"/>
      <c r="F14" s="29" t="s">
        <v>595</v>
      </c>
      <c r="G14" s="36"/>
      <c r="H14" s="36"/>
      <c r="I14" s="104" t="s">
        <v>596</v>
      </c>
      <c r="J14" s="105" t="str">
        <f>'Rekapitulace stavby'!AN8</f>
        <v>13.2.2016</v>
      </c>
      <c r="K14" s="39"/>
    </row>
    <row r="15" spans="2:11" s="1" customFormat="1" ht="10.5" customHeight="1">
      <c r="B15" s="35"/>
      <c r="C15" s="36"/>
      <c r="D15" s="36"/>
      <c r="E15" s="36"/>
      <c r="F15" s="36"/>
      <c r="G15" s="36"/>
      <c r="H15" s="36"/>
      <c r="I15" s="103"/>
      <c r="J15" s="36"/>
      <c r="K15" s="39"/>
    </row>
    <row r="16" spans="2:11" s="1" customFormat="1" ht="14.25" customHeight="1">
      <c r="B16" s="35"/>
      <c r="C16" s="36"/>
      <c r="D16" s="31" t="s">
        <v>600</v>
      </c>
      <c r="E16" s="36"/>
      <c r="F16" s="36"/>
      <c r="G16" s="36"/>
      <c r="H16" s="36"/>
      <c r="I16" s="104" t="s">
        <v>601</v>
      </c>
      <c r="J16" s="29" t="s">
        <v>592</v>
      </c>
      <c r="K16" s="39"/>
    </row>
    <row r="17" spans="2:11" s="1" customFormat="1" ht="18" customHeight="1">
      <c r="B17" s="35"/>
      <c r="C17" s="36"/>
      <c r="D17" s="36"/>
      <c r="E17" s="29" t="s">
        <v>602</v>
      </c>
      <c r="F17" s="36"/>
      <c r="G17" s="36"/>
      <c r="H17" s="36"/>
      <c r="I17" s="104" t="s">
        <v>603</v>
      </c>
      <c r="J17" s="29" t="s">
        <v>592</v>
      </c>
      <c r="K17" s="39"/>
    </row>
    <row r="18" spans="2:11" s="1" customFormat="1" ht="6.75" customHeight="1">
      <c r="B18" s="35"/>
      <c r="C18" s="36"/>
      <c r="D18" s="36"/>
      <c r="E18" s="36"/>
      <c r="F18" s="36"/>
      <c r="G18" s="36"/>
      <c r="H18" s="36"/>
      <c r="I18" s="103"/>
      <c r="J18" s="36"/>
      <c r="K18" s="39"/>
    </row>
    <row r="19" spans="2:11" s="1" customFormat="1" ht="14.25" customHeight="1">
      <c r="B19" s="35"/>
      <c r="C19" s="36"/>
      <c r="D19" s="31" t="s">
        <v>604</v>
      </c>
      <c r="E19" s="36"/>
      <c r="F19" s="36"/>
      <c r="G19" s="36"/>
      <c r="H19" s="36"/>
      <c r="I19" s="104" t="s">
        <v>601</v>
      </c>
      <c r="J19" s="29">
        <f>IF('Rekapitulace stavby'!AN13="Vyplň údaj","",IF('Rekapitulace stavby'!AN13="","",'Rekapitulace stavby'!AN13))</f>
      </c>
      <c r="K19" s="39"/>
    </row>
    <row r="20" spans="2:11" s="1" customFormat="1" ht="18" customHeight="1">
      <c r="B20" s="35"/>
      <c r="C20" s="36"/>
      <c r="D20" s="36"/>
      <c r="E20" s="29">
        <f>IF('Rekapitulace stavby'!E14="Vyplň údaj","",IF('Rekapitulace stavby'!E14="","",'Rekapitulace stavby'!E14))</f>
      </c>
      <c r="F20" s="36"/>
      <c r="G20" s="36"/>
      <c r="H20" s="36"/>
      <c r="I20" s="104" t="s">
        <v>603</v>
      </c>
      <c r="J20" s="29">
        <f>IF('Rekapitulace stavby'!AN14="Vyplň údaj","",IF('Rekapitulace stavby'!AN14="","",'Rekapitulace stavby'!AN14))</f>
      </c>
      <c r="K20" s="39"/>
    </row>
    <row r="21" spans="2:11" s="1" customFormat="1" ht="6.75" customHeight="1">
      <c r="B21" s="35"/>
      <c r="C21" s="36"/>
      <c r="D21" s="36"/>
      <c r="E21" s="36"/>
      <c r="F21" s="36"/>
      <c r="G21" s="36"/>
      <c r="H21" s="36"/>
      <c r="I21" s="103"/>
      <c r="J21" s="36"/>
      <c r="K21" s="39"/>
    </row>
    <row r="22" spans="2:11" s="1" customFormat="1" ht="14.25" customHeight="1">
      <c r="B22" s="35"/>
      <c r="C22" s="36"/>
      <c r="D22" s="31" t="s">
        <v>606</v>
      </c>
      <c r="E22" s="36"/>
      <c r="F22" s="36"/>
      <c r="G22" s="36"/>
      <c r="H22" s="36"/>
      <c r="I22" s="104" t="s">
        <v>601</v>
      </c>
      <c r="J22" s="29" t="s">
        <v>592</v>
      </c>
      <c r="K22" s="39"/>
    </row>
    <row r="23" spans="2:11" s="1" customFormat="1" ht="18" customHeight="1">
      <c r="B23" s="35"/>
      <c r="C23" s="36"/>
      <c r="D23" s="36"/>
      <c r="E23" s="29" t="s">
        <v>607</v>
      </c>
      <c r="F23" s="36"/>
      <c r="G23" s="36"/>
      <c r="H23" s="36"/>
      <c r="I23" s="104" t="s">
        <v>603</v>
      </c>
      <c r="J23" s="29" t="s">
        <v>592</v>
      </c>
      <c r="K23" s="39"/>
    </row>
    <row r="24" spans="2:11" s="1" customFormat="1" ht="6.75" customHeight="1">
      <c r="B24" s="35"/>
      <c r="C24" s="36"/>
      <c r="D24" s="36"/>
      <c r="E24" s="36"/>
      <c r="F24" s="36"/>
      <c r="G24" s="36"/>
      <c r="H24" s="36"/>
      <c r="I24" s="103"/>
      <c r="J24" s="36"/>
      <c r="K24" s="39"/>
    </row>
    <row r="25" spans="2:11" s="1" customFormat="1" ht="14.25" customHeight="1">
      <c r="B25" s="35"/>
      <c r="C25" s="36"/>
      <c r="D25" s="31" t="s">
        <v>609</v>
      </c>
      <c r="E25" s="36"/>
      <c r="F25" s="36"/>
      <c r="G25" s="36"/>
      <c r="H25" s="36"/>
      <c r="I25" s="103"/>
      <c r="J25" s="36"/>
      <c r="K25" s="39"/>
    </row>
    <row r="26" spans="2:11" s="7" customFormat="1" ht="177" customHeight="1">
      <c r="B26" s="106"/>
      <c r="C26" s="107"/>
      <c r="D26" s="107"/>
      <c r="E26" s="362" t="s">
        <v>610</v>
      </c>
      <c r="F26" s="370"/>
      <c r="G26" s="370"/>
      <c r="H26" s="370"/>
      <c r="I26" s="108"/>
      <c r="J26" s="107"/>
      <c r="K26" s="109"/>
    </row>
    <row r="27" spans="2:11" s="1" customFormat="1" ht="6.75" customHeight="1">
      <c r="B27" s="35"/>
      <c r="C27" s="36"/>
      <c r="D27" s="36"/>
      <c r="E27" s="36"/>
      <c r="F27" s="36"/>
      <c r="G27" s="36"/>
      <c r="H27" s="36"/>
      <c r="I27" s="103"/>
      <c r="J27" s="36"/>
      <c r="K27" s="39"/>
    </row>
    <row r="28" spans="2:11" s="1" customFormat="1" ht="6.75" customHeight="1">
      <c r="B28" s="35"/>
      <c r="C28" s="36"/>
      <c r="D28" s="63"/>
      <c r="E28" s="63"/>
      <c r="F28" s="63"/>
      <c r="G28" s="63"/>
      <c r="H28" s="63"/>
      <c r="I28" s="110"/>
      <c r="J28" s="63"/>
      <c r="K28" s="111"/>
    </row>
    <row r="29" spans="2:11" s="1" customFormat="1" ht="24.75" customHeight="1">
      <c r="B29" s="35"/>
      <c r="C29" s="36"/>
      <c r="D29" s="112" t="s">
        <v>611</v>
      </c>
      <c r="E29" s="36"/>
      <c r="F29" s="36"/>
      <c r="G29" s="36"/>
      <c r="H29" s="36"/>
      <c r="I29" s="103"/>
      <c r="J29" s="113">
        <f>ROUND(J102,2)</f>
        <v>0</v>
      </c>
      <c r="K29" s="39"/>
    </row>
    <row r="30" spans="2:11" s="1" customFormat="1" ht="6.75" customHeight="1">
      <c r="B30" s="35"/>
      <c r="C30" s="36"/>
      <c r="D30" s="63"/>
      <c r="E30" s="63"/>
      <c r="F30" s="63"/>
      <c r="G30" s="63"/>
      <c r="H30" s="63"/>
      <c r="I30" s="110"/>
      <c r="J30" s="63"/>
      <c r="K30" s="111"/>
    </row>
    <row r="31" spans="2:11" s="1" customFormat="1" ht="14.25" customHeight="1">
      <c r="B31" s="35"/>
      <c r="C31" s="36"/>
      <c r="D31" s="36"/>
      <c r="E31" s="36"/>
      <c r="F31" s="40" t="s">
        <v>613</v>
      </c>
      <c r="G31" s="36"/>
      <c r="H31" s="36"/>
      <c r="I31" s="114" t="s">
        <v>612</v>
      </c>
      <c r="J31" s="40" t="s">
        <v>614</v>
      </c>
      <c r="K31" s="39"/>
    </row>
    <row r="32" spans="2:11" s="1" customFormat="1" ht="14.25" customHeight="1">
      <c r="B32" s="35"/>
      <c r="C32" s="36"/>
      <c r="D32" s="43" t="s">
        <v>615</v>
      </c>
      <c r="E32" s="43" t="s">
        <v>616</v>
      </c>
      <c r="F32" s="115">
        <f>ROUND(SUM(BE102:BE455),2)</f>
        <v>0</v>
      </c>
      <c r="G32" s="36"/>
      <c r="H32" s="36"/>
      <c r="I32" s="116">
        <v>0.21</v>
      </c>
      <c r="J32" s="115">
        <f>ROUND(ROUND((SUM(BE102:BE455)),2)*I32,2)</f>
        <v>0</v>
      </c>
      <c r="K32" s="39"/>
    </row>
    <row r="33" spans="2:11" s="1" customFormat="1" ht="14.25" customHeight="1">
      <c r="B33" s="35"/>
      <c r="C33" s="36"/>
      <c r="D33" s="36"/>
      <c r="E33" s="43" t="s">
        <v>617</v>
      </c>
      <c r="F33" s="115">
        <f>ROUND(SUM(BF102:BF455),2)</f>
        <v>0</v>
      </c>
      <c r="G33" s="36"/>
      <c r="H33" s="36"/>
      <c r="I33" s="116">
        <v>0.15</v>
      </c>
      <c r="J33" s="115">
        <f>ROUND(ROUND((SUM(BF102:BF455)),2)*I33,2)</f>
        <v>0</v>
      </c>
      <c r="K33" s="39"/>
    </row>
    <row r="34" spans="2:11" s="1" customFormat="1" ht="14.25" customHeight="1" hidden="1">
      <c r="B34" s="35"/>
      <c r="C34" s="36"/>
      <c r="D34" s="36"/>
      <c r="E34" s="43" t="s">
        <v>618</v>
      </c>
      <c r="F34" s="115">
        <f>ROUND(SUM(BG102:BG455),2)</f>
        <v>0</v>
      </c>
      <c r="G34" s="36"/>
      <c r="H34" s="36"/>
      <c r="I34" s="116">
        <v>0.21</v>
      </c>
      <c r="J34" s="115">
        <v>0</v>
      </c>
      <c r="K34" s="39"/>
    </row>
    <row r="35" spans="2:11" s="1" customFormat="1" ht="14.25" customHeight="1" hidden="1">
      <c r="B35" s="35"/>
      <c r="C35" s="36"/>
      <c r="D35" s="36"/>
      <c r="E35" s="43" t="s">
        <v>619</v>
      </c>
      <c r="F35" s="115">
        <f>ROUND(SUM(BH102:BH455),2)</f>
        <v>0</v>
      </c>
      <c r="G35" s="36"/>
      <c r="H35" s="36"/>
      <c r="I35" s="116">
        <v>0.15</v>
      </c>
      <c r="J35" s="115">
        <v>0</v>
      </c>
      <c r="K35" s="39"/>
    </row>
    <row r="36" spans="2:11" s="1" customFormat="1" ht="14.25" customHeight="1" hidden="1">
      <c r="B36" s="35"/>
      <c r="C36" s="36"/>
      <c r="D36" s="36"/>
      <c r="E36" s="43" t="s">
        <v>620</v>
      </c>
      <c r="F36" s="115">
        <f>ROUND(SUM(BI102:BI455),2)</f>
        <v>0</v>
      </c>
      <c r="G36" s="36"/>
      <c r="H36" s="36"/>
      <c r="I36" s="116">
        <v>0</v>
      </c>
      <c r="J36" s="115">
        <v>0</v>
      </c>
      <c r="K36" s="39"/>
    </row>
    <row r="37" spans="2:11" s="1" customFormat="1" ht="6.75" customHeight="1">
      <c r="B37" s="35"/>
      <c r="C37" s="36"/>
      <c r="D37" s="36"/>
      <c r="E37" s="36"/>
      <c r="F37" s="36"/>
      <c r="G37" s="36"/>
      <c r="H37" s="36"/>
      <c r="I37" s="103"/>
      <c r="J37" s="36"/>
      <c r="K37" s="39"/>
    </row>
    <row r="38" spans="2:11" s="1" customFormat="1" ht="24.75" customHeight="1">
      <c r="B38" s="35"/>
      <c r="C38" s="45"/>
      <c r="D38" s="46" t="s">
        <v>621</v>
      </c>
      <c r="E38" s="47"/>
      <c r="F38" s="47"/>
      <c r="G38" s="117" t="s">
        <v>622</v>
      </c>
      <c r="H38" s="48" t="s">
        <v>623</v>
      </c>
      <c r="I38" s="118"/>
      <c r="J38" s="49">
        <f>SUM(J29:J36)</f>
        <v>0</v>
      </c>
      <c r="K38" s="119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0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1"/>
      <c r="J43" s="55"/>
      <c r="K43" s="122"/>
    </row>
    <row r="44" spans="2:11" s="1" customFormat="1" ht="36.75" customHeight="1">
      <c r="B44" s="35"/>
      <c r="C44" s="24" t="s">
        <v>687</v>
      </c>
      <c r="D44" s="36"/>
      <c r="E44" s="36"/>
      <c r="F44" s="36"/>
      <c r="G44" s="36"/>
      <c r="H44" s="36"/>
      <c r="I44" s="103"/>
      <c r="J44" s="36"/>
      <c r="K44" s="39"/>
    </row>
    <row r="45" spans="2:11" s="1" customFormat="1" ht="6.75" customHeight="1">
      <c r="B45" s="35"/>
      <c r="C45" s="36"/>
      <c r="D45" s="36"/>
      <c r="E45" s="36"/>
      <c r="F45" s="36"/>
      <c r="G45" s="36"/>
      <c r="H45" s="36"/>
      <c r="I45" s="103"/>
      <c r="J45" s="36"/>
      <c r="K45" s="39"/>
    </row>
    <row r="46" spans="2:11" s="1" customFormat="1" ht="14.25" customHeight="1">
      <c r="B46" s="35"/>
      <c r="C46" s="31" t="s">
        <v>586</v>
      </c>
      <c r="D46" s="36"/>
      <c r="E46" s="36"/>
      <c r="F46" s="36"/>
      <c r="G46" s="36"/>
      <c r="H46" s="36"/>
      <c r="I46" s="103"/>
      <c r="J46" s="36"/>
      <c r="K46" s="39"/>
    </row>
    <row r="47" spans="2:11" s="1" customFormat="1" ht="22.5" customHeight="1">
      <c r="B47" s="35"/>
      <c r="C47" s="36"/>
      <c r="D47" s="36"/>
      <c r="E47" s="368" t="str">
        <f>E7</f>
        <v>Zámecká věž a plato Zámeckého Vrchu  I.Etapa - zpřístupnění historických sklepení</v>
      </c>
      <c r="F47" s="349"/>
      <c r="G47" s="349"/>
      <c r="H47" s="349"/>
      <c r="I47" s="103"/>
      <c r="J47" s="36"/>
      <c r="K47" s="39"/>
    </row>
    <row r="48" spans="2:11" ht="15">
      <c r="B48" s="22"/>
      <c r="C48" s="31" t="s">
        <v>683</v>
      </c>
      <c r="D48" s="23"/>
      <c r="E48" s="23"/>
      <c r="F48" s="23"/>
      <c r="G48" s="23"/>
      <c r="H48" s="23"/>
      <c r="I48" s="102"/>
      <c r="J48" s="23"/>
      <c r="K48" s="25"/>
    </row>
    <row r="49" spans="2:11" s="1" customFormat="1" ht="22.5" customHeight="1">
      <c r="B49" s="35"/>
      <c r="C49" s="36"/>
      <c r="D49" s="36"/>
      <c r="E49" s="368" t="s">
        <v>684</v>
      </c>
      <c r="F49" s="349"/>
      <c r="G49" s="349"/>
      <c r="H49" s="349"/>
      <c r="I49" s="103"/>
      <c r="J49" s="36"/>
      <c r="K49" s="39"/>
    </row>
    <row r="50" spans="2:11" s="1" customFormat="1" ht="14.25" customHeight="1">
      <c r="B50" s="35"/>
      <c r="C50" s="31" t="s">
        <v>685</v>
      </c>
      <c r="D50" s="36"/>
      <c r="E50" s="36"/>
      <c r="F50" s="36"/>
      <c r="G50" s="36"/>
      <c r="H50" s="36"/>
      <c r="I50" s="103"/>
      <c r="J50" s="36"/>
      <c r="K50" s="39"/>
    </row>
    <row r="51" spans="2:11" s="1" customFormat="1" ht="23.25" customHeight="1">
      <c r="B51" s="35"/>
      <c r="C51" s="36"/>
      <c r="D51" s="36"/>
      <c r="E51" s="369" t="str">
        <f>E11</f>
        <v>D1.1 - Architektonicko  stavební část</v>
      </c>
      <c r="F51" s="349"/>
      <c r="G51" s="349"/>
      <c r="H51" s="349"/>
      <c r="I51" s="103"/>
      <c r="J51" s="36"/>
      <c r="K51" s="39"/>
    </row>
    <row r="52" spans="2:11" s="1" customFormat="1" ht="6.75" customHeight="1">
      <c r="B52" s="35"/>
      <c r="C52" s="36"/>
      <c r="D52" s="36"/>
      <c r="E52" s="36"/>
      <c r="F52" s="36"/>
      <c r="G52" s="36"/>
      <c r="H52" s="36"/>
      <c r="I52" s="103"/>
      <c r="J52" s="36"/>
      <c r="K52" s="39"/>
    </row>
    <row r="53" spans="2:11" s="1" customFormat="1" ht="18" customHeight="1">
      <c r="B53" s="35"/>
      <c r="C53" s="31" t="s">
        <v>594</v>
      </c>
      <c r="D53" s="36"/>
      <c r="E53" s="36"/>
      <c r="F53" s="29" t="str">
        <f>F14</f>
        <v>ul. Tržiště 2119/10, 360 01 Karlovy Vary</v>
      </c>
      <c r="G53" s="36"/>
      <c r="H53" s="36"/>
      <c r="I53" s="104" t="s">
        <v>596</v>
      </c>
      <c r="J53" s="105" t="str">
        <f>IF(J14="","",J14)</f>
        <v>13.2.2016</v>
      </c>
      <c r="K53" s="39"/>
    </row>
    <row r="54" spans="2:11" s="1" customFormat="1" ht="6.75" customHeight="1">
      <c r="B54" s="35"/>
      <c r="C54" s="36"/>
      <c r="D54" s="36"/>
      <c r="E54" s="36"/>
      <c r="F54" s="36"/>
      <c r="G54" s="36"/>
      <c r="H54" s="36"/>
      <c r="I54" s="103"/>
      <c r="J54" s="36"/>
      <c r="K54" s="39"/>
    </row>
    <row r="55" spans="2:11" s="1" customFormat="1" ht="15">
      <c r="B55" s="35"/>
      <c r="C55" s="31" t="s">
        <v>600</v>
      </c>
      <c r="D55" s="36"/>
      <c r="E55" s="36"/>
      <c r="F55" s="29" t="str">
        <f>E17</f>
        <v>Statutární město Karlovy Vary</v>
      </c>
      <c r="G55" s="36"/>
      <c r="H55" s="36"/>
      <c r="I55" s="104" t="s">
        <v>606</v>
      </c>
      <c r="J55" s="29" t="str">
        <f>E23</f>
        <v>Ing. David Pokorný</v>
      </c>
      <c r="K55" s="39"/>
    </row>
    <row r="56" spans="2:11" s="1" customFormat="1" ht="14.25" customHeight="1">
      <c r="B56" s="35"/>
      <c r="C56" s="31" t="s">
        <v>604</v>
      </c>
      <c r="D56" s="36"/>
      <c r="E56" s="36"/>
      <c r="F56" s="29">
        <f>IF(E20="","",E20)</f>
      </c>
      <c r="G56" s="36"/>
      <c r="H56" s="36"/>
      <c r="I56" s="103"/>
      <c r="J56" s="36"/>
      <c r="K56" s="39"/>
    </row>
    <row r="57" spans="2:11" s="1" customFormat="1" ht="9.75" customHeight="1">
      <c r="B57" s="35"/>
      <c r="C57" s="36"/>
      <c r="D57" s="36"/>
      <c r="E57" s="36"/>
      <c r="F57" s="36"/>
      <c r="G57" s="36"/>
      <c r="H57" s="36"/>
      <c r="I57" s="103"/>
      <c r="J57" s="36"/>
      <c r="K57" s="39"/>
    </row>
    <row r="58" spans="2:11" s="1" customFormat="1" ht="29.25" customHeight="1">
      <c r="B58" s="35"/>
      <c r="C58" s="123" t="s">
        <v>688</v>
      </c>
      <c r="D58" s="45"/>
      <c r="E58" s="45"/>
      <c r="F58" s="45"/>
      <c r="G58" s="45"/>
      <c r="H58" s="45"/>
      <c r="I58" s="124"/>
      <c r="J58" s="125" t="s">
        <v>689</v>
      </c>
      <c r="K58" s="50"/>
    </row>
    <row r="59" spans="2:11" s="1" customFormat="1" ht="9.75" customHeight="1">
      <c r="B59" s="35"/>
      <c r="C59" s="36"/>
      <c r="D59" s="36"/>
      <c r="E59" s="36"/>
      <c r="F59" s="36"/>
      <c r="G59" s="36"/>
      <c r="H59" s="36"/>
      <c r="I59" s="103"/>
      <c r="J59" s="36"/>
      <c r="K59" s="39"/>
    </row>
    <row r="60" spans="2:47" s="1" customFormat="1" ht="29.25" customHeight="1">
      <c r="B60" s="35"/>
      <c r="C60" s="126" t="s">
        <v>690</v>
      </c>
      <c r="D60" s="36"/>
      <c r="E60" s="36"/>
      <c r="F60" s="36"/>
      <c r="G60" s="36"/>
      <c r="H60" s="36"/>
      <c r="I60" s="103"/>
      <c r="J60" s="113">
        <f>J102</f>
        <v>0</v>
      </c>
      <c r="K60" s="39"/>
      <c r="AU60" s="18" t="s">
        <v>691</v>
      </c>
    </row>
    <row r="61" spans="2:11" s="8" customFormat="1" ht="24.75" customHeight="1">
      <c r="B61" s="127"/>
      <c r="C61" s="128"/>
      <c r="D61" s="129" t="s">
        <v>692</v>
      </c>
      <c r="E61" s="130"/>
      <c r="F61" s="130"/>
      <c r="G61" s="130"/>
      <c r="H61" s="130"/>
      <c r="I61" s="131"/>
      <c r="J61" s="132">
        <f>J103</f>
        <v>0</v>
      </c>
      <c r="K61" s="133"/>
    </row>
    <row r="62" spans="2:11" s="9" customFormat="1" ht="19.5" customHeight="1">
      <c r="B62" s="134"/>
      <c r="C62" s="135"/>
      <c r="D62" s="136" t="s">
        <v>693</v>
      </c>
      <c r="E62" s="137"/>
      <c r="F62" s="137"/>
      <c r="G62" s="137"/>
      <c r="H62" s="137"/>
      <c r="I62" s="138"/>
      <c r="J62" s="139">
        <f>J104</f>
        <v>0</v>
      </c>
      <c r="K62" s="140"/>
    </row>
    <row r="63" spans="2:11" s="9" customFormat="1" ht="19.5" customHeight="1">
      <c r="B63" s="134"/>
      <c r="C63" s="135"/>
      <c r="D63" s="136" t="s">
        <v>694</v>
      </c>
      <c r="E63" s="137"/>
      <c r="F63" s="137"/>
      <c r="G63" s="137"/>
      <c r="H63" s="137"/>
      <c r="I63" s="138"/>
      <c r="J63" s="139">
        <f>J122</f>
        <v>0</v>
      </c>
      <c r="K63" s="140"/>
    </row>
    <row r="64" spans="2:11" s="9" customFormat="1" ht="14.25" customHeight="1">
      <c r="B64" s="134"/>
      <c r="C64" s="135"/>
      <c r="D64" s="136" t="s">
        <v>695</v>
      </c>
      <c r="E64" s="137"/>
      <c r="F64" s="137"/>
      <c r="G64" s="137"/>
      <c r="H64" s="137"/>
      <c r="I64" s="138"/>
      <c r="J64" s="139">
        <f>J123</f>
        <v>0</v>
      </c>
      <c r="K64" s="140"/>
    </row>
    <row r="65" spans="2:11" s="9" customFormat="1" ht="14.25" customHeight="1">
      <c r="B65" s="134"/>
      <c r="C65" s="135"/>
      <c r="D65" s="136" t="s">
        <v>696</v>
      </c>
      <c r="E65" s="137"/>
      <c r="F65" s="137"/>
      <c r="G65" s="137"/>
      <c r="H65" s="137"/>
      <c r="I65" s="138"/>
      <c r="J65" s="139">
        <f>J142</f>
        <v>0</v>
      </c>
      <c r="K65" s="140"/>
    </row>
    <row r="66" spans="2:11" s="9" customFormat="1" ht="14.25" customHeight="1">
      <c r="B66" s="134"/>
      <c r="C66" s="135"/>
      <c r="D66" s="136" t="s">
        <v>697</v>
      </c>
      <c r="E66" s="137"/>
      <c r="F66" s="137"/>
      <c r="G66" s="137"/>
      <c r="H66" s="137"/>
      <c r="I66" s="138"/>
      <c r="J66" s="139">
        <f>J154</f>
        <v>0</v>
      </c>
      <c r="K66" s="140"/>
    </row>
    <row r="67" spans="2:11" s="9" customFormat="1" ht="19.5" customHeight="1">
      <c r="B67" s="134"/>
      <c r="C67" s="135"/>
      <c r="D67" s="136" t="s">
        <v>698</v>
      </c>
      <c r="E67" s="137"/>
      <c r="F67" s="137"/>
      <c r="G67" s="137"/>
      <c r="H67" s="137"/>
      <c r="I67" s="138"/>
      <c r="J67" s="139">
        <f>J185</f>
        <v>0</v>
      </c>
      <c r="K67" s="140"/>
    </row>
    <row r="68" spans="2:11" s="9" customFormat="1" ht="14.25" customHeight="1">
      <c r="B68" s="134"/>
      <c r="C68" s="135"/>
      <c r="D68" s="136" t="s">
        <v>699</v>
      </c>
      <c r="E68" s="137"/>
      <c r="F68" s="137"/>
      <c r="G68" s="137"/>
      <c r="H68" s="137"/>
      <c r="I68" s="138"/>
      <c r="J68" s="139">
        <f>J186</f>
        <v>0</v>
      </c>
      <c r="K68" s="140"/>
    </row>
    <row r="69" spans="2:11" s="9" customFormat="1" ht="14.25" customHeight="1">
      <c r="B69" s="134"/>
      <c r="C69" s="135"/>
      <c r="D69" s="136" t="s">
        <v>700</v>
      </c>
      <c r="E69" s="137"/>
      <c r="F69" s="137"/>
      <c r="G69" s="137"/>
      <c r="H69" s="137"/>
      <c r="I69" s="138"/>
      <c r="J69" s="139">
        <f>J191</f>
        <v>0</v>
      </c>
      <c r="K69" s="140"/>
    </row>
    <row r="70" spans="2:11" s="9" customFormat="1" ht="14.25" customHeight="1">
      <c r="B70" s="134"/>
      <c r="C70" s="135"/>
      <c r="D70" s="136" t="s">
        <v>701</v>
      </c>
      <c r="E70" s="137"/>
      <c r="F70" s="137"/>
      <c r="G70" s="137"/>
      <c r="H70" s="137"/>
      <c r="I70" s="138"/>
      <c r="J70" s="139">
        <f>J243</f>
        <v>0</v>
      </c>
      <c r="K70" s="140"/>
    </row>
    <row r="71" spans="2:11" s="9" customFormat="1" ht="19.5" customHeight="1">
      <c r="B71" s="134"/>
      <c r="C71" s="135"/>
      <c r="D71" s="136" t="s">
        <v>702</v>
      </c>
      <c r="E71" s="137"/>
      <c r="F71" s="137"/>
      <c r="G71" s="137"/>
      <c r="H71" s="137"/>
      <c r="I71" s="138"/>
      <c r="J71" s="139">
        <f>J271</f>
        <v>0</v>
      </c>
      <c r="K71" s="140"/>
    </row>
    <row r="72" spans="2:11" s="9" customFormat="1" ht="19.5" customHeight="1">
      <c r="B72" s="134"/>
      <c r="C72" s="135"/>
      <c r="D72" s="136" t="s">
        <v>703</v>
      </c>
      <c r="E72" s="137"/>
      <c r="F72" s="137"/>
      <c r="G72" s="137"/>
      <c r="H72" s="137"/>
      <c r="I72" s="138"/>
      <c r="J72" s="139">
        <f>J285</f>
        <v>0</v>
      </c>
      <c r="K72" s="140"/>
    </row>
    <row r="73" spans="2:11" s="8" customFormat="1" ht="24.75" customHeight="1">
      <c r="B73" s="127"/>
      <c r="C73" s="128"/>
      <c r="D73" s="129" t="s">
        <v>704</v>
      </c>
      <c r="E73" s="130"/>
      <c r="F73" s="130"/>
      <c r="G73" s="130"/>
      <c r="H73" s="130"/>
      <c r="I73" s="131"/>
      <c r="J73" s="132">
        <f>J288</f>
        <v>0</v>
      </c>
      <c r="K73" s="133"/>
    </row>
    <row r="74" spans="2:11" s="9" customFormat="1" ht="19.5" customHeight="1">
      <c r="B74" s="134"/>
      <c r="C74" s="135"/>
      <c r="D74" s="136" t="s">
        <v>705</v>
      </c>
      <c r="E74" s="137"/>
      <c r="F74" s="137"/>
      <c r="G74" s="137"/>
      <c r="H74" s="137"/>
      <c r="I74" s="138"/>
      <c r="J74" s="139">
        <f>J289</f>
        <v>0</v>
      </c>
      <c r="K74" s="140"/>
    </row>
    <row r="75" spans="2:11" s="9" customFormat="1" ht="19.5" customHeight="1">
      <c r="B75" s="134"/>
      <c r="C75" s="135"/>
      <c r="D75" s="136" t="s">
        <v>706</v>
      </c>
      <c r="E75" s="137"/>
      <c r="F75" s="137"/>
      <c r="G75" s="137"/>
      <c r="H75" s="137"/>
      <c r="I75" s="138"/>
      <c r="J75" s="139">
        <f>J307</f>
        <v>0</v>
      </c>
      <c r="K75" s="140"/>
    </row>
    <row r="76" spans="2:11" s="9" customFormat="1" ht="19.5" customHeight="1">
      <c r="B76" s="134"/>
      <c r="C76" s="135"/>
      <c r="D76" s="136" t="s">
        <v>707</v>
      </c>
      <c r="E76" s="137"/>
      <c r="F76" s="137"/>
      <c r="G76" s="137"/>
      <c r="H76" s="137"/>
      <c r="I76" s="138"/>
      <c r="J76" s="139">
        <f>J364</f>
        <v>0</v>
      </c>
      <c r="K76" s="140"/>
    </row>
    <row r="77" spans="2:11" s="9" customFormat="1" ht="19.5" customHeight="1">
      <c r="B77" s="134"/>
      <c r="C77" s="135"/>
      <c r="D77" s="136" t="s">
        <v>708</v>
      </c>
      <c r="E77" s="137"/>
      <c r="F77" s="137"/>
      <c r="G77" s="137"/>
      <c r="H77" s="137"/>
      <c r="I77" s="138"/>
      <c r="J77" s="139">
        <f>J417</f>
        <v>0</v>
      </c>
      <c r="K77" s="140"/>
    </row>
    <row r="78" spans="2:11" s="9" customFormat="1" ht="19.5" customHeight="1">
      <c r="B78" s="134"/>
      <c r="C78" s="135"/>
      <c r="D78" s="136" t="s">
        <v>709</v>
      </c>
      <c r="E78" s="137"/>
      <c r="F78" s="137"/>
      <c r="G78" s="137"/>
      <c r="H78" s="137"/>
      <c r="I78" s="138"/>
      <c r="J78" s="139">
        <f>J432</f>
        <v>0</v>
      </c>
      <c r="K78" s="140"/>
    </row>
    <row r="79" spans="2:11" s="9" customFormat="1" ht="19.5" customHeight="1">
      <c r="B79" s="134"/>
      <c r="C79" s="135"/>
      <c r="D79" s="136" t="s">
        <v>710</v>
      </c>
      <c r="E79" s="137"/>
      <c r="F79" s="137"/>
      <c r="G79" s="137"/>
      <c r="H79" s="137"/>
      <c r="I79" s="138"/>
      <c r="J79" s="139">
        <f>J441</f>
        <v>0</v>
      </c>
      <c r="K79" s="140"/>
    </row>
    <row r="80" spans="2:11" s="8" customFormat="1" ht="24.75" customHeight="1">
      <c r="B80" s="127"/>
      <c r="C80" s="128"/>
      <c r="D80" s="129" t="s">
        <v>711</v>
      </c>
      <c r="E80" s="130"/>
      <c r="F80" s="130"/>
      <c r="G80" s="130"/>
      <c r="H80" s="130"/>
      <c r="I80" s="131"/>
      <c r="J80" s="132">
        <f>J451</f>
        <v>0</v>
      </c>
      <c r="K80" s="133"/>
    </row>
    <row r="81" spans="2:11" s="1" customFormat="1" ht="21.75" customHeight="1">
      <c r="B81" s="35"/>
      <c r="C81" s="36"/>
      <c r="D81" s="36"/>
      <c r="E81" s="36"/>
      <c r="F81" s="36"/>
      <c r="G81" s="36"/>
      <c r="H81" s="36"/>
      <c r="I81" s="103"/>
      <c r="J81" s="36"/>
      <c r="K81" s="39"/>
    </row>
    <row r="82" spans="2:11" s="1" customFormat="1" ht="6.75" customHeight="1">
      <c r="B82" s="51"/>
      <c r="C82" s="52"/>
      <c r="D82" s="52"/>
      <c r="E82" s="52"/>
      <c r="F82" s="52"/>
      <c r="G82" s="52"/>
      <c r="H82" s="52"/>
      <c r="I82" s="120"/>
      <c r="J82" s="52"/>
      <c r="K82" s="53"/>
    </row>
    <row r="86" spans="2:12" s="1" customFormat="1" ht="6.75" customHeight="1">
      <c r="B86" s="54"/>
      <c r="C86" s="55"/>
      <c r="D86" s="55"/>
      <c r="E86" s="55"/>
      <c r="F86" s="55"/>
      <c r="G86" s="55"/>
      <c r="H86" s="55"/>
      <c r="I86" s="121"/>
      <c r="J86" s="55"/>
      <c r="K86" s="55"/>
      <c r="L86" s="35"/>
    </row>
    <row r="87" spans="2:12" s="1" customFormat="1" ht="36.75" customHeight="1">
      <c r="B87" s="35"/>
      <c r="C87" s="56" t="s">
        <v>712</v>
      </c>
      <c r="I87" s="141"/>
      <c r="L87" s="35"/>
    </row>
    <row r="88" spans="2:12" s="1" customFormat="1" ht="6.75" customHeight="1">
      <c r="B88" s="35"/>
      <c r="I88" s="141"/>
      <c r="L88" s="35"/>
    </row>
    <row r="89" spans="2:12" s="1" customFormat="1" ht="14.25" customHeight="1">
      <c r="B89" s="35"/>
      <c r="C89" s="58" t="s">
        <v>586</v>
      </c>
      <c r="I89" s="141"/>
      <c r="L89" s="35"/>
    </row>
    <row r="90" spans="2:12" s="1" customFormat="1" ht="22.5" customHeight="1">
      <c r="B90" s="35"/>
      <c r="E90" s="366" t="str">
        <f>E7</f>
        <v>Zámecká věž a plato Zámeckého Vrchu  I.Etapa - zpřístupnění historických sklepení</v>
      </c>
      <c r="F90" s="344"/>
      <c r="G90" s="344"/>
      <c r="H90" s="344"/>
      <c r="I90" s="141"/>
      <c r="L90" s="35"/>
    </row>
    <row r="91" spans="2:12" ht="15">
      <c r="B91" s="22"/>
      <c r="C91" s="58" t="s">
        <v>683</v>
      </c>
      <c r="L91" s="22"/>
    </row>
    <row r="92" spans="2:12" s="1" customFormat="1" ht="22.5" customHeight="1">
      <c r="B92" s="35"/>
      <c r="E92" s="366" t="s">
        <v>684</v>
      </c>
      <c r="F92" s="344"/>
      <c r="G92" s="344"/>
      <c r="H92" s="344"/>
      <c r="I92" s="141"/>
      <c r="L92" s="35"/>
    </row>
    <row r="93" spans="2:12" s="1" customFormat="1" ht="14.25" customHeight="1">
      <c r="B93" s="35"/>
      <c r="C93" s="58" t="s">
        <v>685</v>
      </c>
      <c r="I93" s="141"/>
      <c r="L93" s="35"/>
    </row>
    <row r="94" spans="2:12" s="1" customFormat="1" ht="23.25" customHeight="1">
      <c r="B94" s="35"/>
      <c r="E94" s="341" t="str">
        <f>E11</f>
        <v>D1.1 - Architektonicko  stavební část</v>
      </c>
      <c r="F94" s="344"/>
      <c r="G94" s="344"/>
      <c r="H94" s="344"/>
      <c r="I94" s="141"/>
      <c r="L94" s="35"/>
    </row>
    <row r="95" spans="2:12" s="1" customFormat="1" ht="6.75" customHeight="1">
      <c r="B95" s="35"/>
      <c r="I95" s="141"/>
      <c r="L95" s="35"/>
    </row>
    <row r="96" spans="2:12" s="1" customFormat="1" ht="18" customHeight="1">
      <c r="B96" s="35"/>
      <c r="C96" s="58" t="s">
        <v>594</v>
      </c>
      <c r="F96" s="142" t="str">
        <f>F14</f>
        <v>ul. Tržiště 2119/10, 360 01 Karlovy Vary</v>
      </c>
      <c r="I96" s="143" t="s">
        <v>596</v>
      </c>
      <c r="J96" s="62" t="str">
        <f>IF(J14="","",J14)</f>
        <v>13.2.2016</v>
      </c>
      <c r="L96" s="35"/>
    </row>
    <row r="97" spans="2:12" s="1" customFormat="1" ht="6.75" customHeight="1">
      <c r="B97" s="35"/>
      <c r="I97" s="141"/>
      <c r="L97" s="35"/>
    </row>
    <row r="98" spans="2:12" s="1" customFormat="1" ht="15">
      <c r="B98" s="35"/>
      <c r="C98" s="58" t="s">
        <v>600</v>
      </c>
      <c r="F98" s="142" t="str">
        <f>E17</f>
        <v>Statutární město Karlovy Vary</v>
      </c>
      <c r="I98" s="143" t="s">
        <v>606</v>
      </c>
      <c r="J98" s="142" t="str">
        <f>E23</f>
        <v>Ing. David Pokorný</v>
      </c>
      <c r="L98" s="35"/>
    </row>
    <row r="99" spans="2:12" s="1" customFormat="1" ht="14.25" customHeight="1">
      <c r="B99" s="35"/>
      <c r="C99" s="58" t="s">
        <v>604</v>
      </c>
      <c r="F99" s="142">
        <f>IF(E20="","",E20)</f>
      </c>
      <c r="I99" s="141"/>
      <c r="L99" s="35"/>
    </row>
    <row r="100" spans="2:12" s="1" customFormat="1" ht="9.75" customHeight="1">
      <c r="B100" s="35"/>
      <c r="I100" s="141"/>
      <c r="L100" s="35"/>
    </row>
    <row r="101" spans="2:20" s="10" customFormat="1" ht="29.25" customHeight="1">
      <c r="B101" s="144"/>
      <c r="C101" s="145" t="s">
        <v>713</v>
      </c>
      <c r="D101" s="146" t="s">
        <v>630</v>
      </c>
      <c r="E101" s="146" t="s">
        <v>626</v>
      </c>
      <c r="F101" s="146" t="s">
        <v>714</v>
      </c>
      <c r="G101" s="146" t="s">
        <v>715</v>
      </c>
      <c r="H101" s="146" t="s">
        <v>716</v>
      </c>
      <c r="I101" s="147" t="s">
        <v>717</v>
      </c>
      <c r="J101" s="146" t="s">
        <v>689</v>
      </c>
      <c r="K101" s="148" t="s">
        <v>718</v>
      </c>
      <c r="L101" s="144"/>
      <c r="M101" s="68" t="s">
        <v>719</v>
      </c>
      <c r="N101" s="69" t="s">
        <v>615</v>
      </c>
      <c r="O101" s="69" t="s">
        <v>720</v>
      </c>
      <c r="P101" s="69" t="s">
        <v>721</v>
      </c>
      <c r="Q101" s="69" t="s">
        <v>722</v>
      </c>
      <c r="R101" s="69" t="s">
        <v>723</v>
      </c>
      <c r="S101" s="69" t="s">
        <v>724</v>
      </c>
      <c r="T101" s="70" t="s">
        <v>725</v>
      </c>
    </row>
    <row r="102" spans="2:63" s="1" customFormat="1" ht="29.25" customHeight="1">
      <c r="B102" s="35"/>
      <c r="C102" s="72" t="s">
        <v>690</v>
      </c>
      <c r="I102" s="141"/>
      <c r="J102" s="149">
        <f>BK102</f>
        <v>0</v>
      </c>
      <c r="L102" s="35"/>
      <c r="M102" s="71"/>
      <c r="N102" s="63"/>
      <c r="O102" s="63"/>
      <c r="P102" s="150">
        <f>P103+P288+P451</f>
        <v>0</v>
      </c>
      <c r="Q102" s="63"/>
      <c r="R102" s="150">
        <f>R103+R288+R451</f>
        <v>10.38536889</v>
      </c>
      <c r="S102" s="63"/>
      <c r="T102" s="151">
        <f>T103+T288+T451</f>
        <v>18.648367330000003</v>
      </c>
      <c r="AT102" s="18" t="s">
        <v>644</v>
      </c>
      <c r="AU102" s="18" t="s">
        <v>691</v>
      </c>
      <c r="BK102" s="152">
        <f>BK103+BK288+BK451</f>
        <v>0</v>
      </c>
    </row>
    <row r="103" spans="2:63" s="11" customFormat="1" ht="36.75" customHeight="1">
      <c r="B103" s="153"/>
      <c r="D103" s="154" t="s">
        <v>644</v>
      </c>
      <c r="E103" s="155" t="s">
        <v>726</v>
      </c>
      <c r="F103" s="155" t="s">
        <v>727</v>
      </c>
      <c r="I103" s="156"/>
      <c r="J103" s="157">
        <f>BK103</f>
        <v>0</v>
      </c>
      <c r="L103" s="153"/>
      <c r="M103" s="158"/>
      <c r="N103" s="159"/>
      <c r="O103" s="159"/>
      <c r="P103" s="160">
        <f>P104+P122+P185+P271+P285</f>
        <v>0</v>
      </c>
      <c r="Q103" s="159"/>
      <c r="R103" s="160">
        <f>R104+R122+R185+R271+R285</f>
        <v>9.37094888</v>
      </c>
      <c r="S103" s="159"/>
      <c r="T103" s="161">
        <f>T104+T122+T185+T271+T285</f>
        <v>18.648367330000003</v>
      </c>
      <c r="AR103" s="154" t="s">
        <v>593</v>
      </c>
      <c r="AT103" s="162" t="s">
        <v>644</v>
      </c>
      <c r="AU103" s="162" t="s">
        <v>645</v>
      </c>
      <c r="AY103" s="154" t="s">
        <v>728</v>
      </c>
      <c r="BK103" s="163">
        <f>BK104+BK122+BK185+BK271+BK285</f>
        <v>0</v>
      </c>
    </row>
    <row r="104" spans="2:63" s="11" customFormat="1" ht="19.5" customHeight="1">
      <c r="B104" s="153"/>
      <c r="D104" s="164" t="s">
        <v>644</v>
      </c>
      <c r="E104" s="165" t="s">
        <v>729</v>
      </c>
      <c r="F104" s="165" t="s">
        <v>730</v>
      </c>
      <c r="I104" s="156"/>
      <c r="J104" s="166">
        <f>BK104</f>
        <v>0</v>
      </c>
      <c r="L104" s="153"/>
      <c r="M104" s="158"/>
      <c r="N104" s="159"/>
      <c r="O104" s="159"/>
      <c r="P104" s="160">
        <f>SUM(P105:P121)</f>
        <v>0</v>
      </c>
      <c r="Q104" s="159"/>
      <c r="R104" s="160">
        <f>SUM(R105:R121)</f>
        <v>4.69175024</v>
      </c>
      <c r="S104" s="159"/>
      <c r="T104" s="161">
        <f>SUM(T105:T121)</f>
        <v>0</v>
      </c>
      <c r="AR104" s="154" t="s">
        <v>593</v>
      </c>
      <c r="AT104" s="162" t="s">
        <v>644</v>
      </c>
      <c r="AU104" s="162" t="s">
        <v>593</v>
      </c>
      <c r="AY104" s="154" t="s">
        <v>728</v>
      </c>
      <c r="BK104" s="163">
        <f>SUM(BK105:BK121)</f>
        <v>0</v>
      </c>
    </row>
    <row r="105" spans="2:65" s="1" customFormat="1" ht="22.5" customHeight="1">
      <c r="B105" s="167"/>
      <c r="C105" s="168" t="s">
        <v>593</v>
      </c>
      <c r="D105" s="168" t="s">
        <v>731</v>
      </c>
      <c r="E105" s="169" t="s">
        <v>732</v>
      </c>
      <c r="F105" s="170" t="s">
        <v>733</v>
      </c>
      <c r="G105" s="171" t="s">
        <v>734</v>
      </c>
      <c r="H105" s="172">
        <v>6.06</v>
      </c>
      <c r="I105" s="173"/>
      <c r="J105" s="174">
        <f>ROUND(I105*H105,2)</f>
        <v>0</v>
      </c>
      <c r="K105" s="170" t="s">
        <v>735</v>
      </c>
      <c r="L105" s="35"/>
      <c r="M105" s="175" t="s">
        <v>592</v>
      </c>
      <c r="N105" s="176" t="s">
        <v>616</v>
      </c>
      <c r="O105" s="36"/>
      <c r="P105" s="177">
        <f>O105*H105</f>
        <v>0</v>
      </c>
      <c r="Q105" s="177">
        <v>0.23458</v>
      </c>
      <c r="R105" s="177">
        <f>Q105*H105</f>
        <v>1.4215548</v>
      </c>
      <c r="S105" s="177">
        <v>0</v>
      </c>
      <c r="T105" s="178">
        <f>S105*H105</f>
        <v>0</v>
      </c>
      <c r="AR105" s="18" t="s">
        <v>736</v>
      </c>
      <c r="AT105" s="18" t="s">
        <v>731</v>
      </c>
      <c r="AU105" s="18" t="s">
        <v>653</v>
      </c>
      <c r="AY105" s="18" t="s">
        <v>728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8" t="s">
        <v>593</v>
      </c>
      <c r="BK105" s="179">
        <f>ROUND(I105*H105,2)</f>
        <v>0</v>
      </c>
      <c r="BL105" s="18" t="s">
        <v>736</v>
      </c>
      <c r="BM105" s="18" t="s">
        <v>737</v>
      </c>
    </row>
    <row r="106" spans="2:47" s="1" customFormat="1" ht="27">
      <c r="B106" s="35"/>
      <c r="D106" s="180" t="s">
        <v>738</v>
      </c>
      <c r="F106" s="181" t="s">
        <v>739</v>
      </c>
      <c r="I106" s="141"/>
      <c r="L106" s="35"/>
      <c r="M106" s="65"/>
      <c r="N106" s="36"/>
      <c r="O106" s="36"/>
      <c r="P106" s="36"/>
      <c r="Q106" s="36"/>
      <c r="R106" s="36"/>
      <c r="S106" s="36"/>
      <c r="T106" s="66"/>
      <c r="AT106" s="18" t="s">
        <v>738</v>
      </c>
      <c r="AU106" s="18" t="s">
        <v>653</v>
      </c>
    </row>
    <row r="107" spans="2:51" s="12" customFormat="1" ht="13.5">
      <c r="B107" s="182"/>
      <c r="D107" s="183" t="s">
        <v>740</v>
      </c>
      <c r="E107" s="184" t="s">
        <v>592</v>
      </c>
      <c r="F107" s="185" t="s">
        <v>741</v>
      </c>
      <c r="H107" s="186">
        <v>6.06</v>
      </c>
      <c r="I107" s="187"/>
      <c r="L107" s="182"/>
      <c r="M107" s="188"/>
      <c r="N107" s="189"/>
      <c r="O107" s="189"/>
      <c r="P107" s="189"/>
      <c r="Q107" s="189"/>
      <c r="R107" s="189"/>
      <c r="S107" s="189"/>
      <c r="T107" s="190"/>
      <c r="AT107" s="191" t="s">
        <v>740</v>
      </c>
      <c r="AU107" s="191" t="s">
        <v>653</v>
      </c>
      <c r="AV107" s="12" t="s">
        <v>653</v>
      </c>
      <c r="AW107" s="12" t="s">
        <v>608</v>
      </c>
      <c r="AX107" s="12" t="s">
        <v>645</v>
      </c>
      <c r="AY107" s="191" t="s">
        <v>728</v>
      </c>
    </row>
    <row r="108" spans="2:65" s="1" customFormat="1" ht="22.5" customHeight="1">
      <c r="B108" s="167"/>
      <c r="C108" s="168" t="s">
        <v>653</v>
      </c>
      <c r="D108" s="168" t="s">
        <v>731</v>
      </c>
      <c r="E108" s="169" t="s">
        <v>742</v>
      </c>
      <c r="F108" s="170" t="s">
        <v>743</v>
      </c>
      <c r="G108" s="171" t="s">
        <v>734</v>
      </c>
      <c r="H108" s="172">
        <v>19.198</v>
      </c>
      <c r="I108" s="173"/>
      <c r="J108" s="174">
        <f>ROUND(I108*H108,2)</f>
        <v>0</v>
      </c>
      <c r="K108" s="170" t="s">
        <v>735</v>
      </c>
      <c r="L108" s="35"/>
      <c r="M108" s="175" t="s">
        <v>592</v>
      </c>
      <c r="N108" s="176" t="s">
        <v>616</v>
      </c>
      <c r="O108" s="36"/>
      <c r="P108" s="177">
        <f>O108*H108</f>
        <v>0</v>
      </c>
      <c r="Q108" s="177">
        <v>0.1434</v>
      </c>
      <c r="R108" s="177">
        <f>Q108*H108</f>
        <v>2.7529932</v>
      </c>
      <c r="S108" s="177">
        <v>0</v>
      </c>
      <c r="T108" s="178">
        <f>S108*H108</f>
        <v>0</v>
      </c>
      <c r="AR108" s="18" t="s">
        <v>736</v>
      </c>
      <c r="AT108" s="18" t="s">
        <v>731</v>
      </c>
      <c r="AU108" s="18" t="s">
        <v>653</v>
      </c>
      <c r="AY108" s="18" t="s">
        <v>728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8" t="s">
        <v>593</v>
      </c>
      <c r="BK108" s="179">
        <f>ROUND(I108*H108,2)</f>
        <v>0</v>
      </c>
      <c r="BL108" s="18" t="s">
        <v>736</v>
      </c>
      <c r="BM108" s="18" t="s">
        <v>744</v>
      </c>
    </row>
    <row r="109" spans="2:47" s="1" customFormat="1" ht="27">
      <c r="B109" s="35"/>
      <c r="D109" s="180" t="s">
        <v>738</v>
      </c>
      <c r="F109" s="181" t="s">
        <v>745</v>
      </c>
      <c r="I109" s="141"/>
      <c r="L109" s="35"/>
      <c r="M109" s="65"/>
      <c r="N109" s="36"/>
      <c r="O109" s="36"/>
      <c r="P109" s="36"/>
      <c r="Q109" s="36"/>
      <c r="R109" s="36"/>
      <c r="S109" s="36"/>
      <c r="T109" s="66"/>
      <c r="AT109" s="18" t="s">
        <v>738</v>
      </c>
      <c r="AU109" s="18" t="s">
        <v>653</v>
      </c>
    </row>
    <row r="110" spans="2:51" s="12" customFormat="1" ht="13.5">
      <c r="B110" s="182"/>
      <c r="D110" s="183" t="s">
        <v>740</v>
      </c>
      <c r="E110" s="184" t="s">
        <v>592</v>
      </c>
      <c r="F110" s="185" t="s">
        <v>746</v>
      </c>
      <c r="H110" s="186">
        <v>19.198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91" t="s">
        <v>740</v>
      </c>
      <c r="AU110" s="191" t="s">
        <v>653</v>
      </c>
      <c r="AV110" s="12" t="s">
        <v>653</v>
      </c>
      <c r="AW110" s="12" t="s">
        <v>608</v>
      </c>
      <c r="AX110" s="12" t="s">
        <v>645</v>
      </c>
      <c r="AY110" s="191" t="s">
        <v>728</v>
      </c>
    </row>
    <row r="111" spans="2:65" s="1" customFormat="1" ht="22.5" customHeight="1">
      <c r="B111" s="167"/>
      <c r="C111" s="168" t="s">
        <v>729</v>
      </c>
      <c r="D111" s="168" t="s">
        <v>731</v>
      </c>
      <c r="E111" s="169" t="s">
        <v>747</v>
      </c>
      <c r="F111" s="170" t="s">
        <v>748</v>
      </c>
      <c r="G111" s="171" t="s">
        <v>749</v>
      </c>
      <c r="H111" s="172">
        <v>5.4</v>
      </c>
      <c r="I111" s="173"/>
      <c r="J111" s="174">
        <f>ROUND(I111*H111,2)</f>
        <v>0</v>
      </c>
      <c r="K111" s="170" t="s">
        <v>735</v>
      </c>
      <c r="L111" s="35"/>
      <c r="M111" s="175" t="s">
        <v>592</v>
      </c>
      <c r="N111" s="176" t="s">
        <v>616</v>
      </c>
      <c r="O111" s="36"/>
      <c r="P111" s="177">
        <f>O111*H111</f>
        <v>0</v>
      </c>
      <c r="Q111" s="177">
        <v>0.00014</v>
      </c>
      <c r="R111" s="177">
        <f>Q111*H111</f>
        <v>0.0007559999999999999</v>
      </c>
      <c r="S111" s="177">
        <v>0</v>
      </c>
      <c r="T111" s="178">
        <f>S111*H111</f>
        <v>0</v>
      </c>
      <c r="AR111" s="18" t="s">
        <v>736</v>
      </c>
      <c r="AT111" s="18" t="s">
        <v>731</v>
      </c>
      <c r="AU111" s="18" t="s">
        <v>653</v>
      </c>
      <c r="AY111" s="18" t="s">
        <v>728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18" t="s">
        <v>593</v>
      </c>
      <c r="BK111" s="179">
        <f>ROUND(I111*H111,2)</f>
        <v>0</v>
      </c>
      <c r="BL111" s="18" t="s">
        <v>736</v>
      </c>
      <c r="BM111" s="18" t="s">
        <v>750</v>
      </c>
    </row>
    <row r="112" spans="2:47" s="1" customFormat="1" ht="13.5">
      <c r="B112" s="35"/>
      <c r="D112" s="180" t="s">
        <v>738</v>
      </c>
      <c r="F112" s="181" t="s">
        <v>751</v>
      </c>
      <c r="I112" s="141"/>
      <c r="L112" s="35"/>
      <c r="M112" s="65"/>
      <c r="N112" s="36"/>
      <c r="O112" s="36"/>
      <c r="P112" s="36"/>
      <c r="Q112" s="36"/>
      <c r="R112" s="36"/>
      <c r="S112" s="36"/>
      <c r="T112" s="66"/>
      <c r="AT112" s="18" t="s">
        <v>738</v>
      </c>
      <c r="AU112" s="18" t="s">
        <v>653</v>
      </c>
    </row>
    <row r="113" spans="2:51" s="12" customFormat="1" ht="13.5">
      <c r="B113" s="182"/>
      <c r="D113" s="183" t="s">
        <v>740</v>
      </c>
      <c r="E113" s="184" t="s">
        <v>592</v>
      </c>
      <c r="F113" s="185" t="s">
        <v>752</v>
      </c>
      <c r="H113" s="186">
        <v>5.4</v>
      </c>
      <c r="I113" s="187"/>
      <c r="L113" s="182"/>
      <c r="M113" s="188"/>
      <c r="N113" s="189"/>
      <c r="O113" s="189"/>
      <c r="P113" s="189"/>
      <c r="Q113" s="189"/>
      <c r="R113" s="189"/>
      <c r="S113" s="189"/>
      <c r="T113" s="190"/>
      <c r="AT113" s="191" t="s">
        <v>740</v>
      </c>
      <c r="AU113" s="191" t="s">
        <v>653</v>
      </c>
      <c r="AV113" s="12" t="s">
        <v>653</v>
      </c>
      <c r="AW113" s="12" t="s">
        <v>608</v>
      </c>
      <c r="AX113" s="12" t="s">
        <v>645</v>
      </c>
      <c r="AY113" s="191" t="s">
        <v>728</v>
      </c>
    </row>
    <row r="114" spans="2:65" s="1" customFormat="1" ht="22.5" customHeight="1">
      <c r="B114" s="167"/>
      <c r="C114" s="168" t="s">
        <v>736</v>
      </c>
      <c r="D114" s="168" t="s">
        <v>731</v>
      </c>
      <c r="E114" s="169" t="s">
        <v>753</v>
      </c>
      <c r="F114" s="170" t="s">
        <v>754</v>
      </c>
      <c r="G114" s="171" t="s">
        <v>749</v>
      </c>
      <c r="H114" s="172">
        <v>5.4</v>
      </c>
      <c r="I114" s="173"/>
      <c r="J114" s="174">
        <f>ROUND(I114*H114,2)</f>
        <v>0</v>
      </c>
      <c r="K114" s="170" t="s">
        <v>735</v>
      </c>
      <c r="L114" s="35"/>
      <c r="M114" s="175" t="s">
        <v>592</v>
      </c>
      <c r="N114" s="176" t="s">
        <v>616</v>
      </c>
      <c r="O114" s="36"/>
      <c r="P114" s="177">
        <f>O114*H114</f>
        <v>0</v>
      </c>
      <c r="Q114" s="177">
        <v>0.00012</v>
      </c>
      <c r="R114" s="177">
        <f>Q114*H114</f>
        <v>0.000648</v>
      </c>
      <c r="S114" s="177">
        <v>0</v>
      </c>
      <c r="T114" s="178">
        <f>S114*H114</f>
        <v>0</v>
      </c>
      <c r="AR114" s="18" t="s">
        <v>736</v>
      </c>
      <c r="AT114" s="18" t="s">
        <v>731</v>
      </c>
      <c r="AU114" s="18" t="s">
        <v>653</v>
      </c>
      <c r="AY114" s="18" t="s">
        <v>728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8" t="s">
        <v>593</v>
      </c>
      <c r="BK114" s="179">
        <f>ROUND(I114*H114,2)</f>
        <v>0</v>
      </c>
      <c r="BL114" s="18" t="s">
        <v>736</v>
      </c>
      <c r="BM114" s="18" t="s">
        <v>755</v>
      </c>
    </row>
    <row r="115" spans="2:47" s="1" customFormat="1" ht="13.5">
      <c r="B115" s="35"/>
      <c r="D115" s="183" t="s">
        <v>738</v>
      </c>
      <c r="F115" s="192" t="s">
        <v>756</v>
      </c>
      <c r="I115" s="141"/>
      <c r="L115" s="35"/>
      <c r="M115" s="65"/>
      <c r="N115" s="36"/>
      <c r="O115" s="36"/>
      <c r="P115" s="36"/>
      <c r="Q115" s="36"/>
      <c r="R115" s="36"/>
      <c r="S115" s="36"/>
      <c r="T115" s="66"/>
      <c r="AT115" s="18" t="s">
        <v>738</v>
      </c>
      <c r="AU115" s="18" t="s">
        <v>653</v>
      </c>
    </row>
    <row r="116" spans="2:65" s="1" customFormat="1" ht="22.5" customHeight="1">
      <c r="B116" s="167"/>
      <c r="C116" s="168" t="s">
        <v>757</v>
      </c>
      <c r="D116" s="168" t="s">
        <v>731</v>
      </c>
      <c r="E116" s="169" t="s">
        <v>758</v>
      </c>
      <c r="F116" s="170" t="s">
        <v>759</v>
      </c>
      <c r="G116" s="171" t="s">
        <v>760</v>
      </c>
      <c r="H116" s="172">
        <v>1</v>
      </c>
      <c r="I116" s="173"/>
      <c r="J116" s="174">
        <f>ROUND(I116*H116,2)</f>
        <v>0</v>
      </c>
      <c r="K116" s="170" t="s">
        <v>735</v>
      </c>
      <c r="L116" s="35"/>
      <c r="M116" s="175" t="s">
        <v>592</v>
      </c>
      <c r="N116" s="176" t="s">
        <v>616</v>
      </c>
      <c r="O116" s="36"/>
      <c r="P116" s="177">
        <f>O116*H116</f>
        <v>0</v>
      </c>
      <c r="Q116" s="177">
        <v>0.04694</v>
      </c>
      <c r="R116" s="177">
        <f>Q116*H116</f>
        <v>0.04694</v>
      </c>
      <c r="S116" s="177">
        <v>0</v>
      </c>
      <c r="T116" s="178">
        <f>S116*H116</f>
        <v>0</v>
      </c>
      <c r="AR116" s="18" t="s">
        <v>736</v>
      </c>
      <c r="AT116" s="18" t="s">
        <v>731</v>
      </c>
      <c r="AU116" s="18" t="s">
        <v>653</v>
      </c>
      <c r="AY116" s="18" t="s">
        <v>728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8" t="s">
        <v>593</v>
      </c>
      <c r="BK116" s="179">
        <f>ROUND(I116*H116,2)</f>
        <v>0</v>
      </c>
      <c r="BL116" s="18" t="s">
        <v>736</v>
      </c>
      <c r="BM116" s="18" t="s">
        <v>761</v>
      </c>
    </row>
    <row r="117" spans="2:47" s="1" customFormat="1" ht="27">
      <c r="B117" s="35"/>
      <c r="D117" s="180" t="s">
        <v>738</v>
      </c>
      <c r="F117" s="181" t="s">
        <v>762</v>
      </c>
      <c r="I117" s="141"/>
      <c r="L117" s="35"/>
      <c r="M117" s="65"/>
      <c r="N117" s="36"/>
      <c r="O117" s="36"/>
      <c r="P117" s="36"/>
      <c r="Q117" s="36"/>
      <c r="R117" s="36"/>
      <c r="S117" s="36"/>
      <c r="T117" s="66"/>
      <c r="AT117" s="18" t="s">
        <v>738</v>
      </c>
      <c r="AU117" s="18" t="s">
        <v>653</v>
      </c>
    </row>
    <row r="118" spans="2:51" s="12" customFormat="1" ht="13.5">
      <c r="B118" s="182"/>
      <c r="D118" s="183" t="s">
        <v>740</v>
      </c>
      <c r="E118" s="184" t="s">
        <v>592</v>
      </c>
      <c r="F118" s="185" t="s">
        <v>763</v>
      </c>
      <c r="H118" s="186">
        <v>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91" t="s">
        <v>740</v>
      </c>
      <c r="AU118" s="191" t="s">
        <v>653</v>
      </c>
      <c r="AV118" s="12" t="s">
        <v>653</v>
      </c>
      <c r="AW118" s="12" t="s">
        <v>608</v>
      </c>
      <c r="AX118" s="12" t="s">
        <v>645</v>
      </c>
      <c r="AY118" s="191" t="s">
        <v>728</v>
      </c>
    </row>
    <row r="119" spans="2:65" s="1" customFormat="1" ht="22.5" customHeight="1">
      <c r="B119" s="167"/>
      <c r="C119" s="168" t="s">
        <v>764</v>
      </c>
      <c r="D119" s="168" t="s">
        <v>731</v>
      </c>
      <c r="E119" s="169" t="s">
        <v>765</v>
      </c>
      <c r="F119" s="170" t="s">
        <v>766</v>
      </c>
      <c r="G119" s="171" t="s">
        <v>734</v>
      </c>
      <c r="H119" s="172">
        <v>1.032</v>
      </c>
      <c r="I119" s="173"/>
      <c r="J119" s="174">
        <f>ROUND(I119*H119,2)</f>
        <v>0</v>
      </c>
      <c r="K119" s="170" t="s">
        <v>735</v>
      </c>
      <c r="L119" s="35"/>
      <c r="M119" s="175" t="s">
        <v>592</v>
      </c>
      <c r="N119" s="176" t="s">
        <v>616</v>
      </c>
      <c r="O119" s="36"/>
      <c r="P119" s="177">
        <f>O119*H119</f>
        <v>0</v>
      </c>
      <c r="Q119" s="177">
        <v>0.45432</v>
      </c>
      <c r="R119" s="177">
        <f>Q119*H119</f>
        <v>0.46885824000000004</v>
      </c>
      <c r="S119" s="177">
        <v>0</v>
      </c>
      <c r="T119" s="178">
        <f>S119*H119</f>
        <v>0</v>
      </c>
      <c r="AR119" s="18" t="s">
        <v>736</v>
      </c>
      <c r="AT119" s="18" t="s">
        <v>731</v>
      </c>
      <c r="AU119" s="18" t="s">
        <v>653</v>
      </c>
      <c r="AY119" s="18" t="s">
        <v>728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8" t="s">
        <v>593</v>
      </c>
      <c r="BK119" s="179">
        <f>ROUND(I119*H119,2)</f>
        <v>0</v>
      </c>
      <c r="BL119" s="18" t="s">
        <v>736</v>
      </c>
      <c r="BM119" s="18" t="s">
        <v>767</v>
      </c>
    </row>
    <row r="120" spans="2:47" s="1" customFormat="1" ht="27">
      <c r="B120" s="35"/>
      <c r="D120" s="180" t="s">
        <v>738</v>
      </c>
      <c r="F120" s="181" t="s">
        <v>768</v>
      </c>
      <c r="I120" s="141"/>
      <c r="L120" s="35"/>
      <c r="M120" s="65"/>
      <c r="N120" s="36"/>
      <c r="O120" s="36"/>
      <c r="P120" s="36"/>
      <c r="Q120" s="36"/>
      <c r="R120" s="36"/>
      <c r="S120" s="36"/>
      <c r="T120" s="66"/>
      <c r="AT120" s="18" t="s">
        <v>738</v>
      </c>
      <c r="AU120" s="18" t="s">
        <v>653</v>
      </c>
    </row>
    <row r="121" spans="2:51" s="12" customFormat="1" ht="13.5">
      <c r="B121" s="182"/>
      <c r="D121" s="180" t="s">
        <v>740</v>
      </c>
      <c r="E121" s="191" t="s">
        <v>592</v>
      </c>
      <c r="F121" s="193" t="s">
        <v>769</v>
      </c>
      <c r="H121" s="194">
        <v>1.032</v>
      </c>
      <c r="I121" s="187"/>
      <c r="L121" s="182"/>
      <c r="M121" s="188"/>
      <c r="N121" s="189"/>
      <c r="O121" s="189"/>
      <c r="P121" s="189"/>
      <c r="Q121" s="189"/>
      <c r="R121" s="189"/>
      <c r="S121" s="189"/>
      <c r="T121" s="190"/>
      <c r="AT121" s="191" t="s">
        <v>740</v>
      </c>
      <c r="AU121" s="191" t="s">
        <v>653</v>
      </c>
      <c r="AV121" s="12" t="s">
        <v>653</v>
      </c>
      <c r="AW121" s="12" t="s">
        <v>608</v>
      </c>
      <c r="AX121" s="12" t="s">
        <v>645</v>
      </c>
      <c r="AY121" s="191" t="s">
        <v>728</v>
      </c>
    </row>
    <row r="122" spans="2:63" s="11" customFormat="1" ht="29.25" customHeight="1">
      <c r="B122" s="153"/>
      <c r="D122" s="154" t="s">
        <v>644</v>
      </c>
      <c r="E122" s="195" t="s">
        <v>764</v>
      </c>
      <c r="F122" s="195" t="s">
        <v>770</v>
      </c>
      <c r="I122" s="156"/>
      <c r="J122" s="196">
        <f>BK122</f>
        <v>0</v>
      </c>
      <c r="L122" s="153"/>
      <c r="M122" s="158"/>
      <c r="N122" s="159"/>
      <c r="O122" s="159"/>
      <c r="P122" s="160">
        <f>P123+P142+P154</f>
        <v>0</v>
      </c>
      <c r="Q122" s="159"/>
      <c r="R122" s="160">
        <f>R123+R142+R154</f>
        <v>3.29527214</v>
      </c>
      <c r="S122" s="159"/>
      <c r="T122" s="161">
        <f>T123+T142+T154</f>
        <v>0</v>
      </c>
      <c r="AR122" s="154" t="s">
        <v>593</v>
      </c>
      <c r="AT122" s="162" t="s">
        <v>644</v>
      </c>
      <c r="AU122" s="162" t="s">
        <v>593</v>
      </c>
      <c r="AY122" s="154" t="s">
        <v>728</v>
      </c>
      <c r="BK122" s="163">
        <f>BK123+BK142+BK154</f>
        <v>0</v>
      </c>
    </row>
    <row r="123" spans="2:63" s="11" customFormat="1" ht="14.25" customHeight="1">
      <c r="B123" s="153"/>
      <c r="D123" s="164" t="s">
        <v>644</v>
      </c>
      <c r="E123" s="165" t="s">
        <v>771</v>
      </c>
      <c r="F123" s="165" t="s">
        <v>772</v>
      </c>
      <c r="I123" s="156"/>
      <c r="J123" s="166">
        <f>BK123</f>
        <v>0</v>
      </c>
      <c r="L123" s="153"/>
      <c r="M123" s="158"/>
      <c r="N123" s="159"/>
      <c r="O123" s="159"/>
      <c r="P123" s="160">
        <f>SUM(P124:P141)</f>
        <v>0</v>
      </c>
      <c r="Q123" s="159"/>
      <c r="R123" s="160">
        <f>SUM(R124:R141)</f>
        <v>1.44812326</v>
      </c>
      <c r="S123" s="159"/>
      <c r="T123" s="161">
        <f>SUM(T124:T141)</f>
        <v>0</v>
      </c>
      <c r="AR123" s="154" t="s">
        <v>593</v>
      </c>
      <c r="AT123" s="162" t="s">
        <v>644</v>
      </c>
      <c r="AU123" s="162" t="s">
        <v>653</v>
      </c>
      <c r="AY123" s="154" t="s">
        <v>728</v>
      </c>
      <c r="BK123" s="163">
        <f>SUM(BK124:BK141)</f>
        <v>0</v>
      </c>
    </row>
    <row r="124" spans="2:65" s="1" customFormat="1" ht="22.5" customHeight="1">
      <c r="B124" s="167"/>
      <c r="C124" s="168" t="s">
        <v>773</v>
      </c>
      <c r="D124" s="168" t="s">
        <v>731</v>
      </c>
      <c r="E124" s="169" t="s">
        <v>774</v>
      </c>
      <c r="F124" s="170" t="s">
        <v>775</v>
      </c>
      <c r="G124" s="171" t="s">
        <v>734</v>
      </c>
      <c r="H124" s="172">
        <v>58.106</v>
      </c>
      <c r="I124" s="173"/>
      <c r="J124" s="174">
        <f>ROUND(I124*H124,2)</f>
        <v>0</v>
      </c>
      <c r="K124" s="170" t="s">
        <v>735</v>
      </c>
      <c r="L124" s="35"/>
      <c r="M124" s="175" t="s">
        <v>592</v>
      </c>
      <c r="N124" s="176" t="s">
        <v>616</v>
      </c>
      <c r="O124" s="36"/>
      <c r="P124" s="177">
        <f>O124*H124</f>
        <v>0</v>
      </c>
      <c r="Q124" s="177">
        <v>0.01838</v>
      </c>
      <c r="R124" s="177">
        <f>Q124*H124</f>
        <v>1.06798828</v>
      </c>
      <c r="S124" s="177">
        <v>0</v>
      </c>
      <c r="T124" s="178">
        <f>S124*H124</f>
        <v>0</v>
      </c>
      <c r="AR124" s="18" t="s">
        <v>736</v>
      </c>
      <c r="AT124" s="18" t="s">
        <v>731</v>
      </c>
      <c r="AU124" s="18" t="s">
        <v>729</v>
      </c>
      <c r="AY124" s="18" t="s">
        <v>728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8" t="s">
        <v>593</v>
      </c>
      <c r="BK124" s="179">
        <f>ROUND(I124*H124,2)</f>
        <v>0</v>
      </c>
      <c r="BL124" s="18" t="s">
        <v>736</v>
      </c>
      <c r="BM124" s="18" t="s">
        <v>776</v>
      </c>
    </row>
    <row r="125" spans="2:47" s="1" customFormat="1" ht="27">
      <c r="B125" s="35"/>
      <c r="D125" s="180" t="s">
        <v>738</v>
      </c>
      <c r="F125" s="181" t="s">
        <v>777</v>
      </c>
      <c r="I125" s="141"/>
      <c r="L125" s="35"/>
      <c r="M125" s="65"/>
      <c r="N125" s="36"/>
      <c r="O125" s="36"/>
      <c r="P125" s="36"/>
      <c r="Q125" s="36"/>
      <c r="R125" s="36"/>
      <c r="S125" s="36"/>
      <c r="T125" s="66"/>
      <c r="AT125" s="18" t="s">
        <v>738</v>
      </c>
      <c r="AU125" s="18" t="s">
        <v>729</v>
      </c>
    </row>
    <row r="126" spans="2:51" s="12" customFormat="1" ht="13.5">
      <c r="B126" s="182"/>
      <c r="D126" s="180" t="s">
        <v>740</v>
      </c>
      <c r="E126" s="191" t="s">
        <v>592</v>
      </c>
      <c r="F126" s="193" t="s">
        <v>778</v>
      </c>
      <c r="H126" s="194">
        <v>38.396</v>
      </c>
      <c r="I126" s="187"/>
      <c r="L126" s="182"/>
      <c r="M126" s="188"/>
      <c r="N126" s="189"/>
      <c r="O126" s="189"/>
      <c r="P126" s="189"/>
      <c r="Q126" s="189"/>
      <c r="R126" s="189"/>
      <c r="S126" s="189"/>
      <c r="T126" s="190"/>
      <c r="AT126" s="191" t="s">
        <v>740</v>
      </c>
      <c r="AU126" s="191" t="s">
        <v>729</v>
      </c>
      <c r="AV126" s="12" t="s">
        <v>653</v>
      </c>
      <c r="AW126" s="12" t="s">
        <v>608</v>
      </c>
      <c r="AX126" s="12" t="s">
        <v>645</v>
      </c>
      <c r="AY126" s="191" t="s">
        <v>728</v>
      </c>
    </row>
    <row r="127" spans="2:51" s="12" customFormat="1" ht="13.5">
      <c r="B127" s="182"/>
      <c r="D127" s="183" t="s">
        <v>740</v>
      </c>
      <c r="E127" s="184" t="s">
        <v>592</v>
      </c>
      <c r="F127" s="185" t="s">
        <v>779</v>
      </c>
      <c r="H127" s="186">
        <v>19.71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91" t="s">
        <v>740</v>
      </c>
      <c r="AU127" s="191" t="s">
        <v>729</v>
      </c>
      <c r="AV127" s="12" t="s">
        <v>653</v>
      </c>
      <c r="AW127" s="12" t="s">
        <v>608</v>
      </c>
      <c r="AX127" s="12" t="s">
        <v>645</v>
      </c>
      <c r="AY127" s="191" t="s">
        <v>728</v>
      </c>
    </row>
    <row r="128" spans="2:65" s="1" customFormat="1" ht="31.5" customHeight="1">
      <c r="B128" s="167"/>
      <c r="C128" s="168" t="s">
        <v>780</v>
      </c>
      <c r="D128" s="168" t="s">
        <v>731</v>
      </c>
      <c r="E128" s="169" t="s">
        <v>781</v>
      </c>
      <c r="F128" s="170" t="s">
        <v>782</v>
      </c>
      <c r="G128" s="171" t="s">
        <v>734</v>
      </c>
      <c r="H128" s="172">
        <v>7.95</v>
      </c>
      <c r="I128" s="173"/>
      <c r="J128" s="174">
        <f>ROUND(I128*H128,2)</f>
        <v>0</v>
      </c>
      <c r="K128" s="170" t="s">
        <v>735</v>
      </c>
      <c r="L128" s="35"/>
      <c r="M128" s="175" t="s">
        <v>592</v>
      </c>
      <c r="N128" s="176" t="s">
        <v>616</v>
      </c>
      <c r="O128" s="36"/>
      <c r="P128" s="177">
        <f>O128*H128</f>
        <v>0</v>
      </c>
      <c r="Q128" s="177">
        <v>0.01838</v>
      </c>
      <c r="R128" s="177">
        <f>Q128*H128</f>
        <v>0.146121</v>
      </c>
      <c r="S128" s="177">
        <v>0</v>
      </c>
      <c r="T128" s="178">
        <f>S128*H128</f>
        <v>0</v>
      </c>
      <c r="AR128" s="18" t="s">
        <v>736</v>
      </c>
      <c r="AT128" s="18" t="s">
        <v>731</v>
      </c>
      <c r="AU128" s="18" t="s">
        <v>729</v>
      </c>
      <c r="AY128" s="18" t="s">
        <v>728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8" t="s">
        <v>593</v>
      </c>
      <c r="BK128" s="179">
        <f>ROUND(I128*H128,2)</f>
        <v>0</v>
      </c>
      <c r="BL128" s="18" t="s">
        <v>736</v>
      </c>
      <c r="BM128" s="18" t="s">
        <v>783</v>
      </c>
    </row>
    <row r="129" spans="2:47" s="1" customFormat="1" ht="40.5">
      <c r="B129" s="35"/>
      <c r="D129" s="180" t="s">
        <v>738</v>
      </c>
      <c r="F129" s="181" t="s">
        <v>784</v>
      </c>
      <c r="I129" s="141"/>
      <c r="L129" s="35"/>
      <c r="M129" s="65"/>
      <c r="N129" s="36"/>
      <c r="O129" s="36"/>
      <c r="P129" s="36"/>
      <c r="Q129" s="36"/>
      <c r="R129" s="36"/>
      <c r="S129" s="36"/>
      <c r="T129" s="66"/>
      <c r="AT129" s="18" t="s">
        <v>738</v>
      </c>
      <c r="AU129" s="18" t="s">
        <v>729</v>
      </c>
    </row>
    <row r="130" spans="2:51" s="12" customFormat="1" ht="13.5">
      <c r="B130" s="182"/>
      <c r="D130" s="183" t="s">
        <v>740</v>
      </c>
      <c r="E130" s="184" t="s">
        <v>592</v>
      </c>
      <c r="F130" s="185" t="s">
        <v>785</v>
      </c>
      <c r="H130" s="186">
        <v>7.95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91" t="s">
        <v>740</v>
      </c>
      <c r="AU130" s="191" t="s">
        <v>729</v>
      </c>
      <c r="AV130" s="12" t="s">
        <v>653</v>
      </c>
      <c r="AW130" s="12" t="s">
        <v>608</v>
      </c>
      <c r="AX130" s="12" t="s">
        <v>645</v>
      </c>
      <c r="AY130" s="191" t="s">
        <v>728</v>
      </c>
    </row>
    <row r="131" spans="2:65" s="1" customFormat="1" ht="22.5" customHeight="1">
      <c r="B131" s="167"/>
      <c r="C131" s="168" t="s">
        <v>786</v>
      </c>
      <c r="D131" s="168" t="s">
        <v>731</v>
      </c>
      <c r="E131" s="169" t="s">
        <v>787</v>
      </c>
      <c r="F131" s="170" t="s">
        <v>788</v>
      </c>
      <c r="G131" s="171" t="s">
        <v>734</v>
      </c>
      <c r="H131" s="172">
        <v>6.381</v>
      </c>
      <c r="I131" s="173"/>
      <c r="J131" s="174">
        <f>ROUND(I131*H131,2)</f>
        <v>0</v>
      </c>
      <c r="K131" s="170" t="s">
        <v>735</v>
      </c>
      <c r="L131" s="35"/>
      <c r="M131" s="175" t="s">
        <v>592</v>
      </c>
      <c r="N131" s="176" t="s">
        <v>616</v>
      </c>
      <c r="O131" s="36"/>
      <c r="P131" s="177">
        <f>O131*H131</f>
        <v>0</v>
      </c>
      <c r="Q131" s="177">
        <v>0.03358</v>
      </c>
      <c r="R131" s="177">
        <f>Q131*H131</f>
        <v>0.21427398</v>
      </c>
      <c r="S131" s="177">
        <v>0</v>
      </c>
      <c r="T131" s="178">
        <f>S131*H131</f>
        <v>0</v>
      </c>
      <c r="AR131" s="18" t="s">
        <v>736</v>
      </c>
      <c r="AT131" s="18" t="s">
        <v>731</v>
      </c>
      <c r="AU131" s="18" t="s">
        <v>729</v>
      </c>
      <c r="AY131" s="18" t="s">
        <v>728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8" t="s">
        <v>593</v>
      </c>
      <c r="BK131" s="179">
        <f>ROUND(I131*H131,2)</f>
        <v>0</v>
      </c>
      <c r="BL131" s="18" t="s">
        <v>736</v>
      </c>
      <c r="BM131" s="18" t="s">
        <v>789</v>
      </c>
    </row>
    <row r="132" spans="2:47" s="1" customFormat="1" ht="13.5">
      <c r="B132" s="35"/>
      <c r="D132" s="180" t="s">
        <v>738</v>
      </c>
      <c r="F132" s="181" t="s">
        <v>790</v>
      </c>
      <c r="I132" s="141"/>
      <c r="L132" s="35"/>
      <c r="M132" s="65"/>
      <c r="N132" s="36"/>
      <c r="O132" s="36"/>
      <c r="P132" s="36"/>
      <c r="Q132" s="36"/>
      <c r="R132" s="36"/>
      <c r="S132" s="36"/>
      <c r="T132" s="66"/>
      <c r="AT132" s="18" t="s">
        <v>738</v>
      </c>
      <c r="AU132" s="18" t="s">
        <v>729</v>
      </c>
    </row>
    <row r="133" spans="2:51" s="12" customFormat="1" ht="13.5">
      <c r="B133" s="182"/>
      <c r="D133" s="180" t="s">
        <v>740</v>
      </c>
      <c r="E133" s="191" t="s">
        <v>592</v>
      </c>
      <c r="F133" s="193" t="s">
        <v>791</v>
      </c>
      <c r="H133" s="194">
        <v>1.248</v>
      </c>
      <c r="I133" s="187"/>
      <c r="L133" s="182"/>
      <c r="M133" s="188"/>
      <c r="N133" s="189"/>
      <c r="O133" s="189"/>
      <c r="P133" s="189"/>
      <c r="Q133" s="189"/>
      <c r="R133" s="189"/>
      <c r="S133" s="189"/>
      <c r="T133" s="190"/>
      <c r="AT133" s="191" t="s">
        <v>740</v>
      </c>
      <c r="AU133" s="191" t="s">
        <v>729</v>
      </c>
      <c r="AV133" s="12" t="s">
        <v>653</v>
      </c>
      <c r="AW133" s="12" t="s">
        <v>608</v>
      </c>
      <c r="AX133" s="12" t="s">
        <v>645</v>
      </c>
      <c r="AY133" s="191" t="s">
        <v>728</v>
      </c>
    </row>
    <row r="134" spans="2:51" s="12" customFormat="1" ht="13.5">
      <c r="B134" s="182"/>
      <c r="D134" s="183" t="s">
        <v>740</v>
      </c>
      <c r="E134" s="184" t="s">
        <v>592</v>
      </c>
      <c r="F134" s="185" t="s">
        <v>792</v>
      </c>
      <c r="H134" s="186">
        <v>5.133</v>
      </c>
      <c r="I134" s="187"/>
      <c r="L134" s="182"/>
      <c r="M134" s="188"/>
      <c r="N134" s="189"/>
      <c r="O134" s="189"/>
      <c r="P134" s="189"/>
      <c r="Q134" s="189"/>
      <c r="R134" s="189"/>
      <c r="S134" s="189"/>
      <c r="T134" s="190"/>
      <c r="AT134" s="191" t="s">
        <v>740</v>
      </c>
      <c r="AU134" s="191" t="s">
        <v>729</v>
      </c>
      <c r="AV134" s="12" t="s">
        <v>653</v>
      </c>
      <c r="AW134" s="12" t="s">
        <v>608</v>
      </c>
      <c r="AX134" s="12" t="s">
        <v>645</v>
      </c>
      <c r="AY134" s="191" t="s">
        <v>728</v>
      </c>
    </row>
    <row r="135" spans="2:65" s="1" customFormat="1" ht="22.5" customHeight="1">
      <c r="B135" s="167"/>
      <c r="C135" s="168" t="s">
        <v>598</v>
      </c>
      <c r="D135" s="168" t="s">
        <v>731</v>
      </c>
      <c r="E135" s="169" t="s">
        <v>793</v>
      </c>
      <c r="F135" s="170" t="s">
        <v>794</v>
      </c>
      <c r="G135" s="171" t="s">
        <v>760</v>
      </c>
      <c r="H135" s="172">
        <v>1</v>
      </c>
      <c r="I135" s="173"/>
      <c r="J135" s="174">
        <f>ROUND(I135*H135,2)</f>
        <v>0</v>
      </c>
      <c r="K135" s="170" t="s">
        <v>735</v>
      </c>
      <c r="L135" s="35"/>
      <c r="M135" s="175" t="s">
        <v>592</v>
      </c>
      <c r="N135" s="176" t="s">
        <v>616</v>
      </c>
      <c r="O135" s="36"/>
      <c r="P135" s="177">
        <f>O135*H135</f>
        <v>0</v>
      </c>
      <c r="Q135" s="177">
        <v>0.0102</v>
      </c>
      <c r="R135" s="177">
        <f>Q135*H135</f>
        <v>0.0102</v>
      </c>
      <c r="S135" s="177">
        <v>0</v>
      </c>
      <c r="T135" s="178">
        <f>S135*H135</f>
        <v>0</v>
      </c>
      <c r="AR135" s="18" t="s">
        <v>736</v>
      </c>
      <c r="AT135" s="18" t="s">
        <v>731</v>
      </c>
      <c r="AU135" s="18" t="s">
        <v>729</v>
      </c>
      <c r="AY135" s="18" t="s">
        <v>728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8" t="s">
        <v>593</v>
      </c>
      <c r="BK135" s="179">
        <f>ROUND(I135*H135,2)</f>
        <v>0</v>
      </c>
      <c r="BL135" s="18" t="s">
        <v>736</v>
      </c>
      <c r="BM135" s="18" t="s">
        <v>795</v>
      </c>
    </row>
    <row r="136" spans="2:47" s="1" customFormat="1" ht="27">
      <c r="B136" s="35"/>
      <c r="D136" s="180" t="s">
        <v>738</v>
      </c>
      <c r="F136" s="181" t="s">
        <v>796</v>
      </c>
      <c r="I136" s="141"/>
      <c r="L136" s="35"/>
      <c r="M136" s="65"/>
      <c r="N136" s="36"/>
      <c r="O136" s="36"/>
      <c r="P136" s="36"/>
      <c r="Q136" s="36"/>
      <c r="R136" s="36"/>
      <c r="S136" s="36"/>
      <c r="T136" s="66"/>
      <c r="AT136" s="18" t="s">
        <v>738</v>
      </c>
      <c r="AU136" s="18" t="s">
        <v>729</v>
      </c>
    </row>
    <row r="137" spans="2:51" s="12" customFormat="1" ht="13.5">
      <c r="B137" s="182"/>
      <c r="D137" s="183" t="s">
        <v>740</v>
      </c>
      <c r="E137" s="184" t="s">
        <v>592</v>
      </c>
      <c r="F137" s="185" t="s">
        <v>797</v>
      </c>
      <c r="H137" s="186">
        <v>1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91" t="s">
        <v>740</v>
      </c>
      <c r="AU137" s="191" t="s">
        <v>729</v>
      </c>
      <c r="AV137" s="12" t="s">
        <v>653</v>
      </c>
      <c r="AW137" s="12" t="s">
        <v>608</v>
      </c>
      <c r="AX137" s="12" t="s">
        <v>645</v>
      </c>
      <c r="AY137" s="191" t="s">
        <v>728</v>
      </c>
    </row>
    <row r="138" spans="2:65" s="1" customFormat="1" ht="22.5" customHeight="1">
      <c r="B138" s="167"/>
      <c r="C138" s="168" t="s">
        <v>798</v>
      </c>
      <c r="D138" s="168" t="s">
        <v>731</v>
      </c>
      <c r="E138" s="169" t="s">
        <v>799</v>
      </c>
      <c r="F138" s="170" t="s">
        <v>800</v>
      </c>
      <c r="G138" s="171" t="s">
        <v>749</v>
      </c>
      <c r="H138" s="172">
        <v>6.36</v>
      </c>
      <c r="I138" s="173"/>
      <c r="J138" s="174">
        <f>ROUND(I138*H138,2)</f>
        <v>0</v>
      </c>
      <c r="K138" s="170" t="s">
        <v>735</v>
      </c>
      <c r="L138" s="35"/>
      <c r="M138" s="175" t="s">
        <v>592</v>
      </c>
      <c r="N138" s="176" t="s">
        <v>616</v>
      </c>
      <c r="O138" s="36"/>
      <c r="P138" s="177">
        <f>O138*H138</f>
        <v>0</v>
      </c>
      <c r="Q138" s="177">
        <v>0.0015</v>
      </c>
      <c r="R138" s="177">
        <f>Q138*H138</f>
        <v>0.00954</v>
      </c>
      <c r="S138" s="177">
        <v>0</v>
      </c>
      <c r="T138" s="178">
        <f>S138*H138</f>
        <v>0</v>
      </c>
      <c r="AR138" s="18" t="s">
        <v>736</v>
      </c>
      <c r="AT138" s="18" t="s">
        <v>731</v>
      </c>
      <c r="AU138" s="18" t="s">
        <v>729</v>
      </c>
      <c r="AY138" s="18" t="s">
        <v>728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593</v>
      </c>
      <c r="BK138" s="179">
        <f>ROUND(I138*H138,2)</f>
        <v>0</v>
      </c>
      <c r="BL138" s="18" t="s">
        <v>736</v>
      </c>
      <c r="BM138" s="18" t="s">
        <v>801</v>
      </c>
    </row>
    <row r="139" spans="2:47" s="1" customFormat="1" ht="13.5">
      <c r="B139" s="35"/>
      <c r="D139" s="180" t="s">
        <v>738</v>
      </c>
      <c r="F139" s="181" t="s">
        <v>802</v>
      </c>
      <c r="I139" s="141"/>
      <c r="L139" s="35"/>
      <c r="M139" s="65"/>
      <c r="N139" s="36"/>
      <c r="O139" s="36"/>
      <c r="P139" s="36"/>
      <c r="Q139" s="36"/>
      <c r="R139" s="36"/>
      <c r="S139" s="36"/>
      <c r="T139" s="66"/>
      <c r="AT139" s="18" t="s">
        <v>738</v>
      </c>
      <c r="AU139" s="18" t="s">
        <v>729</v>
      </c>
    </row>
    <row r="140" spans="2:51" s="12" customFormat="1" ht="13.5">
      <c r="B140" s="182"/>
      <c r="D140" s="180" t="s">
        <v>740</v>
      </c>
      <c r="E140" s="191" t="s">
        <v>592</v>
      </c>
      <c r="F140" s="193" t="s">
        <v>803</v>
      </c>
      <c r="H140" s="194">
        <v>5.16</v>
      </c>
      <c r="I140" s="187"/>
      <c r="L140" s="182"/>
      <c r="M140" s="188"/>
      <c r="N140" s="189"/>
      <c r="O140" s="189"/>
      <c r="P140" s="189"/>
      <c r="Q140" s="189"/>
      <c r="R140" s="189"/>
      <c r="S140" s="189"/>
      <c r="T140" s="190"/>
      <c r="AT140" s="191" t="s">
        <v>740</v>
      </c>
      <c r="AU140" s="191" t="s">
        <v>729</v>
      </c>
      <c r="AV140" s="12" t="s">
        <v>653</v>
      </c>
      <c r="AW140" s="12" t="s">
        <v>608</v>
      </c>
      <c r="AX140" s="12" t="s">
        <v>645</v>
      </c>
      <c r="AY140" s="191" t="s">
        <v>728</v>
      </c>
    </row>
    <row r="141" spans="2:51" s="12" customFormat="1" ht="13.5">
      <c r="B141" s="182"/>
      <c r="D141" s="180" t="s">
        <v>740</v>
      </c>
      <c r="E141" s="191" t="s">
        <v>592</v>
      </c>
      <c r="F141" s="193" t="s">
        <v>804</v>
      </c>
      <c r="H141" s="194">
        <v>1.2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91" t="s">
        <v>740</v>
      </c>
      <c r="AU141" s="191" t="s">
        <v>729</v>
      </c>
      <c r="AV141" s="12" t="s">
        <v>653</v>
      </c>
      <c r="AW141" s="12" t="s">
        <v>608</v>
      </c>
      <c r="AX141" s="12" t="s">
        <v>645</v>
      </c>
      <c r="AY141" s="191" t="s">
        <v>728</v>
      </c>
    </row>
    <row r="142" spans="2:63" s="11" customFormat="1" ht="21.75" customHeight="1">
      <c r="B142" s="153"/>
      <c r="D142" s="164" t="s">
        <v>644</v>
      </c>
      <c r="E142" s="165" t="s">
        <v>805</v>
      </c>
      <c r="F142" s="165" t="s">
        <v>806</v>
      </c>
      <c r="I142" s="156"/>
      <c r="J142" s="166">
        <f>BK142</f>
        <v>0</v>
      </c>
      <c r="L142" s="153"/>
      <c r="M142" s="158"/>
      <c r="N142" s="159"/>
      <c r="O142" s="159"/>
      <c r="P142" s="160">
        <f>SUM(P143:P153)</f>
        <v>0</v>
      </c>
      <c r="Q142" s="159"/>
      <c r="R142" s="160">
        <f>SUM(R143:R153)</f>
        <v>0.5109365200000001</v>
      </c>
      <c r="S142" s="159"/>
      <c r="T142" s="161">
        <f>SUM(T143:T153)</f>
        <v>0</v>
      </c>
      <c r="AR142" s="154" t="s">
        <v>593</v>
      </c>
      <c r="AT142" s="162" t="s">
        <v>644</v>
      </c>
      <c r="AU142" s="162" t="s">
        <v>653</v>
      </c>
      <c r="AY142" s="154" t="s">
        <v>728</v>
      </c>
      <c r="BK142" s="163">
        <f>SUM(BK143:BK153)</f>
        <v>0</v>
      </c>
    </row>
    <row r="143" spans="2:65" s="1" customFormat="1" ht="31.5" customHeight="1">
      <c r="B143" s="167"/>
      <c r="C143" s="168" t="s">
        <v>807</v>
      </c>
      <c r="D143" s="168" t="s">
        <v>731</v>
      </c>
      <c r="E143" s="169" t="s">
        <v>808</v>
      </c>
      <c r="F143" s="170" t="s">
        <v>809</v>
      </c>
      <c r="G143" s="171" t="s">
        <v>734</v>
      </c>
      <c r="H143" s="172">
        <v>13.762</v>
      </c>
      <c r="I143" s="173"/>
      <c r="J143" s="174">
        <f>ROUND(I143*H143,2)</f>
        <v>0</v>
      </c>
      <c r="K143" s="170" t="s">
        <v>735</v>
      </c>
      <c r="L143" s="35"/>
      <c r="M143" s="175" t="s">
        <v>592</v>
      </c>
      <c r="N143" s="176" t="s">
        <v>616</v>
      </c>
      <c r="O143" s="36"/>
      <c r="P143" s="177">
        <f>O143*H143</f>
        <v>0</v>
      </c>
      <c r="Q143" s="177">
        <v>0.01146</v>
      </c>
      <c r="R143" s="177">
        <f>Q143*H143</f>
        <v>0.15771252</v>
      </c>
      <c r="S143" s="177">
        <v>0</v>
      </c>
      <c r="T143" s="178">
        <f>S143*H143</f>
        <v>0</v>
      </c>
      <c r="AR143" s="18" t="s">
        <v>736</v>
      </c>
      <c r="AT143" s="18" t="s">
        <v>731</v>
      </c>
      <c r="AU143" s="18" t="s">
        <v>729</v>
      </c>
      <c r="AY143" s="18" t="s">
        <v>728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8" t="s">
        <v>593</v>
      </c>
      <c r="BK143" s="179">
        <f>ROUND(I143*H143,2)</f>
        <v>0</v>
      </c>
      <c r="BL143" s="18" t="s">
        <v>736</v>
      </c>
      <c r="BM143" s="18" t="s">
        <v>810</v>
      </c>
    </row>
    <row r="144" spans="2:47" s="1" customFormat="1" ht="27">
      <c r="B144" s="35"/>
      <c r="D144" s="180" t="s">
        <v>738</v>
      </c>
      <c r="F144" s="181" t="s">
        <v>811</v>
      </c>
      <c r="I144" s="141"/>
      <c r="L144" s="35"/>
      <c r="M144" s="65"/>
      <c r="N144" s="36"/>
      <c r="O144" s="36"/>
      <c r="P144" s="36"/>
      <c r="Q144" s="36"/>
      <c r="R144" s="36"/>
      <c r="S144" s="36"/>
      <c r="T144" s="66"/>
      <c r="AT144" s="18" t="s">
        <v>738</v>
      </c>
      <c r="AU144" s="18" t="s">
        <v>729</v>
      </c>
    </row>
    <row r="145" spans="2:47" s="1" customFormat="1" ht="27">
      <c r="B145" s="35"/>
      <c r="D145" s="180" t="s">
        <v>812</v>
      </c>
      <c r="F145" s="197" t="s">
        <v>813</v>
      </c>
      <c r="I145" s="141"/>
      <c r="L145" s="35"/>
      <c r="M145" s="65"/>
      <c r="N145" s="36"/>
      <c r="O145" s="36"/>
      <c r="P145" s="36"/>
      <c r="Q145" s="36"/>
      <c r="R145" s="36"/>
      <c r="S145" s="36"/>
      <c r="T145" s="66"/>
      <c r="AT145" s="18" t="s">
        <v>812</v>
      </c>
      <c r="AU145" s="18" t="s">
        <v>729</v>
      </c>
    </row>
    <row r="146" spans="2:51" s="12" customFormat="1" ht="13.5">
      <c r="B146" s="182"/>
      <c r="D146" s="183" t="s">
        <v>740</v>
      </c>
      <c r="E146" s="184" t="s">
        <v>592</v>
      </c>
      <c r="F146" s="185" t="s">
        <v>814</v>
      </c>
      <c r="H146" s="186">
        <v>13.762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91" t="s">
        <v>740</v>
      </c>
      <c r="AU146" s="191" t="s">
        <v>729</v>
      </c>
      <c r="AV146" s="12" t="s">
        <v>653</v>
      </c>
      <c r="AW146" s="12" t="s">
        <v>608</v>
      </c>
      <c r="AX146" s="12" t="s">
        <v>645</v>
      </c>
      <c r="AY146" s="191" t="s">
        <v>728</v>
      </c>
    </row>
    <row r="147" spans="2:65" s="1" customFormat="1" ht="22.5" customHeight="1">
      <c r="B147" s="167"/>
      <c r="C147" s="168" t="s">
        <v>815</v>
      </c>
      <c r="D147" s="168" t="s">
        <v>731</v>
      </c>
      <c r="E147" s="169" t="s">
        <v>816</v>
      </c>
      <c r="F147" s="170" t="s">
        <v>817</v>
      </c>
      <c r="G147" s="171" t="s">
        <v>734</v>
      </c>
      <c r="H147" s="172">
        <v>12.4</v>
      </c>
      <c r="I147" s="173"/>
      <c r="J147" s="174">
        <f>ROUND(I147*H147,2)</f>
        <v>0</v>
      </c>
      <c r="K147" s="170" t="s">
        <v>735</v>
      </c>
      <c r="L147" s="35"/>
      <c r="M147" s="175" t="s">
        <v>592</v>
      </c>
      <c r="N147" s="176" t="s">
        <v>616</v>
      </c>
      <c r="O147" s="36"/>
      <c r="P147" s="177">
        <f>O147*H147</f>
        <v>0</v>
      </c>
      <c r="Q147" s="177">
        <v>0.02636</v>
      </c>
      <c r="R147" s="177">
        <f>Q147*H147</f>
        <v>0.32686400000000004</v>
      </c>
      <c r="S147" s="177">
        <v>0</v>
      </c>
      <c r="T147" s="178">
        <f>S147*H147</f>
        <v>0</v>
      </c>
      <c r="AR147" s="18" t="s">
        <v>736</v>
      </c>
      <c r="AT147" s="18" t="s">
        <v>731</v>
      </c>
      <c r="AU147" s="18" t="s">
        <v>729</v>
      </c>
      <c r="AY147" s="18" t="s">
        <v>728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8" t="s">
        <v>593</v>
      </c>
      <c r="BK147" s="179">
        <f>ROUND(I147*H147,2)</f>
        <v>0</v>
      </c>
      <c r="BL147" s="18" t="s">
        <v>736</v>
      </c>
      <c r="BM147" s="18" t="s">
        <v>818</v>
      </c>
    </row>
    <row r="148" spans="2:47" s="1" customFormat="1" ht="27">
      <c r="B148" s="35"/>
      <c r="D148" s="180" t="s">
        <v>738</v>
      </c>
      <c r="F148" s="181" t="s">
        <v>819</v>
      </c>
      <c r="I148" s="141"/>
      <c r="L148" s="35"/>
      <c r="M148" s="65"/>
      <c r="N148" s="36"/>
      <c r="O148" s="36"/>
      <c r="P148" s="36"/>
      <c r="Q148" s="36"/>
      <c r="R148" s="36"/>
      <c r="S148" s="36"/>
      <c r="T148" s="66"/>
      <c r="AT148" s="18" t="s">
        <v>738</v>
      </c>
      <c r="AU148" s="18" t="s">
        <v>729</v>
      </c>
    </row>
    <row r="149" spans="2:51" s="12" customFormat="1" ht="13.5">
      <c r="B149" s="182"/>
      <c r="D149" s="183" t="s">
        <v>740</v>
      </c>
      <c r="E149" s="184" t="s">
        <v>592</v>
      </c>
      <c r="F149" s="185" t="s">
        <v>820</v>
      </c>
      <c r="H149" s="186">
        <v>12.4</v>
      </c>
      <c r="I149" s="187"/>
      <c r="L149" s="182"/>
      <c r="M149" s="188"/>
      <c r="N149" s="189"/>
      <c r="O149" s="189"/>
      <c r="P149" s="189"/>
      <c r="Q149" s="189"/>
      <c r="R149" s="189"/>
      <c r="S149" s="189"/>
      <c r="T149" s="190"/>
      <c r="AT149" s="191" t="s">
        <v>740</v>
      </c>
      <c r="AU149" s="191" t="s">
        <v>729</v>
      </c>
      <c r="AV149" s="12" t="s">
        <v>653</v>
      </c>
      <c r="AW149" s="12" t="s">
        <v>608</v>
      </c>
      <c r="AX149" s="12" t="s">
        <v>645</v>
      </c>
      <c r="AY149" s="191" t="s">
        <v>728</v>
      </c>
    </row>
    <row r="150" spans="2:65" s="1" customFormat="1" ht="31.5" customHeight="1">
      <c r="B150" s="167"/>
      <c r="C150" s="168" t="s">
        <v>821</v>
      </c>
      <c r="D150" s="168" t="s">
        <v>731</v>
      </c>
      <c r="E150" s="169" t="s">
        <v>822</v>
      </c>
      <c r="F150" s="170" t="s">
        <v>823</v>
      </c>
      <c r="G150" s="171" t="s">
        <v>824</v>
      </c>
      <c r="H150" s="172">
        <v>1</v>
      </c>
      <c r="I150" s="173"/>
      <c r="J150" s="174">
        <f>ROUND(I150*H150,2)</f>
        <v>0</v>
      </c>
      <c r="K150" s="170" t="s">
        <v>592</v>
      </c>
      <c r="L150" s="35"/>
      <c r="M150" s="175" t="s">
        <v>592</v>
      </c>
      <c r="N150" s="176" t="s">
        <v>616</v>
      </c>
      <c r="O150" s="36"/>
      <c r="P150" s="177">
        <f>O150*H150</f>
        <v>0</v>
      </c>
      <c r="Q150" s="177">
        <v>0.02636</v>
      </c>
      <c r="R150" s="177">
        <f>Q150*H150</f>
        <v>0.02636</v>
      </c>
      <c r="S150" s="177">
        <v>0</v>
      </c>
      <c r="T150" s="178">
        <f>S150*H150</f>
        <v>0</v>
      </c>
      <c r="AR150" s="18" t="s">
        <v>736</v>
      </c>
      <c r="AT150" s="18" t="s">
        <v>731</v>
      </c>
      <c r="AU150" s="18" t="s">
        <v>729</v>
      </c>
      <c r="AY150" s="18" t="s">
        <v>728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8" t="s">
        <v>593</v>
      </c>
      <c r="BK150" s="179">
        <f>ROUND(I150*H150,2)</f>
        <v>0</v>
      </c>
      <c r="BL150" s="18" t="s">
        <v>736</v>
      </c>
      <c r="BM150" s="18" t="s">
        <v>825</v>
      </c>
    </row>
    <row r="151" spans="2:47" s="1" customFormat="1" ht="27">
      <c r="B151" s="35"/>
      <c r="D151" s="180" t="s">
        <v>738</v>
      </c>
      <c r="F151" s="181" t="s">
        <v>819</v>
      </c>
      <c r="I151" s="141"/>
      <c r="L151" s="35"/>
      <c r="M151" s="65"/>
      <c r="N151" s="36"/>
      <c r="O151" s="36"/>
      <c r="P151" s="36"/>
      <c r="Q151" s="36"/>
      <c r="R151" s="36"/>
      <c r="S151" s="36"/>
      <c r="T151" s="66"/>
      <c r="AT151" s="18" t="s">
        <v>738</v>
      </c>
      <c r="AU151" s="18" t="s">
        <v>729</v>
      </c>
    </row>
    <row r="152" spans="2:47" s="1" customFormat="1" ht="27">
      <c r="B152" s="35"/>
      <c r="D152" s="180" t="s">
        <v>812</v>
      </c>
      <c r="F152" s="197" t="s">
        <v>826</v>
      </c>
      <c r="I152" s="141"/>
      <c r="L152" s="35"/>
      <c r="M152" s="65"/>
      <c r="N152" s="36"/>
      <c r="O152" s="36"/>
      <c r="P152" s="36"/>
      <c r="Q152" s="36"/>
      <c r="R152" s="36"/>
      <c r="S152" s="36"/>
      <c r="T152" s="66"/>
      <c r="AT152" s="18" t="s">
        <v>812</v>
      </c>
      <c r="AU152" s="18" t="s">
        <v>729</v>
      </c>
    </row>
    <row r="153" spans="2:51" s="12" customFormat="1" ht="13.5">
      <c r="B153" s="182"/>
      <c r="D153" s="180" t="s">
        <v>740</v>
      </c>
      <c r="E153" s="191" t="s">
        <v>592</v>
      </c>
      <c r="F153" s="193" t="s">
        <v>797</v>
      </c>
      <c r="H153" s="194">
        <v>1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91" t="s">
        <v>740</v>
      </c>
      <c r="AU153" s="191" t="s">
        <v>729</v>
      </c>
      <c r="AV153" s="12" t="s">
        <v>653</v>
      </c>
      <c r="AW153" s="12" t="s">
        <v>608</v>
      </c>
      <c r="AX153" s="12" t="s">
        <v>645</v>
      </c>
      <c r="AY153" s="191" t="s">
        <v>728</v>
      </c>
    </row>
    <row r="154" spans="2:63" s="11" customFormat="1" ht="21.75" customHeight="1">
      <c r="B154" s="153"/>
      <c r="D154" s="164" t="s">
        <v>644</v>
      </c>
      <c r="E154" s="165" t="s">
        <v>827</v>
      </c>
      <c r="F154" s="165" t="s">
        <v>828</v>
      </c>
      <c r="I154" s="156"/>
      <c r="J154" s="166">
        <f>BK154</f>
        <v>0</v>
      </c>
      <c r="L154" s="153"/>
      <c r="M154" s="158"/>
      <c r="N154" s="159"/>
      <c r="O154" s="159"/>
      <c r="P154" s="160">
        <f>SUM(P155:P184)</f>
        <v>0</v>
      </c>
      <c r="Q154" s="159"/>
      <c r="R154" s="160">
        <f>SUM(R155:R184)</f>
        <v>1.3362123599999998</v>
      </c>
      <c r="S154" s="159"/>
      <c r="T154" s="161">
        <f>SUM(T155:T184)</f>
        <v>0</v>
      </c>
      <c r="AR154" s="154" t="s">
        <v>593</v>
      </c>
      <c r="AT154" s="162" t="s">
        <v>644</v>
      </c>
      <c r="AU154" s="162" t="s">
        <v>653</v>
      </c>
      <c r="AY154" s="154" t="s">
        <v>728</v>
      </c>
      <c r="BK154" s="163">
        <f>SUM(BK155:BK184)</f>
        <v>0</v>
      </c>
    </row>
    <row r="155" spans="2:65" s="1" customFormat="1" ht="31.5" customHeight="1">
      <c r="B155" s="167"/>
      <c r="C155" s="168" t="s">
        <v>578</v>
      </c>
      <c r="D155" s="168" t="s">
        <v>731</v>
      </c>
      <c r="E155" s="169" t="s">
        <v>829</v>
      </c>
      <c r="F155" s="170" t="s">
        <v>830</v>
      </c>
      <c r="G155" s="171" t="s">
        <v>734</v>
      </c>
      <c r="H155" s="172">
        <v>8.907</v>
      </c>
      <c r="I155" s="173"/>
      <c r="J155" s="174">
        <f>ROUND(I155*H155,2)</f>
        <v>0</v>
      </c>
      <c r="K155" s="170" t="s">
        <v>735</v>
      </c>
      <c r="L155" s="35"/>
      <c r="M155" s="175" t="s">
        <v>592</v>
      </c>
      <c r="N155" s="176" t="s">
        <v>616</v>
      </c>
      <c r="O155" s="36"/>
      <c r="P155" s="177">
        <f>O155*H155</f>
        <v>0</v>
      </c>
      <c r="Q155" s="177">
        <v>0.0041</v>
      </c>
      <c r="R155" s="177">
        <f>Q155*H155</f>
        <v>0.0365187</v>
      </c>
      <c r="S155" s="177">
        <v>0</v>
      </c>
      <c r="T155" s="178">
        <f>S155*H155</f>
        <v>0</v>
      </c>
      <c r="AR155" s="18" t="s">
        <v>736</v>
      </c>
      <c r="AT155" s="18" t="s">
        <v>731</v>
      </c>
      <c r="AU155" s="18" t="s">
        <v>729</v>
      </c>
      <c r="AY155" s="18" t="s">
        <v>728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8" t="s">
        <v>593</v>
      </c>
      <c r="BK155" s="179">
        <f>ROUND(I155*H155,2)</f>
        <v>0</v>
      </c>
      <c r="BL155" s="18" t="s">
        <v>736</v>
      </c>
      <c r="BM155" s="18" t="s">
        <v>831</v>
      </c>
    </row>
    <row r="156" spans="2:47" s="1" customFormat="1" ht="27">
      <c r="B156" s="35"/>
      <c r="D156" s="180" t="s">
        <v>738</v>
      </c>
      <c r="F156" s="181" t="s">
        <v>832</v>
      </c>
      <c r="I156" s="141"/>
      <c r="L156" s="35"/>
      <c r="M156" s="65"/>
      <c r="N156" s="36"/>
      <c r="O156" s="36"/>
      <c r="P156" s="36"/>
      <c r="Q156" s="36"/>
      <c r="R156" s="36"/>
      <c r="S156" s="36"/>
      <c r="T156" s="66"/>
      <c r="AT156" s="18" t="s">
        <v>738</v>
      </c>
      <c r="AU156" s="18" t="s">
        <v>729</v>
      </c>
    </row>
    <row r="157" spans="2:51" s="12" customFormat="1" ht="13.5">
      <c r="B157" s="182"/>
      <c r="D157" s="180" t="s">
        <v>740</v>
      </c>
      <c r="E157" s="191" t="s">
        <v>592</v>
      </c>
      <c r="F157" s="193" t="s">
        <v>833</v>
      </c>
      <c r="H157" s="194">
        <v>7.95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91" t="s">
        <v>740</v>
      </c>
      <c r="AU157" s="191" t="s">
        <v>729</v>
      </c>
      <c r="AV157" s="12" t="s">
        <v>653</v>
      </c>
      <c r="AW157" s="12" t="s">
        <v>608</v>
      </c>
      <c r="AX157" s="12" t="s">
        <v>645</v>
      </c>
      <c r="AY157" s="191" t="s">
        <v>728</v>
      </c>
    </row>
    <row r="158" spans="2:51" s="12" customFormat="1" ht="13.5">
      <c r="B158" s="182"/>
      <c r="D158" s="183" t="s">
        <v>740</v>
      </c>
      <c r="E158" s="184" t="s">
        <v>592</v>
      </c>
      <c r="F158" s="185" t="s">
        <v>834</v>
      </c>
      <c r="H158" s="186">
        <v>0.957</v>
      </c>
      <c r="I158" s="187"/>
      <c r="L158" s="182"/>
      <c r="M158" s="188"/>
      <c r="N158" s="189"/>
      <c r="O158" s="189"/>
      <c r="P158" s="189"/>
      <c r="Q158" s="189"/>
      <c r="R158" s="189"/>
      <c r="S158" s="189"/>
      <c r="T158" s="190"/>
      <c r="AT158" s="191" t="s">
        <v>740</v>
      </c>
      <c r="AU158" s="191" t="s">
        <v>729</v>
      </c>
      <c r="AV158" s="12" t="s">
        <v>653</v>
      </c>
      <c r="AW158" s="12" t="s">
        <v>608</v>
      </c>
      <c r="AX158" s="12" t="s">
        <v>645</v>
      </c>
      <c r="AY158" s="191" t="s">
        <v>728</v>
      </c>
    </row>
    <row r="159" spans="2:65" s="1" customFormat="1" ht="22.5" customHeight="1">
      <c r="B159" s="167"/>
      <c r="C159" s="168" t="s">
        <v>835</v>
      </c>
      <c r="D159" s="168" t="s">
        <v>731</v>
      </c>
      <c r="E159" s="169" t="s">
        <v>836</v>
      </c>
      <c r="F159" s="170" t="s">
        <v>837</v>
      </c>
      <c r="G159" s="171" t="s">
        <v>734</v>
      </c>
      <c r="H159" s="172">
        <v>1.805</v>
      </c>
      <c r="I159" s="173"/>
      <c r="J159" s="174">
        <f>ROUND(I159*H159,2)</f>
        <v>0</v>
      </c>
      <c r="K159" s="170" t="s">
        <v>735</v>
      </c>
      <c r="L159" s="35"/>
      <c r="M159" s="175" t="s">
        <v>592</v>
      </c>
      <c r="N159" s="176" t="s">
        <v>616</v>
      </c>
      <c r="O159" s="36"/>
      <c r="P159" s="177">
        <f>O159*H159</f>
        <v>0</v>
      </c>
      <c r="Q159" s="177">
        <v>0.09336</v>
      </c>
      <c r="R159" s="177">
        <f>Q159*H159</f>
        <v>0.1685148</v>
      </c>
      <c r="S159" s="177">
        <v>0</v>
      </c>
      <c r="T159" s="178">
        <f>S159*H159</f>
        <v>0</v>
      </c>
      <c r="AR159" s="18" t="s">
        <v>736</v>
      </c>
      <c r="AT159" s="18" t="s">
        <v>731</v>
      </c>
      <c r="AU159" s="18" t="s">
        <v>729</v>
      </c>
      <c r="AY159" s="18" t="s">
        <v>728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8" t="s">
        <v>593</v>
      </c>
      <c r="BK159" s="179">
        <f>ROUND(I159*H159,2)</f>
        <v>0</v>
      </c>
      <c r="BL159" s="18" t="s">
        <v>736</v>
      </c>
      <c r="BM159" s="18" t="s">
        <v>838</v>
      </c>
    </row>
    <row r="160" spans="2:47" s="1" customFormat="1" ht="27">
      <c r="B160" s="35"/>
      <c r="D160" s="180" t="s">
        <v>738</v>
      </c>
      <c r="F160" s="181" t="s">
        <v>839</v>
      </c>
      <c r="I160" s="141"/>
      <c r="L160" s="35"/>
      <c r="M160" s="65"/>
      <c r="N160" s="36"/>
      <c r="O160" s="36"/>
      <c r="P160" s="36"/>
      <c r="Q160" s="36"/>
      <c r="R160" s="36"/>
      <c r="S160" s="36"/>
      <c r="T160" s="66"/>
      <c r="AT160" s="18" t="s">
        <v>738</v>
      </c>
      <c r="AU160" s="18" t="s">
        <v>729</v>
      </c>
    </row>
    <row r="161" spans="2:51" s="12" customFormat="1" ht="13.5">
      <c r="B161" s="182"/>
      <c r="D161" s="180" t="s">
        <v>740</v>
      </c>
      <c r="E161" s="191" t="s">
        <v>592</v>
      </c>
      <c r="F161" s="193" t="s">
        <v>840</v>
      </c>
      <c r="H161" s="194">
        <v>0.848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91" t="s">
        <v>740</v>
      </c>
      <c r="AU161" s="191" t="s">
        <v>729</v>
      </c>
      <c r="AV161" s="12" t="s">
        <v>653</v>
      </c>
      <c r="AW161" s="12" t="s">
        <v>608</v>
      </c>
      <c r="AX161" s="12" t="s">
        <v>645</v>
      </c>
      <c r="AY161" s="191" t="s">
        <v>728</v>
      </c>
    </row>
    <row r="162" spans="2:51" s="12" customFormat="1" ht="13.5">
      <c r="B162" s="182"/>
      <c r="D162" s="183" t="s">
        <v>740</v>
      </c>
      <c r="E162" s="184" t="s">
        <v>592</v>
      </c>
      <c r="F162" s="185" t="s">
        <v>841</v>
      </c>
      <c r="H162" s="186">
        <v>0.957</v>
      </c>
      <c r="I162" s="187"/>
      <c r="L162" s="182"/>
      <c r="M162" s="188"/>
      <c r="N162" s="189"/>
      <c r="O162" s="189"/>
      <c r="P162" s="189"/>
      <c r="Q162" s="189"/>
      <c r="R162" s="189"/>
      <c r="S162" s="189"/>
      <c r="T162" s="190"/>
      <c r="AT162" s="191" t="s">
        <v>740</v>
      </c>
      <c r="AU162" s="191" t="s">
        <v>729</v>
      </c>
      <c r="AV162" s="12" t="s">
        <v>653</v>
      </c>
      <c r="AW162" s="12" t="s">
        <v>608</v>
      </c>
      <c r="AX162" s="12" t="s">
        <v>645</v>
      </c>
      <c r="AY162" s="191" t="s">
        <v>728</v>
      </c>
    </row>
    <row r="163" spans="2:65" s="1" customFormat="1" ht="31.5" customHeight="1">
      <c r="B163" s="167"/>
      <c r="C163" s="168" t="s">
        <v>842</v>
      </c>
      <c r="D163" s="168" t="s">
        <v>731</v>
      </c>
      <c r="E163" s="169" t="s">
        <v>843</v>
      </c>
      <c r="F163" s="170" t="s">
        <v>844</v>
      </c>
      <c r="G163" s="171" t="s">
        <v>734</v>
      </c>
      <c r="H163" s="172">
        <v>2.168</v>
      </c>
      <c r="I163" s="173"/>
      <c r="J163" s="174">
        <f>ROUND(I163*H163,2)</f>
        <v>0</v>
      </c>
      <c r="K163" s="170" t="s">
        <v>735</v>
      </c>
      <c r="L163" s="35"/>
      <c r="M163" s="175" t="s">
        <v>592</v>
      </c>
      <c r="N163" s="176" t="s">
        <v>616</v>
      </c>
      <c r="O163" s="36"/>
      <c r="P163" s="177">
        <f>O163*H163</f>
        <v>0</v>
      </c>
      <c r="Q163" s="177">
        <v>0.02346</v>
      </c>
      <c r="R163" s="177">
        <f>Q163*H163</f>
        <v>0.05086128000000001</v>
      </c>
      <c r="S163" s="177">
        <v>0</v>
      </c>
      <c r="T163" s="178">
        <f>S163*H163</f>
        <v>0</v>
      </c>
      <c r="AR163" s="18" t="s">
        <v>736</v>
      </c>
      <c r="AT163" s="18" t="s">
        <v>731</v>
      </c>
      <c r="AU163" s="18" t="s">
        <v>729</v>
      </c>
      <c r="AY163" s="18" t="s">
        <v>728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8" t="s">
        <v>593</v>
      </c>
      <c r="BK163" s="179">
        <f>ROUND(I163*H163,2)</f>
        <v>0</v>
      </c>
      <c r="BL163" s="18" t="s">
        <v>736</v>
      </c>
      <c r="BM163" s="18" t="s">
        <v>845</v>
      </c>
    </row>
    <row r="164" spans="2:47" s="1" customFormat="1" ht="27">
      <c r="B164" s="35"/>
      <c r="D164" s="180" t="s">
        <v>738</v>
      </c>
      <c r="F164" s="181" t="s">
        <v>846</v>
      </c>
      <c r="I164" s="141"/>
      <c r="L164" s="35"/>
      <c r="M164" s="65"/>
      <c r="N164" s="36"/>
      <c r="O164" s="36"/>
      <c r="P164" s="36"/>
      <c r="Q164" s="36"/>
      <c r="R164" s="36"/>
      <c r="S164" s="36"/>
      <c r="T164" s="66"/>
      <c r="AT164" s="18" t="s">
        <v>738</v>
      </c>
      <c r="AU164" s="18" t="s">
        <v>729</v>
      </c>
    </row>
    <row r="165" spans="2:51" s="12" customFormat="1" ht="13.5">
      <c r="B165" s="182"/>
      <c r="D165" s="183" t="s">
        <v>740</v>
      </c>
      <c r="E165" s="184" t="s">
        <v>592</v>
      </c>
      <c r="F165" s="185" t="s">
        <v>847</v>
      </c>
      <c r="H165" s="186">
        <v>2.168</v>
      </c>
      <c r="I165" s="187"/>
      <c r="L165" s="182"/>
      <c r="M165" s="188"/>
      <c r="N165" s="189"/>
      <c r="O165" s="189"/>
      <c r="P165" s="189"/>
      <c r="Q165" s="189"/>
      <c r="R165" s="189"/>
      <c r="S165" s="189"/>
      <c r="T165" s="190"/>
      <c r="AT165" s="191" t="s">
        <v>740</v>
      </c>
      <c r="AU165" s="191" t="s">
        <v>729</v>
      </c>
      <c r="AV165" s="12" t="s">
        <v>653</v>
      </c>
      <c r="AW165" s="12" t="s">
        <v>608</v>
      </c>
      <c r="AX165" s="12" t="s">
        <v>645</v>
      </c>
      <c r="AY165" s="191" t="s">
        <v>728</v>
      </c>
    </row>
    <row r="166" spans="2:65" s="1" customFormat="1" ht="31.5" customHeight="1">
      <c r="B166" s="167"/>
      <c r="C166" s="168" t="s">
        <v>848</v>
      </c>
      <c r="D166" s="168" t="s">
        <v>731</v>
      </c>
      <c r="E166" s="169" t="s">
        <v>849</v>
      </c>
      <c r="F166" s="170" t="s">
        <v>850</v>
      </c>
      <c r="G166" s="171" t="s">
        <v>760</v>
      </c>
      <c r="H166" s="172">
        <v>10</v>
      </c>
      <c r="I166" s="173"/>
      <c r="J166" s="174">
        <f>ROUND(I166*H166,2)</f>
        <v>0</v>
      </c>
      <c r="K166" s="170" t="s">
        <v>735</v>
      </c>
      <c r="L166" s="35"/>
      <c r="M166" s="175" t="s">
        <v>592</v>
      </c>
      <c r="N166" s="176" t="s">
        <v>616</v>
      </c>
      <c r="O166" s="36"/>
      <c r="P166" s="177">
        <f>O166*H166</f>
        <v>0</v>
      </c>
      <c r="Q166" s="177">
        <v>0.024</v>
      </c>
      <c r="R166" s="177">
        <f>Q166*H166</f>
        <v>0.24</v>
      </c>
      <c r="S166" s="177">
        <v>0</v>
      </c>
      <c r="T166" s="178">
        <f>S166*H166</f>
        <v>0</v>
      </c>
      <c r="AR166" s="18" t="s">
        <v>736</v>
      </c>
      <c r="AT166" s="18" t="s">
        <v>731</v>
      </c>
      <c r="AU166" s="18" t="s">
        <v>729</v>
      </c>
      <c r="AY166" s="18" t="s">
        <v>728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8" t="s">
        <v>593</v>
      </c>
      <c r="BK166" s="179">
        <f>ROUND(I166*H166,2)</f>
        <v>0</v>
      </c>
      <c r="BL166" s="18" t="s">
        <v>736</v>
      </c>
      <c r="BM166" s="18" t="s">
        <v>851</v>
      </c>
    </row>
    <row r="167" spans="2:47" s="1" customFormat="1" ht="27">
      <c r="B167" s="35"/>
      <c r="D167" s="180" t="s">
        <v>738</v>
      </c>
      <c r="F167" s="181" t="s">
        <v>852</v>
      </c>
      <c r="I167" s="141"/>
      <c r="L167" s="35"/>
      <c r="M167" s="65"/>
      <c r="N167" s="36"/>
      <c r="O167" s="36"/>
      <c r="P167" s="36"/>
      <c r="Q167" s="36"/>
      <c r="R167" s="36"/>
      <c r="S167" s="36"/>
      <c r="T167" s="66"/>
      <c r="AT167" s="18" t="s">
        <v>738</v>
      </c>
      <c r="AU167" s="18" t="s">
        <v>729</v>
      </c>
    </row>
    <row r="168" spans="2:51" s="12" customFormat="1" ht="13.5">
      <c r="B168" s="182"/>
      <c r="D168" s="183" t="s">
        <v>740</v>
      </c>
      <c r="E168" s="184" t="s">
        <v>592</v>
      </c>
      <c r="F168" s="185" t="s">
        <v>853</v>
      </c>
      <c r="H168" s="186">
        <v>10</v>
      </c>
      <c r="I168" s="187"/>
      <c r="L168" s="182"/>
      <c r="M168" s="188"/>
      <c r="N168" s="189"/>
      <c r="O168" s="189"/>
      <c r="P168" s="189"/>
      <c r="Q168" s="189"/>
      <c r="R168" s="189"/>
      <c r="S168" s="189"/>
      <c r="T168" s="190"/>
      <c r="AT168" s="191" t="s">
        <v>740</v>
      </c>
      <c r="AU168" s="191" t="s">
        <v>729</v>
      </c>
      <c r="AV168" s="12" t="s">
        <v>653</v>
      </c>
      <c r="AW168" s="12" t="s">
        <v>608</v>
      </c>
      <c r="AX168" s="12" t="s">
        <v>645</v>
      </c>
      <c r="AY168" s="191" t="s">
        <v>728</v>
      </c>
    </row>
    <row r="169" spans="2:65" s="1" customFormat="1" ht="31.5" customHeight="1">
      <c r="B169" s="167"/>
      <c r="C169" s="168" t="s">
        <v>854</v>
      </c>
      <c r="D169" s="168" t="s">
        <v>731</v>
      </c>
      <c r="E169" s="169" t="s">
        <v>855</v>
      </c>
      <c r="F169" s="170" t="s">
        <v>856</v>
      </c>
      <c r="G169" s="171" t="s">
        <v>760</v>
      </c>
      <c r="H169" s="172">
        <v>15</v>
      </c>
      <c r="I169" s="173"/>
      <c r="J169" s="174">
        <f>ROUND(I169*H169,2)</f>
        <v>0</v>
      </c>
      <c r="K169" s="170" t="s">
        <v>735</v>
      </c>
      <c r="L169" s="35"/>
      <c r="M169" s="175" t="s">
        <v>592</v>
      </c>
      <c r="N169" s="176" t="s">
        <v>616</v>
      </c>
      <c r="O169" s="36"/>
      <c r="P169" s="177">
        <f>O169*H169</f>
        <v>0</v>
      </c>
      <c r="Q169" s="177">
        <v>0.002</v>
      </c>
      <c r="R169" s="177">
        <f>Q169*H169</f>
        <v>0.03</v>
      </c>
      <c r="S169" s="177">
        <v>0</v>
      </c>
      <c r="T169" s="178">
        <f>S169*H169</f>
        <v>0</v>
      </c>
      <c r="AR169" s="18" t="s">
        <v>736</v>
      </c>
      <c r="AT169" s="18" t="s">
        <v>731</v>
      </c>
      <c r="AU169" s="18" t="s">
        <v>729</v>
      </c>
      <c r="AY169" s="18" t="s">
        <v>728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593</v>
      </c>
      <c r="BK169" s="179">
        <f>ROUND(I169*H169,2)</f>
        <v>0</v>
      </c>
      <c r="BL169" s="18" t="s">
        <v>736</v>
      </c>
      <c r="BM169" s="18" t="s">
        <v>857</v>
      </c>
    </row>
    <row r="170" spans="2:47" s="1" customFormat="1" ht="27">
      <c r="B170" s="35"/>
      <c r="D170" s="180" t="s">
        <v>738</v>
      </c>
      <c r="F170" s="181" t="s">
        <v>858</v>
      </c>
      <c r="I170" s="141"/>
      <c r="L170" s="35"/>
      <c r="M170" s="65"/>
      <c r="N170" s="36"/>
      <c r="O170" s="36"/>
      <c r="P170" s="36"/>
      <c r="Q170" s="36"/>
      <c r="R170" s="36"/>
      <c r="S170" s="36"/>
      <c r="T170" s="66"/>
      <c r="AT170" s="18" t="s">
        <v>738</v>
      </c>
      <c r="AU170" s="18" t="s">
        <v>729</v>
      </c>
    </row>
    <row r="171" spans="2:51" s="12" customFormat="1" ht="13.5">
      <c r="B171" s="182"/>
      <c r="D171" s="183" t="s">
        <v>740</v>
      </c>
      <c r="E171" s="184" t="s">
        <v>592</v>
      </c>
      <c r="F171" s="185" t="s">
        <v>859</v>
      </c>
      <c r="H171" s="186">
        <v>15</v>
      </c>
      <c r="I171" s="187"/>
      <c r="L171" s="182"/>
      <c r="M171" s="188"/>
      <c r="N171" s="189"/>
      <c r="O171" s="189"/>
      <c r="P171" s="189"/>
      <c r="Q171" s="189"/>
      <c r="R171" s="189"/>
      <c r="S171" s="189"/>
      <c r="T171" s="190"/>
      <c r="AT171" s="191" t="s">
        <v>740</v>
      </c>
      <c r="AU171" s="191" t="s">
        <v>729</v>
      </c>
      <c r="AV171" s="12" t="s">
        <v>653</v>
      </c>
      <c r="AW171" s="12" t="s">
        <v>608</v>
      </c>
      <c r="AX171" s="12" t="s">
        <v>645</v>
      </c>
      <c r="AY171" s="191" t="s">
        <v>728</v>
      </c>
    </row>
    <row r="172" spans="2:65" s="1" customFormat="1" ht="31.5" customHeight="1">
      <c r="B172" s="167"/>
      <c r="C172" s="168" t="s">
        <v>860</v>
      </c>
      <c r="D172" s="168" t="s">
        <v>731</v>
      </c>
      <c r="E172" s="169" t="s">
        <v>861</v>
      </c>
      <c r="F172" s="170" t="s">
        <v>862</v>
      </c>
      <c r="G172" s="171" t="s">
        <v>749</v>
      </c>
      <c r="H172" s="172">
        <v>12.018</v>
      </c>
      <c r="I172" s="173"/>
      <c r="J172" s="174">
        <f>ROUND(I172*H172,2)</f>
        <v>0</v>
      </c>
      <c r="K172" s="170" t="s">
        <v>735</v>
      </c>
      <c r="L172" s="35"/>
      <c r="M172" s="175" t="s">
        <v>592</v>
      </c>
      <c r="N172" s="176" t="s">
        <v>616</v>
      </c>
      <c r="O172" s="36"/>
      <c r="P172" s="177">
        <f>O172*H172</f>
        <v>0</v>
      </c>
      <c r="Q172" s="177">
        <v>0.00158</v>
      </c>
      <c r="R172" s="177">
        <f>Q172*H172</f>
        <v>0.018988440000000002</v>
      </c>
      <c r="S172" s="177">
        <v>0</v>
      </c>
      <c r="T172" s="178">
        <f>S172*H172</f>
        <v>0</v>
      </c>
      <c r="AR172" s="18" t="s">
        <v>736</v>
      </c>
      <c r="AT172" s="18" t="s">
        <v>731</v>
      </c>
      <c r="AU172" s="18" t="s">
        <v>729</v>
      </c>
      <c r="AY172" s="18" t="s">
        <v>728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18" t="s">
        <v>593</v>
      </c>
      <c r="BK172" s="179">
        <f>ROUND(I172*H172,2)</f>
        <v>0</v>
      </c>
      <c r="BL172" s="18" t="s">
        <v>736</v>
      </c>
      <c r="BM172" s="18" t="s">
        <v>863</v>
      </c>
    </row>
    <row r="173" spans="2:47" s="1" customFormat="1" ht="27">
      <c r="B173" s="35"/>
      <c r="D173" s="180" t="s">
        <v>738</v>
      </c>
      <c r="F173" s="181" t="s">
        <v>864</v>
      </c>
      <c r="I173" s="141"/>
      <c r="L173" s="35"/>
      <c r="M173" s="65"/>
      <c r="N173" s="36"/>
      <c r="O173" s="36"/>
      <c r="P173" s="36"/>
      <c r="Q173" s="36"/>
      <c r="R173" s="36"/>
      <c r="S173" s="36"/>
      <c r="T173" s="66"/>
      <c r="AT173" s="18" t="s">
        <v>738</v>
      </c>
      <c r="AU173" s="18" t="s">
        <v>729</v>
      </c>
    </row>
    <row r="174" spans="2:51" s="12" customFormat="1" ht="13.5">
      <c r="B174" s="182"/>
      <c r="D174" s="180" t="s">
        <v>740</v>
      </c>
      <c r="E174" s="191" t="s">
        <v>592</v>
      </c>
      <c r="F174" s="193" t="s">
        <v>865</v>
      </c>
      <c r="H174" s="194">
        <v>9.568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91" t="s">
        <v>740</v>
      </c>
      <c r="AU174" s="191" t="s">
        <v>729</v>
      </c>
      <c r="AV174" s="12" t="s">
        <v>653</v>
      </c>
      <c r="AW174" s="12" t="s">
        <v>608</v>
      </c>
      <c r="AX174" s="12" t="s">
        <v>645</v>
      </c>
      <c r="AY174" s="191" t="s">
        <v>728</v>
      </c>
    </row>
    <row r="175" spans="2:51" s="12" customFormat="1" ht="13.5">
      <c r="B175" s="182"/>
      <c r="D175" s="183" t="s">
        <v>740</v>
      </c>
      <c r="E175" s="184" t="s">
        <v>592</v>
      </c>
      <c r="F175" s="185" t="s">
        <v>866</v>
      </c>
      <c r="H175" s="186">
        <v>2.45</v>
      </c>
      <c r="I175" s="187"/>
      <c r="L175" s="182"/>
      <c r="M175" s="188"/>
      <c r="N175" s="189"/>
      <c r="O175" s="189"/>
      <c r="P175" s="189"/>
      <c r="Q175" s="189"/>
      <c r="R175" s="189"/>
      <c r="S175" s="189"/>
      <c r="T175" s="190"/>
      <c r="AT175" s="191" t="s">
        <v>740</v>
      </c>
      <c r="AU175" s="191" t="s">
        <v>729</v>
      </c>
      <c r="AV175" s="12" t="s">
        <v>653</v>
      </c>
      <c r="AW175" s="12" t="s">
        <v>608</v>
      </c>
      <c r="AX175" s="12" t="s">
        <v>645</v>
      </c>
      <c r="AY175" s="191" t="s">
        <v>728</v>
      </c>
    </row>
    <row r="176" spans="2:65" s="1" customFormat="1" ht="22.5" customHeight="1">
      <c r="B176" s="167"/>
      <c r="C176" s="168" t="s">
        <v>577</v>
      </c>
      <c r="D176" s="168" t="s">
        <v>731</v>
      </c>
      <c r="E176" s="169" t="s">
        <v>867</v>
      </c>
      <c r="F176" s="170" t="s">
        <v>868</v>
      </c>
      <c r="G176" s="171" t="s">
        <v>869</v>
      </c>
      <c r="H176" s="172">
        <v>0.021</v>
      </c>
      <c r="I176" s="173"/>
      <c r="J176" s="174">
        <f>ROUND(I176*H176,2)</f>
        <v>0</v>
      </c>
      <c r="K176" s="170" t="s">
        <v>735</v>
      </c>
      <c r="L176" s="35"/>
      <c r="M176" s="175" t="s">
        <v>592</v>
      </c>
      <c r="N176" s="176" t="s">
        <v>616</v>
      </c>
      <c r="O176" s="36"/>
      <c r="P176" s="177">
        <f>O176*H176</f>
        <v>0</v>
      </c>
      <c r="Q176" s="177">
        <v>2.25634</v>
      </c>
      <c r="R176" s="177">
        <f>Q176*H176</f>
        <v>0.04738314</v>
      </c>
      <c r="S176" s="177">
        <v>0</v>
      </c>
      <c r="T176" s="178">
        <f>S176*H176</f>
        <v>0</v>
      </c>
      <c r="AR176" s="18" t="s">
        <v>736</v>
      </c>
      <c r="AT176" s="18" t="s">
        <v>731</v>
      </c>
      <c r="AU176" s="18" t="s">
        <v>729</v>
      </c>
      <c r="AY176" s="18" t="s">
        <v>728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18" t="s">
        <v>593</v>
      </c>
      <c r="BK176" s="179">
        <f>ROUND(I176*H176,2)</f>
        <v>0</v>
      </c>
      <c r="BL176" s="18" t="s">
        <v>736</v>
      </c>
      <c r="BM176" s="18" t="s">
        <v>870</v>
      </c>
    </row>
    <row r="177" spans="2:47" s="1" customFormat="1" ht="27">
      <c r="B177" s="35"/>
      <c r="D177" s="180" t="s">
        <v>738</v>
      </c>
      <c r="F177" s="181" t="s">
        <v>871</v>
      </c>
      <c r="I177" s="141"/>
      <c r="L177" s="35"/>
      <c r="M177" s="65"/>
      <c r="N177" s="36"/>
      <c r="O177" s="36"/>
      <c r="P177" s="36"/>
      <c r="Q177" s="36"/>
      <c r="R177" s="36"/>
      <c r="S177" s="36"/>
      <c r="T177" s="66"/>
      <c r="AT177" s="18" t="s">
        <v>738</v>
      </c>
      <c r="AU177" s="18" t="s">
        <v>729</v>
      </c>
    </row>
    <row r="178" spans="2:51" s="12" customFormat="1" ht="13.5">
      <c r="B178" s="182"/>
      <c r="D178" s="183" t="s">
        <v>740</v>
      </c>
      <c r="E178" s="184" t="s">
        <v>592</v>
      </c>
      <c r="F178" s="185" t="s">
        <v>872</v>
      </c>
      <c r="H178" s="186">
        <v>0.021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91" t="s">
        <v>740</v>
      </c>
      <c r="AU178" s="191" t="s">
        <v>729</v>
      </c>
      <c r="AV178" s="12" t="s">
        <v>653</v>
      </c>
      <c r="AW178" s="12" t="s">
        <v>608</v>
      </c>
      <c r="AX178" s="12" t="s">
        <v>645</v>
      </c>
      <c r="AY178" s="191" t="s">
        <v>728</v>
      </c>
    </row>
    <row r="179" spans="2:65" s="1" customFormat="1" ht="22.5" customHeight="1">
      <c r="B179" s="167"/>
      <c r="C179" s="168" t="s">
        <v>873</v>
      </c>
      <c r="D179" s="168" t="s">
        <v>731</v>
      </c>
      <c r="E179" s="169" t="s">
        <v>874</v>
      </c>
      <c r="F179" s="170" t="s">
        <v>875</v>
      </c>
      <c r="G179" s="171" t="s">
        <v>734</v>
      </c>
      <c r="H179" s="172">
        <v>1.212</v>
      </c>
      <c r="I179" s="173"/>
      <c r="J179" s="174">
        <f>ROUND(I179*H179,2)</f>
        <v>0</v>
      </c>
      <c r="K179" s="170" t="s">
        <v>735</v>
      </c>
      <c r="L179" s="35"/>
      <c r="M179" s="175" t="s">
        <v>592</v>
      </c>
      <c r="N179" s="176" t="s">
        <v>616</v>
      </c>
      <c r="O179" s="36"/>
      <c r="P179" s="177">
        <f>O179*H179</f>
        <v>0</v>
      </c>
      <c r="Q179" s="177">
        <v>0.063</v>
      </c>
      <c r="R179" s="177">
        <f>Q179*H179</f>
        <v>0.076356</v>
      </c>
      <c r="S179" s="177">
        <v>0</v>
      </c>
      <c r="T179" s="178">
        <f>S179*H179</f>
        <v>0</v>
      </c>
      <c r="AR179" s="18" t="s">
        <v>736</v>
      </c>
      <c r="AT179" s="18" t="s">
        <v>731</v>
      </c>
      <c r="AU179" s="18" t="s">
        <v>729</v>
      </c>
      <c r="AY179" s="18" t="s">
        <v>728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8" t="s">
        <v>593</v>
      </c>
      <c r="BK179" s="179">
        <f>ROUND(I179*H179,2)</f>
        <v>0</v>
      </c>
      <c r="BL179" s="18" t="s">
        <v>736</v>
      </c>
      <c r="BM179" s="18" t="s">
        <v>876</v>
      </c>
    </row>
    <row r="180" spans="2:47" s="1" customFormat="1" ht="13.5">
      <c r="B180" s="35"/>
      <c r="D180" s="180" t="s">
        <v>738</v>
      </c>
      <c r="F180" s="181" t="s">
        <v>877</v>
      </c>
      <c r="I180" s="141"/>
      <c r="L180" s="35"/>
      <c r="M180" s="65"/>
      <c r="N180" s="36"/>
      <c r="O180" s="36"/>
      <c r="P180" s="36"/>
      <c r="Q180" s="36"/>
      <c r="R180" s="36"/>
      <c r="S180" s="36"/>
      <c r="T180" s="66"/>
      <c r="AT180" s="18" t="s">
        <v>738</v>
      </c>
      <c r="AU180" s="18" t="s">
        <v>729</v>
      </c>
    </row>
    <row r="181" spans="2:51" s="12" customFormat="1" ht="13.5">
      <c r="B181" s="182"/>
      <c r="D181" s="183" t="s">
        <v>740</v>
      </c>
      <c r="E181" s="184" t="s">
        <v>592</v>
      </c>
      <c r="F181" s="185" t="s">
        <v>878</v>
      </c>
      <c r="H181" s="186">
        <v>1.212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91" t="s">
        <v>740</v>
      </c>
      <c r="AU181" s="191" t="s">
        <v>729</v>
      </c>
      <c r="AV181" s="12" t="s">
        <v>653</v>
      </c>
      <c r="AW181" s="12" t="s">
        <v>608</v>
      </c>
      <c r="AX181" s="12" t="s">
        <v>645</v>
      </c>
      <c r="AY181" s="191" t="s">
        <v>728</v>
      </c>
    </row>
    <row r="182" spans="2:65" s="1" customFormat="1" ht="22.5" customHeight="1">
      <c r="B182" s="167"/>
      <c r="C182" s="168" t="s">
        <v>879</v>
      </c>
      <c r="D182" s="168" t="s">
        <v>731</v>
      </c>
      <c r="E182" s="169" t="s">
        <v>880</v>
      </c>
      <c r="F182" s="170" t="s">
        <v>881</v>
      </c>
      <c r="G182" s="171" t="s">
        <v>734</v>
      </c>
      <c r="H182" s="172">
        <v>6.358</v>
      </c>
      <c r="I182" s="173"/>
      <c r="J182" s="174">
        <f>ROUND(I182*H182,2)</f>
        <v>0</v>
      </c>
      <c r="K182" s="170" t="s">
        <v>735</v>
      </c>
      <c r="L182" s="35"/>
      <c r="M182" s="175" t="s">
        <v>592</v>
      </c>
      <c r="N182" s="176" t="s">
        <v>616</v>
      </c>
      <c r="O182" s="36"/>
      <c r="P182" s="177">
        <f>O182*H182</f>
        <v>0</v>
      </c>
      <c r="Q182" s="177">
        <v>0.105</v>
      </c>
      <c r="R182" s="177">
        <f>Q182*H182</f>
        <v>0.6675899999999999</v>
      </c>
      <c r="S182" s="177">
        <v>0</v>
      </c>
      <c r="T182" s="178">
        <f>S182*H182</f>
        <v>0</v>
      </c>
      <c r="AR182" s="18" t="s">
        <v>736</v>
      </c>
      <c r="AT182" s="18" t="s">
        <v>731</v>
      </c>
      <c r="AU182" s="18" t="s">
        <v>729</v>
      </c>
      <c r="AY182" s="18" t="s">
        <v>728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8" t="s">
        <v>593</v>
      </c>
      <c r="BK182" s="179">
        <f>ROUND(I182*H182,2)</f>
        <v>0</v>
      </c>
      <c r="BL182" s="18" t="s">
        <v>736</v>
      </c>
      <c r="BM182" s="18" t="s">
        <v>882</v>
      </c>
    </row>
    <row r="183" spans="2:47" s="1" customFormat="1" ht="13.5">
      <c r="B183" s="35"/>
      <c r="D183" s="180" t="s">
        <v>738</v>
      </c>
      <c r="F183" s="181" t="s">
        <v>883</v>
      </c>
      <c r="I183" s="141"/>
      <c r="L183" s="35"/>
      <c r="M183" s="65"/>
      <c r="N183" s="36"/>
      <c r="O183" s="36"/>
      <c r="P183" s="36"/>
      <c r="Q183" s="36"/>
      <c r="R183" s="36"/>
      <c r="S183" s="36"/>
      <c r="T183" s="66"/>
      <c r="AT183" s="18" t="s">
        <v>738</v>
      </c>
      <c r="AU183" s="18" t="s">
        <v>729</v>
      </c>
    </row>
    <row r="184" spans="2:51" s="12" customFormat="1" ht="13.5">
      <c r="B184" s="182"/>
      <c r="D184" s="180" t="s">
        <v>740</v>
      </c>
      <c r="E184" s="191" t="s">
        <v>592</v>
      </c>
      <c r="F184" s="193" t="s">
        <v>884</v>
      </c>
      <c r="H184" s="194">
        <v>6.358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91" t="s">
        <v>740</v>
      </c>
      <c r="AU184" s="191" t="s">
        <v>729</v>
      </c>
      <c r="AV184" s="12" t="s">
        <v>653</v>
      </c>
      <c r="AW184" s="12" t="s">
        <v>608</v>
      </c>
      <c r="AX184" s="12" t="s">
        <v>645</v>
      </c>
      <c r="AY184" s="191" t="s">
        <v>728</v>
      </c>
    </row>
    <row r="185" spans="2:63" s="11" customFormat="1" ht="29.25" customHeight="1">
      <c r="B185" s="153"/>
      <c r="D185" s="154" t="s">
        <v>644</v>
      </c>
      <c r="E185" s="195" t="s">
        <v>786</v>
      </c>
      <c r="F185" s="195" t="s">
        <v>885</v>
      </c>
      <c r="I185" s="156"/>
      <c r="J185" s="196">
        <f>BK185</f>
        <v>0</v>
      </c>
      <c r="L185" s="153"/>
      <c r="M185" s="158"/>
      <c r="N185" s="159"/>
      <c r="O185" s="159"/>
      <c r="P185" s="160">
        <f>P186+P191+P243</f>
        <v>0</v>
      </c>
      <c r="Q185" s="159"/>
      <c r="R185" s="160">
        <f>R186+R191+R243</f>
        <v>1.3839265</v>
      </c>
      <c r="S185" s="159"/>
      <c r="T185" s="161">
        <f>T186+T191+T243</f>
        <v>17.700367330000002</v>
      </c>
      <c r="AR185" s="154" t="s">
        <v>593</v>
      </c>
      <c r="AT185" s="162" t="s">
        <v>644</v>
      </c>
      <c r="AU185" s="162" t="s">
        <v>593</v>
      </c>
      <c r="AY185" s="154" t="s">
        <v>728</v>
      </c>
      <c r="BK185" s="163">
        <f>BK186+BK191+BK243</f>
        <v>0</v>
      </c>
    </row>
    <row r="186" spans="2:63" s="11" customFormat="1" ht="14.25" customHeight="1">
      <c r="B186" s="153"/>
      <c r="D186" s="164" t="s">
        <v>644</v>
      </c>
      <c r="E186" s="165" t="s">
        <v>886</v>
      </c>
      <c r="F186" s="165" t="s">
        <v>887</v>
      </c>
      <c r="I186" s="156"/>
      <c r="J186" s="166">
        <f>BK186</f>
        <v>0</v>
      </c>
      <c r="L186" s="153"/>
      <c r="M186" s="158"/>
      <c r="N186" s="159"/>
      <c r="O186" s="159"/>
      <c r="P186" s="160">
        <f>SUM(P187:P190)</f>
        <v>0</v>
      </c>
      <c r="Q186" s="159"/>
      <c r="R186" s="160">
        <f>SUM(R187:R190)</f>
        <v>0.007286499999999999</v>
      </c>
      <c r="S186" s="159"/>
      <c r="T186" s="161">
        <f>SUM(T187:T190)</f>
        <v>0</v>
      </c>
      <c r="AR186" s="154" t="s">
        <v>593</v>
      </c>
      <c r="AT186" s="162" t="s">
        <v>644</v>
      </c>
      <c r="AU186" s="162" t="s">
        <v>653</v>
      </c>
      <c r="AY186" s="154" t="s">
        <v>728</v>
      </c>
      <c r="BK186" s="163">
        <f>SUM(BK187:BK190)</f>
        <v>0</v>
      </c>
    </row>
    <row r="187" spans="2:65" s="1" customFormat="1" ht="31.5" customHeight="1">
      <c r="B187" s="167"/>
      <c r="C187" s="168" t="s">
        <v>888</v>
      </c>
      <c r="D187" s="168" t="s">
        <v>731</v>
      </c>
      <c r="E187" s="169" t="s">
        <v>889</v>
      </c>
      <c r="F187" s="170" t="s">
        <v>890</v>
      </c>
      <c r="G187" s="171" t="s">
        <v>734</v>
      </c>
      <c r="H187" s="172">
        <v>56.05</v>
      </c>
      <c r="I187" s="173"/>
      <c r="J187" s="174">
        <f>ROUND(I187*H187,2)</f>
        <v>0</v>
      </c>
      <c r="K187" s="170" t="s">
        <v>735</v>
      </c>
      <c r="L187" s="35"/>
      <c r="M187" s="175" t="s">
        <v>592</v>
      </c>
      <c r="N187" s="176" t="s">
        <v>616</v>
      </c>
      <c r="O187" s="36"/>
      <c r="P187" s="177">
        <f>O187*H187</f>
        <v>0</v>
      </c>
      <c r="Q187" s="177">
        <v>0.00013</v>
      </c>
      <c r="R187" s="177">
        <f>Q187*H187</f>
        <v>0.007286499999999999</v>
      </c>
      <c r="S187" s="177">
        <v>0</v>
      </c>
      <c r="T187" s="178">
        <f>S187*H187</f>
        <v>0</v>
      </c>
      <c r="AR187" s="18" t="s">
        <v>736</v>
      </c>
      <c r="AT187" s="18" t="s">
        <v>731</v>
      </c>
      <c r="AU187" s="18" t="s">
        <v>729</v>
      </c>
      <c r="AY187" s="18" t="s">
        <v>728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18" t="s">
        <v>593</v>
      </c>
      <c r="BK187" s="179">
        <f>ROUND(I187*H187,2)</f>
        <v>0</v>
      </c>
      <c r="BL187" s="18" t="s">
        <v>736</v>
      </c>
      <c r="BM187" s="18" t="s">
        <v>891</v>
      </c>
    </row>
    <row r="188" spans="2:47" s="1" customFormat="1" ht="27">
      <c r="B188" s="35"/>
      <c r="D188" s="180" t="s">
        <v>738</v>
      </c>
      <c r="F188" s="181" t="s">
        <v>892</v>
      </c>
      <c r="I188" s="141"/>
      <c r="L188" s="35"/>
      <c r="M188" s="65"/>
      <c r="N188" s="36"/>
      <c r="O188" s="36"/>
      <c r="P188" s="36"/>
      <c r="Q188" s="36"/>
      <c r="R188" s="36"/>
      <c r="S188" s="36"/>
      <c r="T188" s="66"/>
      <c r="AT188" s="18" t="s">
        <v>738</v>
      </c>
      <c r="AU188" s="18" t="s">
        <v>729</v>
      </c>
    </row>
    <row r="189" spans="2:51" s="12" customFormat="1" ht="13.5">
      <c r="B189" s="182"/>
      <c r="D189" s="180" t="s">
        <v>740</v>
      </c>
      <c r="E189" s="191" t="s">
        <v>592</v>
      </c>
      <c r="F189" s="193" t="s">
        <v>893</v>
      </c>
      <c r="H189" s="194">
        <v>24.83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91" t="s">
        <v>740</v>
      </c>
      <c r="AU189" s="191" t="s">
        <v>729</v>
      </c>
      <c r="AV189" s="12" t="s">
        <v>653</v>
      </c>
      <c r="AW189" s="12" t="s">
        <v>608</v>
      </c>
      <c r="AX189" s="12" t="s">
        <v>645</v>
      </c>
      <c r="AY189" s="191" t="s">
        <v>728</v>
      </c>
    </row>
    <row r="190" spans="2:51" s="12" customFormat="1" ht="13.5">
      <c r="B190" s="182"/>
      <c r="D190" s="180" t="s">
        <v>740</v>
      </c>
      <c r="E190" s="191" t="s">
        <v>592</v>
      </c>
      <c r="F190" s="193" t="s">
        <v>894</v>
      </c>
      <c r="H190" s="194">
        <v>31.22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91" t="s">
        <v>740</v>
      </c>
      <c r="AU190" s="191" t="s">
        <v>729</v>
      </c>
      <c r="AV190" s="12" t="s">
        <v>653</v>
      </c>
      <c r="AW190" s="12" t="s">
        <v>608</v>
      </c>
      <c r="AX190" s="12" t="s">
        <v>645</v>
      </c>
      <c r="AY190" s="191" t="s">
        <v>728</v>
      </c>
    </row>
    <row r="191" spans="2:63" s="11" customFormat="1" ht="21.75" customHeight="1">
      <c r="B191" s="153"/>
      <c r="D191" s="164" t="s">
        <v>644</v>
      </c>
      <c r="E191" s="165" t="s">
        <v>895</v>
      </c>
      <c r="F191" s="165" t="s">
        <v>896</v>
      </c>
      <c r="I191" s="156"/>
      <c r="J191" s="166">
        <f>BK191</f>
        <v>0</v>
      </c>
      <c r="L191" s="153"/>
      <c r="M191" s="158"/>
      <c r="N191" s="159"/>
      <c r="O191" s="159"/>
      <c r="P191" s="160">
        <f>SUM(P192:P242)</f>
        <v>0</v>
      </c>
      <c r="Q191" s="159"/>
      <c r="R191" s="160">
        <f>SUM(R192:R242)</f>
        <v>0</v>
      </c>
      <c r="S191" s="159"/>
      <c r="T191" s="161">
        <f>SUM(T192:T242)</f>
        <v>15.504167330000003</v>
      </c>
      <c r="AR191" s="154" t="s">
        <v>593</v>
      </c>
      <c r="AT191" s="162" t="s">
        <v>644</v>
      </c>
      <c r="AU191" s="162" t="s">
        <v>653</v>
      </c>
      <c r="AY191" s="154" t="s">
        <v>728</v>
      </c>
      <c r="BK191" s="163">
        <f>SUM(BK192:BK242)</f>
        <v>0</v>
      </c>
    </row>
    <row r="192" spans="2:65" s="1" customFormat="1" ht="22.5" customHeight="1">
      <c r="B192" s="167"/>
      <c r="C192" s="168" t="s">
        <v>897</v>
      </c>
      <c r="D192" s="168" t="s">
        <v>731</v>
      </c>
      <c r="E192" s="169" t="s">
        <v>898</v>
      </c>
      <c r="F192" s="170" t="s">
        <v>899</v>
      </c>
      <c r="G192" s="171" t="s">
        <v>749</v>
      </c>
      <c r="H192" s="172">
        <v>1.7</v>
      </c>
      <c r="I192" s="173"/>
      <c r="J192" s="174">
        <f>ROUND(I192*H192,2)</f>
        <v>0</v>
      </c>
      <c r="K192" s="170" t="s">
        <v>735</v>
      </c>
      <c r="L192" s="35"/>
      <c r="M192" s="175" t="s">
        <v>592</v>
      </c>
      <c r="N192" s="176" t="s">
        <v>616</v>
      </c>
      <c r="O192" s="36"/>
      <c r="P192" s="177">
        <f>O192*H192</f>
        <v>0</v>
      </c>
      <c r="Q192" s="177">
        <v>0</v>
      </c>
      <c r="R192" s="177">
        <f>Q192*H192</f>
        <v>0</v>
      </c>
      <c r="S192" s="177">
        <v>0.016</v>
      </c>
      <c r="T192" s="178">
        <f>S192*H192</f>
        <v>0.0272</v>
      </c>
      <c r="AR192" s="18" t="s">
        <v>736</v>
      </c>
      <c r="AT192" s="18" t="s">
        <v>731</v>
      </c>
      <c r="AU192" s="18" t="s">
        <v>729</v>
      </c>
      <c r="AY192" s="18" t="s">
        <v>728</v>
      </c>
      <c r="BE192" s="179">
        <f>IF(N192="základní",J192,0)</f>
        <v>0</v>
      </c>
      <c r="BF192" s="179">
        <f>IF(N192="snížená",J192,0)</f>
        <v>0</v>
      </c>
      <c r="BG192" s="179">
        <f>IF(N192="zákl. přenesená",J192,0)</f>
        <v>0</v>
      </c>
      <c r="BH192" s="179">
        <f>IF(N192="sníž. přenesená",J192,0)</f>
        <v>0</v>
      </c>
      <c r="BI192" s="179">
        <f>IF(N192="nulová",J192,0)</f>
        <v>0</v>
      </c>
      <c r="BJ192" s="18" t="s">
        <v>593</v>
      </c>
      <c r="BK192" s="179">
        <f>ROUND(I192*H192,2)</f>
        <v>0</v>
      </c>
      <c r="BL192" s="18" t="s">
        <v>736</v>
      </c>
      <c r="BM192" s="18" t="s">
        <v>900</v>
      </c>
    </row>
    <row r="193" spans="2:47" s="1" customFormat="1" ht="13.5">
      <c r="B193" s="35"/>
      <c r="D193" s="180" t="s">
        <v>738</v>
      </c>
      <c r="F193" s="181" t="s">
        <v>901</v>
      </c>
      <c r="I193" s="141"/>
      <c r="L193" s="35"/>
      <c r="M193" s="65"/>
      <c r="N193" s="36"/>
      <c r="O193" s="36"/>
      <c r="P193" s="36"/>
      <c r="Q193" s="36"/>
      <c r="R193" s="36"/>
      <c r="S193" s="36"/>
      <c r="T193" s="66"/>
      <c r="AT193" s="18" t="s">
        <v>738</v>
      </c>
      <c r="AU193" s="18" t="s">
        <v>729</v>
      </c>
    </row>
    <row r="194" spans="2:51" s="12" customFormat="1" ht="13.5">
      <c r="B194" s="182"/>
      <c r="D194" s="183" t="s">
        <v>740</v>
      </c>
      <c r="E194" s="184" t="s">
        <v>592</v>
      </c>
      <c r="F194" s="185" t="s">
        <v>902</v>
      </c>
      <c r="H194" s="186">
        <v>1.7</v>
      </c>
      <c r="I194" s="187"/>
      <c r="L194" s="182"/>
      <c r="M194" s="188"/>
      <c r="N194" s="189"/>
      <c r="O194" s="189"/>
      <c r="P194" s="189"/>
      <c r="Q194" s="189"/>
      <c r="R194" s="189"/>
      <c r="S194" s="189"/>
      <c r="T194" s="190"/>
      <c r="AT194" s="191" t="s">
        <v>740</v>
      </c>
      <c r="AU194" s="191" t="s">
        <v>729</v>
      </c>
      <c r="AV194" s="12" t="s">
        <v>653</v>
      </c>
      <c r="AW194" s="12" t="s">
        <v>608</v>
      </c>
      <c r="AX194" s="12" t="s">
        <v>645</v>
      </c>
      <c r="AY194" s="191" t="s">
        <v>728</v>
      </c>
    </row>
    <row r="195" spans="2:65" s="1" customFormat="1" ht="22.5" customHeight="1">
      <c r="B195" s="167"/>
      <c r="C195" s="168" t="s">
        <v>903</v>
      </c>
      <c r="D195" s="168" t="s">
        <v>731</v>
      </c>
      <c r="E195" s="169" t="s">
        <v>904</v>
      </c>
      <c r="F195" s="170" t="s">
        <v>905</v>
      </c>
      <c r="G195" s="171" t="s">
        <v>749</v>
      </c>
      <c r="H195" s="172">
        <v>6.9</v>
      </c>
      <c r="I195" s="173"/>
      <c r="J195" s="174">
        <f>ROUND(I195*H195,2)</f>
        <v>0</v>
      </c>
      <c r="K195" s="170" t="s">
        <v>735</v>
      </c>
      <c r="L195" s="35"/>
      <c r="M195" s="175" t="s">
        <v>592</v>
      </c>
      <c r="N195" s="176" t="s">
        <v>616</v>
      </c>
      <c r="O195" s="36"/>
      <c r="P195" s="177">
        <f>O195*H195</f>
        <v>0</v>
      </c>
      <c r="Q195" s="177">
        <v>0</v>
      </c>
      <c r="R195" s="177">
        <f>Q195*H195</f>
        <v>0</v>
      </c>
      <c r="S195" s="177">
        <v>0.016</v>
      </c>
      <c r="T195" s="178">
        <f>S195*H195</f>
        <v>0.11040000000000001</v>
      </c>
      <c r="AR195" s="18" t="s">
        <v>736</v>
      </c>
      <c r="AT195" s="18" t="s">
        <v>731</v>
      </c>
      <c r="AU195" s="18" t="s">
        <v>729</v>
      </c>
      <c r="AY195" s="18" t="s">
        <v>728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18" t="s">
        <v>593</v>
      </c>
      <c r="BK195" s="179">
        <f>ROUND(I195*H195,2)</f>
        <v>0</v>
      </c>
      <c r="BL195" s="18" t="s">
        <v>736</v>
      </c>
      <c r="BM195" s="18" t="s">
        <v>906</v>
      </c>
    </row>
    <row r="196" spans="2:47" s="1" customFormat="1" ht="13.5">
      <c r="B196" s="35"/>
      <c r="D196" s="180" t="s">
        <v>738</v>
      </c>
      <c r="F196" s="181" t="s">
        <v>907</v>
      </c>
      <c r="I196" s="141"/>
      <c r="L196" s="35"/>
      <c r="M196" s="65"/>
      <c r="N196" s="36"/>
      <c r="O196" s="36"/>
      <c r="P196" s="36"/>
      <c r="Q196" s="36"/>
      <c r="R196" s="36"/>
      <c r="S196" s="36"/>
      <c r="T196" s="66"/>
      <c r="AT196" s="18" t="s">
        <v>738</v>
      </c>
      <c r="AU196" s="18" t="s">
        <v>729</v>
      </c>
    </row>
    <row r="197" spans="2:51" s="12" customFormat="1" ht="13.5">
      <c r="B197" s="182"/>
      <c r="D197" s="180" t="s">
        <v>740</v>
      </c>
      <c r="E197" s="191" t="s">
        <v>592</v>
      </c>
      <c r="F197" s="193" t="s">
        <v>908</v>
      </c>
      <c r="H197" s="194">
        <v>2.4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91" t="s">
        <v>740</v>
      </c>
      <c r="AU197" s="191" t="s">
        <v>729</v>
      </c>
      <c r="AV197" s="12" t="s">
        <v>653</v>
      </c>
      <c r="AW197" s="12" t="s">
        <v>608</v>
      </c>
      <c r="AX197" s="12" t="s">
        <v>645</v>
      </c>
      <c r="AY197" s="191" t="s">
        <v>728</v>
      </c>
    </row>
    <row r="198" spans="2:51" s="12" customFormat="1" ht="13.5">
      <c r="B198" s="182"/>
      <c r="D198" s="183" t="s">
        <v>740</v>
      </c>
      <c r="E198" s="184" t="s">
        <v>592</v>
      </c>
      <c r="F198" s="185" t="s">
        <v>909</v>
      </c>
      <c r="H198" s="186">
        <v>4.5</v>
      </c>
      <c r="I198" s="187"/>
      <c r="L198" s="182"/>
      <c r="M198" s="188"/>
      <c r="N198" s="189"/>
      <c r="O198" s="189"/>
      <c r="P198" s="189"/>
      <c r="Q198" s="189"/>
      <c r="R198" s="189"/>
      <c r="S198" s="189"/>
      <c r="T198" s="190"/>
      <c r="AT198" s="191" t="s">
        <v>740</v>
      </c>
      <c r="AU198" s="191" t="s">
        <v>729</v>
      </c>
      <c r="AV198" s="12" t="s">
        <v>653</v>
      </c>
      <c r="AW198" s="12" t="s">
        <v>608</v>
      </c>
      <c r="AX198" s="12" t="s">
        <v>645</v>
      </c>
      <c r="AY198" s="191" t="s">
        <v>728</v>
      </c>
    </row>
    <row r="199" spans="2:65" s="1" customFormat="1" ht="22.5" customHeight="1">
      <c r="B199" s="167"/>
      <c r="C199" s="168" t="s">
        <v>910</v>
      </c>
      <c r="D199" s="168" t="s">
        <v>731</v>
      </c>
      <c r="E199" s="169" t="s">
        <v>911</v>
      </c>
      <c r="F199" s="170" t="s">
        <v>912</v>
      </c>
      <c r="G199" s="171" t="s">
        <v>734</v>
      </c>
      <c r="H199" s="172">
        <v>10.394</v>
      </c>
      <c r="I199" s="173"/>
      <c r="J199" s="174">
        <f>ROUND(I199*H199,2)</f>
        <v>0</v>
      </c>
      <c r="K199" s="170" t="s">
        <v>735</v>
      </c>
      <c r="L199" s="35"/>
      <c r="M199" s="175" t="s">
        <v>592</v>
      </c>
      <c r="N199" s="176" t="s">
        <v>616</v>
      </c>
      <c r="O199" s="36"/>
      <c r="P199" s="177">
        <f>O199*H199</f>
        <v>0</v>
      </c>
      <c r="Q199" s="177">
        <v>0</v>
      </c>
      <c r="R199" s="177">
        <f>Q199*H199</f>
        <v>0</v>
      </c>
      <c r="S199" s="177">
        <v>0.01574</v>
      </c>
      <c r="T199" s="178">
        <f>S199*H199</f>
        <v>0.16360156</v>
      </c>
      <c r="AR199" s="18" t="s">
        <v>736</v>
      </c>
      <c r="AT199" s="18" t="s">
        <v>731</v>
      </c>
      <c r="AU199" s="18" t="s">
        <v>729</v>
      </c>
      <c r="AY199" s="18" t="s">
        <v>728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18" t="s">
        <v>593</v>
      </c>
      <c r="BK199" s="179">
        <f>ROUND(I199*H199,2)</f>
        <v>0</v>
      </c>
      <c r="BL199" s="18" t="s">
        <v>736</v>
      </c>
      <c r="BM199" s="18" t="s">
        <v>913</v>
      </c>
    </row>
    <row r="200" spans="2:47" s="1" customFormat="1" ht="27">
      <c r="B200" s="35"/>
      <c r="D200" s="180" t="s">
        <v>738</v>
      </c>
      <c r="F200" s="181" t="s">
        <v>914</v>
      </c>
      <c r="I200" s="141"/>
      <c r="L200" s="35"/>
      <c r="M200" s="65"/>
      <c r="N200" s="36"/>
      <c r="O200" s="36"/>
      <c r="P200" s="36"/>
      <c r="Q200" s="36"/>
      <c r="R200" s="36"/>
      <c r="S200" s="36"/>
      <c r="T200" s="66"/>
      <c r="AT200" s="18" t="s">
        <v>738</v>
      </c>
      <c r="AU200" s="18" t="s">
        <v>729</v>
      </c>
    </row>
    <row r="201" spans="2:51" s="12" customFormat="1" ht="13.5">
      <c r="B201" s="182"/>
      <c r="D201" s="183" t="s">
        <v>740</v>
      </c>
      <c r="E201" s="184" t="s">
        <v>592</v>
      </c>
      <c r="F201" s="185" t="s">
        <v>915</v>
      </c>
      <c r="H201" s="186">
        <v>10.394</v>
      </c>
      <c r="I201" s="187"/>
      <c r="L201" s="182"/>
      <c r="M201" s="188"/>
      <c r="N201" s="189"/>
      <c r="O201" s="189"/>
      <c r="P201" s="189"/>
      <c r="Q201" s="189"/>
      <c r="R201" s="189"/>
      <c r="S201" s="189"/>
      <c r="T201" s="190"/>
      <c r="AT201" s="191" t="s">
        <v>740</v>
      </c>
      <c r="AU201" s="191" t="s">
        <v>729</v>
      </c>
      <c r="AV201" s="12" t="s">
        <v>653</v>
      </c>
      <c r="AW201" s="12" t="s">
        <v>608</v>
      </c>
      <c r="AX201" s="12" t="s">
        <v>645</v>
      </c>
      <c r="AY201" s="191" t="s">
        <v>728</v>
      </c>
    </row>
    <row r="202" spans="2:65" s="1" customFormat="1" ht="22.5" customHeight="1">
      <c r="B202" s="167"/>
      <c r="C202" s="168" t="s">
        <v>916</v>
      </c>
      <c r="D202" s="168" t="s">
        <v>731</v>
      </c>
      <c r="E202" s="169" t="s">
        <v>917</v>
      </c>
      <c r="F202" s="170" t="s">
        <v>918</v>
      </c>
      <c r="G202" s="171" t="s">
        <v>749</v>
      </c>
      <c r="H202" s="172">
        <v>30.76</v>
      </c>
      <c r="I202" s="173"/>
      <c r="J202" s="174">
        <f>ROUND(I202*H202,2)</f>
        <v>0</v>
      </c>
      <c r="K202" s="170" t="s">
        <v>735</v>
      </c>
      <c r="L202" s="35"/>
      <c r="M202" s="175" t="s">
        <v>592</v>
      </c>
      <c r="N202" s="176" t="s">
        <v>616</v>
      </c>
      <c r="O202" s="36"/>
      <c r="P202" s="177">
        <f>O202*H202</f>
        <v>0</v>
      </c>
      <c r="Q202" s="177">
        <v>0</v>
      </c>
      <c r="R202" s="177">
        <f>Q202*H202</f>
        <v>0</v>
      </c>
      <c r="S202" s="177">
        <v>0.01</v>
      </c>
      <c r="T202" s="178">
        <f>S202*H202</f>
        <v>0.30760000000000004</v>
      </c>
      <c r="AR202" s="18" t="s">
        <v>736</v>
      </c>
      <c r="AT202" s="18" t="s">
        <v>731</v>
      </c>
      <c r="AU202" s="18" t="s">
        <v>729</v>
      </c>
      <c r="AY202" s="18" t="s">
        <v>728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8" t="s">
        <v>593</v>
      </c>
      <c r="BK202" s="179">
        <f>ROUND(I202*H202,2)</f>
        <v>0</v>
      </c>
      <c r="BL202" s="18" t="s">
        <v>736</v>
      </c>
      <c r="BM202" s="18" t="s">
        <v>919</v>
      </c>
    </row>
    <row r="203" spans="2:47" s="1" customFormat="1" ht="27">
      <c r="B203" s="35"/>
      <c r="D203" s="180" t="s">
        <v>738</v>
      </c>
      <c r="F203" s="181" t="s">
        <v>920</v>
      </c>
      <c r="I203" s="141"/>
      <c r="L203" s="35"/>
      <c r="M203" s="65"/>
      <c r="N203" s="36"/>
      <c r="O203" s="36"/>
      <c r="P203" s="36"/>
      <c r="Q203" s="36"/>
      <c r="R203" s="36"/>
      <c r="S203" s="36"/>
      <c r="T203" s="66"/>
      <c r="AT203" s="18" t="s">
        <v>738</v>
      </c>
      <c r="AU203" s="18" t="s">
        <v>729</v>
      </c>
    </row>
    <row r="204" spans="2:51" s="12" customFormat="1" ht="13.5">
      <c r="B204" s="182"/>
      <c r="D204" s="183" t="s">
        <v>740</v>
      </c>
      <c r="E204" s="184" t="s">
        <v>592</v>
      </c>
      <c r="F204" s="185" t="s">
        <v>921</v>
      </c>
      <c r="H204" s="186">
        <v>30.76</v>
      </c>
      <c r="I204" s="187"/>
      <c r="L204" s="182"/>
      <c r="M204" s="188"/>
      <c r="N204" s="189"/>
      <c r="O204" s="189"/>
      <c r="P204" s="189"/>
      <c r="Q204" s="189"/>
      <c r="R204" s="189"/>
      <c r="S204" s="189"/>
      <c r="T204" s="190"/>
      <c r="AT204" s="191" t="s">
        <v>740</v>
      </c>
      <c r="AU204" s="191" t="s">
        <v>729</v>
      </c>
      <c r="AV204" s="12" t="s">
        <v>653</v>
      </c>
      <c r="AW204" s="12" t="s">
        <v>608</v>
      </c>
      <c r="AX204" s="12" t="s">
        <v>645</v>
      </c>
      <c r="AY204" s="191" t="s">
        <v>728</v>
      </c>
    </row>
    <row r="205" spans="2:65" s="1" customFormat="1" ht="22.5" customHeight="1">
      <c r="B205" s="167"/>
      <c r="C205" s="168" t="s">
        <v>922</v>
      </c>
      <c r="D205" s="168" t="s">
        <v>731</v>
      </c>
      <c r="E205" s="169" t="s">
        <v>923</v>
      </c>
      <c r="F205" s="170" t="s">
        <v>924</v>
      </c>
      <c r="G205" s="171" t="s">
        <v>734</v>
      </c>
      <c r="H205" s="172">
        <v>8.481</v>
      </c>
      <c r="I205" s="173"/>
      <c r="J205" s="174">
        <f>ROUND(I205*H205,2)</f>
        <v>0</v>
      </c>
      <c r="K205" s="170" t="s">
        <v>735</v>
      </c>
      <c r="L205" s="35"/>
      <c r="M205" s="175" t="s">
        <v>592</v>
      </c>
      <c r="N205" s="176" t="s">
        <v>616</v>
      </c>
      <c r="O205" s="36"/>
      <c r="P205" s="177">
        <f>O205*H205</f>
        <v>0</v>
      </c>
      <c r="Q205" s="177">
        <v>0</v>
      </c>
      <c r="R205" s="177">
        <f>Q205*H205</f>
        <v>0</v>
      </c>
      <c r="S205" s="177">
        <v>0.08317</v>
      </c>
      <c r="T205" s="178">
        <f>S205*H205</f>
        <v>0.70536477</v>
      </c>
      <c r="AR205" s="18" t="s">
        <v>736</v>
      </c>
      <c r="AT205" s="18" t="s">
        <v>731</v>
      </c>
      <c r="AU205" s="18" t="s">
        <v>729</v>
      </c>
      <c r="AY205" s="18" t="s">
        <v>728</v>
      </c>
      <c r="BE205" s="179">
        <f>IF(N205="základní",J205,0)</f>
        <v>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18" t="s">
        <v>593</v>
      </c>
      <c r="BK205" s="179">
        <f>ROUND(I205*H205,2)</f>
        <v>0</v>
      </c>
      <c r="BL205" s="18" t="s">
        <v>736</v>
      </c>
      <c r="BM205" s="18" t="s">
        <v>925</v>
      </c>
    </row>
    <row r="206" spans="2:47" s="1" customFormat="1" ht="13.5">
      <c r="B206" s="35"/>
      <c r="D206" s="180" t="s">
        <v>738</v>
      </c>
      <c r="F206" s="181" t="s">
        <v>924</v>
      </c>
      <c r="I206" s="141"/>
      <c r="L206" s="35"/>
      <c r="M206" s="65"/>
      <c r="N206" s="36"/>
      <c r="O206" s="36"/>
      <c r="P206" s="36"/>
      <c r="Q206" s="36"/>
      <c r="R206" s="36"/>
      <c r="S206" s="36"/>
      <c r="T206" s="66"/>
      <c r="AT206" s="18" t="s">
        <v>738</v>
      </c>
      <c r="AU206" s="18" t="s">
        <v>729</v>
      </c>
    </row>
    <row r="207" spans="2:51" s="12" customFormat="1" ht="13.5">
      <c r="B207" s="182"/>
      <c r="D207" s="180" t="s">
        <v>740</v>
      </c>
      <c r="E207" s="191" t="s">
        <v>592</v>
      </c>
      <c r="F207" s="193" t="s">
        <v>926</v>
      </c>
      <c r="H207" s="194">
        <v>1.757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91" t="s">
        <v>740</v>
      </c>
      <c r="AU207" s="191" t="s">
        <v>729</v>
      </c>
      <c r="AV207" s="12" t="s">
        <v>653</v>
      </c>
      <c r="AW207" s="12" t="s">
        <v>608</v>
      </c>
      <c r="AX207" s="12" t="s">
        <v>645</v>
      </c>
      <c r="AY207" s="191" t="s">
        <v>728</v>
      </c>
    </row>
    <row r="208" spans="2:51" s="12" customFormat="1" ht="13.5">
      <c r="B208" s="182"/>
      <c r="D208" s="183" t="s">
        <v>740</v>
      </c>
      <c r="E208" s="184" t="s">
        <v>592</v>
      </c>
      <c r="F208" s="185" t="s">
        <v>927</v>
      </c>
      <c r="H208" s="186">
        <v>6.724</v>
      </c>
      <c r="I208" s="187"/>
      <c r="L208" s="182"/>
      <c r="M208" s="188"/>
      <c r="N208" s="189"/>
      <c r="O208" s="189"/>
      <c r="P208" s="189"/>
      <c r="Q208" s="189"/>
      <c r="R208" s="189"/>
      <c r="S208" s="189"/>
      <c r="T208" s="190"/>
      <c r="AT208" s="191" t="s">
        <v>740</v>
      </c>
      <c r="AU208" s="191" t="s">
        <v>729</v>
      </c>
      <c r="AV208" s="12" t="s">
        <v>653</v>
      </c>
      <c r="AW208" s="12" t="s">
        <v>608</v>
      </c>
      <c r="AX208" s="12" t="s">
        <v>645</v>
      </c>
      <c r="AY208" s="191" t="s">
        <v>728</v>
      </c>
    </row>
    <row r="209" spans="2:65" s="1" customFormat="1" ht="31.5" customHeight="1">
      <c r="B209" s="167"/>
      <c r="C209" s="168" t="s">
        <v>928</v>
      </c>
      <c r="D209" s="168" t="s">
        <v>731</v>
      </c>
      <c r="E209" s="169" t="s">
        <v>929</v>
      </c>
      <c r="F209" s="170" t="s">
        <v>930</v>
      </c>
      <c r="G209" s="171" t="s">
        <v>869</v>
      </c>
      <c r="H209" s="172">
        <v>1.153</v>
      </c>
      <c r="I209" s="173"/>
      <c r="J209" s="174">
        <f>ROUND(I209*H209,2)</f>
        <v>0</v>
      </c>
      <c r="K209" s="170" t="s">
        <v>735</v>
      </c>
      <c r="L209" s="35"/>
      <c r="M209" s="175" t="s">
        <v>592</v>
      </c>
      <c r="N209" s="176" t="s">
        <v>616</v>
      </c>
      <c r="O209" s="36"/>
      <c r="P209" s="177">
        <f>O209*H209</f>
        <v>0</v>
      </c>
      <c r="Q209" s="177">
        <v>0</v>
      </c>
      <c r="R209" s="177">
        <f>Q209*H209</f>
        <v>0</v>
      </c>
      <c r="S209" s="177">
        <v>2.2</v>
      </c>
      <c r="T209" s="178">
        <f>S209*H209</f>
        <v>2.5366000000000004</v>
      </c>
      <c r="AR209" s="18" t="s">
        <v>736</v>
      </c>
      <c r="AT209" s="18" t="s">
        <v>731</v>
      </c>
      <c r="AU209" s="18" t="s">
        <v>729</v>
      </c>
      <c r="AY209" s="18" t="s">
        <v>728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18" t="s">
        <v>593</v>
      </c>
      <c r="BK209" s="179">
        <f>ROUND(I209*H209,2)</f>
        <v>0</v>
      </c>
      <c r="BL209" s="18" t="s">
        <v>736</v>
      </c>
      <c r="BM209" s="18" t="s">
        <v>931</v>
      </c>
    </row>
    <row r="210" spans="2:47" s="1" customFormat="1" ht="27">
      <c r="B210" s="35"/>
      <c r="D210" s="180" t="s">
        <v>738</v>
      </c>
      <c r="F210" s="181" t="s">
        <v>932</v>
      </c>
      <c r="I210" s="141"/>
      <c r="L210" s="35"/>
      <c r="M210" s="65"/>
      <c r="N210" s="36"/>
      <c r="O210" s="36"/>
      <c r="P210" s="36"/>
      <c r="Q210" s="36"/>
      <c r="R210" s="36"/>
      <c r="S210" s="36"/>
      <c r="T210" s="66"/>
      <c r="AT210" s="18" t="s">
        <v>738</v>
      </c>
      <c r="AU210" s="18" t="s">
        <v>729</v>
      </c>
    </row>
    <row r="211" spans="2:51" s="12" customFormat="1" ht="13.5">
      <c r="B211" s="182"/>
      <c r="D211" s="180" t="s">
        <v>740</v>
      </c>
      <c r="E211" s="191" t="s">
        <v>592</v>
      </c>
      <c r="F211" s="193" t="s">
        <v>933</v>
      </c>
      <c r="H211" s="194">
        <v>0.144</v>
      </c>
      <c r="I211" s="187"/>
      <c r="L211" s="182"/>
      <c r="M211" s="188"/>
      <c r="N211" s="189"/>
      <c r="O211" s="189"/>
      <c r="P211" s="189"/>
      <c r="Q211" s="189"/>
      <c r="R211" s="189"/>
      <c r="S211" s="189"/>
      <c r="T211" s="190"/>
      <c r="AT211" s="191" t="s">
        <v>740</v>
      </c>
      <c r="AU211" s="191" t="s">
        <v>729</v>
      </c>
      <c r="AV211" s="12" t="s">
        <v>653</v>
      </c>
      <c r="AW211" s="12" t="s">
        <v>608</v>
      </c>
      <c r="AX211" s="12" t="s">
        <v>645</v>
      </c>
      <c r="AY211" s="191" t="s">
        <v>728</v>
      </c>
    </row>
    <row r="212" spans="2:51" s="12" customFormat="1" ht="13.5">
      <c r="B212" s="182"/>
      <c r="D212" s="183" t="s">
        <v>740</v>
      </c>
      <c r="E212" s="184" t="s">
        <v>592</v>
      </c>
      <c r="F212" s="185" t="s">
        <v>934</v>
      </c>
      <c r="H212" s="186">
        <v>1.009</v>
      </c>
      <c r="I212" s="187"/>
      <c r="L212" s="182"/>
      <c r="M212" s="188"/>
      <c r="N212" s="189"/>
      <c r="O212" s="189"/>
      <c r="P212" s="189"/>
      <c r="Q212" s="189"/>
      <c r="R212" s="189"/>
      <c r="S212" s="189"/>
      <c r="T212" s="190"/>
      <c r="AT212" s="191" t="s">
        <v>740</v>
      </c>
      <c r="AU212" s="191" t="s">
        <v>729</v>
      </c>
      <c r="AV212" s="12" t="s">
        <v>653</v>
      </c>
      <c r="AW212" s="12" t="s">
        <v>608</v>
      </c>
      <c r="AX212" s="12" t="s">
        <v>645</v>
      </c>
      <c r="AY212" s="191" t="s">
        <v>728</v>
      </c>
    </row>
    <row r="213" spans="2:65" s="1" customFormat="1" ht="22.5" customHeight="1">
      <c r="B213" s="167"/>
      <c r="C213" s="168" t="s">
        <v>935</v>
      </c>
      <c r="D213" s="168" t="s">
        <v>731</v>
      </c>
      <c r="E213" s="169" t="s">
        <v>936</v>
      </c>
      <c r="F213" s="170" t="s">
        <v>937</v>
      </c>
      <c r="G213" s="171" t="s">
        <v>749</v>
      </c>
      <c r="H213" s="172">
        <v>0.92</v>
      </c>
      <c r="I213" s="173"/>
      <c r="J213" s="174">
        <f>ROUND(I213*H213,2)</f>
        <v>0</v>
      </c>
      <c r="K213" s="170" t="s">
        <v>735</v>
      </c>
      <c r="L213" s="35"/>
      <c r="M213" s="175" t="s">
        <v>592</v>
      </c>
      <c r="N213" s="176" t="s">
        <v>616</v>
      </c>
      <c r="O213" s="36"/>
      <c r="P213" s="177">
        <f>O213*H213</f>
        <v>0</v>
      </c>
      <c r="Q213" s="177">
        <v>0</v>
      </c>
      <c r="R213" s="177">
        <f>Q213*H213</f>
        <v>0</v>
      </c>
      <c r="S213" s="177">
        <v>0.066</v>
      </c>
      <c r="T213" s="178">
        <f>S213*H213</f>
        <v>0.06072</v>
      </c>
      <c r="AR213" s="18" t="s">
        <v>736</v>
      </c>
      <c r="AT213" s="18" t="s">
        <v>731</v>
      </c>
      <c r="AU213" s="18" t="s">
        <v>729</v>
      </c>
      <c r="AY213" s="18" t="s">
        <v>728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18" t="s">
        <v>593</v>
      </c>
      <c r="BK213" s="179">
        <f>ROUND(I213*H213,2)</f>
        <v>0</v>
      </c>
      <c r="BL213" s="18" t="s">
        <v>736</v>
      </c>
      <c r="BM213" s="18" t="s">
        <v>938</v>
      </c>
    </row>
    <row r="214" spans="2:47" s="1" customFormat="1" ht="27">
      <c r="B214" s="35"/>
      <c r="D214" s="180" t="s">
        <v>738</v>
      </c>
      <c r="F214" s="181" t="s">
        <v>939</v>
      </c>
      <c r="I214" s="141"/>
      <c r="L214" s="35"/>
      <c r="M214" s="65"/>
      <c r="N214" s="36"/>
      <c r="O214" s="36"/>
      <c r="P214" s="36"/>
      <c r="Q214" s="36"/>
      <c r="R214" s="36"/>
      <c r="S214" s="36"/>
      <c r="T214" s="66"/>
      <c r="AT214" s="18" t="s">
        <v>738</v>
      </c>
      <c r="AU214" s="18" t="s">
        <v>729</v>
      </c>
    </row>
    <row r="215" spans="2:51" s="12" customFormat="1" ht="13.5">
      <c r="B215" s="182"/>
      <c r="D215" s="183" t="s">
        <v>740</v>
      </c>
      <c r="E215" s="184" t="s">
        <v>592</v>
      </c>
      <c r="F215" s="185" t="s">
        <v>940</v>
      </c>
      <c r="H215" s="186">
        <v>0.92</v>
      </c>
      <c r="I215" s="187"/>
      <c r="L215" s="182"/>
      <c r="M215" s="188"/>
      <c r="N215" s="189"/>
      <c r="O215" s="189"/>
      <c r="P215" s="189"/>
      <c r="Q215" s="189"/>
      <c r="R215" s="189"/>
      <c r="S215" s="189"/>
      <c r="T215" s="190"/>
      <c r="AT215" s="191" t="s">
        <v>740</v>
      </c>
      <c r="AU215" s="191" t="s">
        <v>729</v>
      </c>
      <c r="AV215" s="12" t="s">
        <v>653</v>
      </c>
      <c r="AW215" s="12" t="s">
        <v>608</v>
      </c>
      <c r="AX215" s="12" t="s">
        <v>645</v>
      </c>
      <c r="AY215" s="191" t="s">
        <v>728</v>
      </c>
    </row>
    <row r="216" spans="2:65" s="1" customFormat="1" ht="22.5" customHeight="1">
      <c r="B216" s="167"/>
      <c r="C216" s="168" t="s">
        <v>941</v>
      </c>
      <c r="D216" s="168" t="s">
        <v>731</v>
      </c>
      <c r="E216" s="169" t="s">
        <v>942</v>
      </c>
      <c r="F216" s="170" t="s">
        <v>943</v>
      </c>
      <c r="G216" s="171" t="s">
        <v>734</v>
      </c>
      <c r="H216" s="172">
        <v>0.378</v>
      </c>
      <c r="I216" s="173"/>
      <c r="J216" s="174">
        <f>ROUND(I216*H216,2)</f>
        <v>0</v>
      </c>
      <c r="K216" s="170" t="s">
        <v>735</v>
      </c>
      <c r="L216" s="35"/>
      <c r="M216" s="175" t="s">
        <v>592</v>
      </c>
      <c r="N216" s="176" t="s">
        <v>616</v>
      </c>
      <c r="O216" s="36"/>
      <c r="P216" s="177">
        <f>O216*H216</f>
        <v>0</v>
      </c>
      <c r="Q216" s="177">
        <v>0</v>
      </c>
      <c r="R216" s="177">
        <f>Q216*H216</f>
        <v>0</v>
      </c>
      <c r="S216" s="177">
        <v>0.075</v>
      </c>
      <c r="T216" s="178">
        <f>S216*H216</f>
        <v>0.02835</v>
      </c>
      <c r="AR216" s="18" t="s">
        <v>736</v>
      </c>
      <c r="AT216" s="18" t="s">
        <v>731</v>
      </c>
      <c r="AU216" s="18" t="s">
        <v>729</v>
      </c>
      <c r="AY216" s="18" t="s">
        <v>728</v>
      </c>
      <c r="BE216" s="179">
        <f>IF(N216="základní",J216,0)</f>
        <v>0</v>
      </c>
      <c r="BF216" s="179">
        <f>IF(N216="snížená",J216,0)</f>
        <v>0</v>
      </c>
      <c r="BG216" s="179">
        <f>IF(N216="zákl. přenesená",J216,0)</f>
        <v>0</v>
      </c>
      <c r="BH216" s="179">
        <f>IF(N216="sníž. přenesená",J216,0)</f>
        <v>0</v>
      </c>
      <c r="BI216" s="179">
        <f>IF(N216="nulová",J216,0)</f>
        <v>0</v>
      </c>
      <c r="BJ216" s="18" t="s">
        <v>593</v>
      </c>
      <c r="BK216" s="179">
        <f>ROUND(I216*H216,2)</f>
        <v>0</v>
      </c>
      <c r="BL216" s="18" t="s">
        <v>736</v>
      </c>
      <c r="BM216" s="18" t="s">
        <v>944</v>
      </c>
    </row>
    <row r="217" spans="2:47" s="1" customFormat="1" ht="27">
      <c r="B217" s="35"/>
      <c r="D217" s="180" t="s">
        <v>738</v>
      </c>
      <c r="F217" s="181" t="s">
        <v>945</v>
      </c>
      <c r="I217" s="141"/>
      <c r="L217" s="35"/>
      <c r="M217" s="65"/>
      <c r="N217" s="36"/>
      <c r="O217" s="36"/>
      <c r="P217" s="36"/>
      <c r="Q217" s="36"/>
      <c r="R217" s="36"/>
      <c r="S217" s="36"/>
      <c r="T217" s="66"/>
      <c r="AT217" s="18" t="s">
        <v>738</v>
      </c>
      <c r="AU217" s="18" t="s">
        <v>729</v>
      </c>
    </row>
    <row r="218" spans="2:51" s="12" customFormat="1" ht="13.5">
      <c r="B218" s="182"/>
      <c r="D218" s="183" t="s">
        <v>740</v>
      </c>
      <c r="E218" s="184" t="s">
        <v>592</v>
      </c>
      <c r="F218" s="185" t="s">
        <v>946</v>
      </c>
      <c r="H218" s="186">
        <v>0.378</v>
      </c>
      <c r="I218" s="187"/>
      <c r="L218" s="182"/>
      <c r="M218" s="188"/>
      <c r="N218" s="189"/>
      <c r="O218" s="189"/>
      <c r="P218" s="189"/>
      <c r="Q218" s="189"/>
      <c r="R218" s="189"/>
      <c r="S218" s="189"/>
      <c r="T218" s="190"/>
      <c r="AT218" s="191" t="s">
        <v>740</v>
      </c>
      <c r="AU218" s="191" t="s">
        <v>729</v>
      </c>
      <c r="AV218" s="12" t="s">
        <v>653</v>
      </c>
      <c r="AW218" s="12" t="s">
        <v>608</v>
      </c>
      <c r="AX218" s="12" t="s">
        <v>645</v>
      </c>
      <c r="AY218" s="191" t="s">
        <v>728</v>
      </c>
    </row>
    <row r="219" spans="2:65" s="1" customFormat="1" ht="22.5" customHeight="1">
      <c r="B219" s="167"/>
      <c r="C219" s="168" t="s">
        <v>947</v>
      </c>
      <c r="D219" s="168" t="s">
        <v>731</v>
      </c>
      <c r="E219" s="169" t="s">
        <v>948</v>
      </c>
      <c r="F219" s="170" t="s">
        <v>949</v>
      </c>
      <c r="G219" s="171" t="s">
        <v>734</v>
      </c>
      <c r="H219" s="172">
        <v>1.931</v>
      </c>
      <c r="I219" s="173"/>
      <c r="J219" s="174">
        <f>ROUND(I219*H219,2)</f>
        <v>0</v>
      </c>
      <c r="K219" s="170" t="s">
        <v>735</v>
      </c>
      <c r="L219" s="35"/>
      <c r="M219" s="175" t="s">
        <v>592</v>
      </c>
      <c r="N219" s="176" t="s">
        <v>616</v>
      </c>
      <c r="O219" s="36"/>
      <c r="P219" s="177">
        <f>O219*H219</f>
        <v>0</v>
      </c>
      <c r="Q219" s="177">
        <v>0</v>
      </c>
      <c r="R219" s="177">
        <f>Q219*H219</f>
        <v>0</v>
      </c>
      <c r="S219" s="177">
        <v>0.076</v>
      </c>
      <c r="T219" s="178">
        <f>S219*H219</f>
        <v>0.146756</v>
      </c>
      <c r="AR219" s="18" t="s">
        <v>736</v>
      </c>
      <c r="AT219" s="18" t="s">
        <v>731</v>
      </c>
      <c r="AU219" s="18" t="s">
        <v>729</v>
      </c>
      <c r="AY219" s="18" t="s">
        <v>728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18" t="s">
        <v>593</v>
      </c>
      <c r="BK219" s="179">
        <f>ROUND(I219*H219,2)</f>
        <v>0</v>
      </c>
      <c r="BL219" s="18" t="s">
        <v>736</v>
      </c>
      <c r="BM219" s="18" t="s">
        <v>950</v>
      </c>
    </row>
    <row r="220" spans="2:47" s="1" customFormat="1" ht="27">
      <c r="B220" s="35"/>
      <c r="D220" s="180" t="s">
        <v>738</v>
      </c>
      <c r="F220" s="181" t="s">
        <v>951</v>
      </c>
      <c r="I220" s="141"/>
      <c r="L220" s="35"/>
      <c r="M220" s="65"/>
      <c r="N220" s="36"/>
      <c r="O220" s="36"/>
      <c r="P220" s="36"/>
      <c r="Q220" s="36"/>
      <c r="R220" s="36"/>
      <c r="S220" s="36"/>
      <c r="T220" s="66"/>
      <c r="AT220" s="18" t="s">
        <v>738</v>
      </c>
      <c r="AU220" s="18" t="s">
        <v>729</v>
      </c>
    </row>
    <row r="221" spans="2:51" s="12" customFormat="1" ht="13.5">
      <c r="B221" s="182"/>
      <c r="D221" s="183" t="s">
        <v>740</v>
      </c>
      <c r="E221" s="184" t="s">
        <v>592</v>
      </c>
      <c r="F221" s="185" t="s">
        <v>952</v>
      </c>
      <c r="H221" s="186">
        <v>1.931</v>
      </c>
      <c r="I221" s="187"/>
      <c r="L221" s="182"/>
      <c r="M221" s="188"/>
      <c r="N221" s="189"/>
      <c r="O221" s="189"/>
      <c r="P221" s="189"/>
      <c r="Q221" s="189"/>
      <c r="R221" s="189"/>
      <c r="S221" s="189"/>
      <c r="T221" s="190"/>
      <c r="AT221" s="191" t="s">
        <v>740</v>
      </c>
      <c r="AU221" s="191" t="s">
        <v>729</v>
      </c>
      <c r="AV221" s="12" t="s">
        <v>653</v>
      </c>
      <c r="AW221" s="12" t="s">
        <v>608</v>
      </c>
      <c r="AX221" s="12" t="s">
        <v>645</v>
      </c>
      <c r="AY221" s="191" t="s">
        <v>728</v>
      </c>
    </row>
    <row r="222" spans="2:65" s="1" customFormat="1" ht="22.5" customHeight="1">
      <c r="B222" s="167"/>
      <c r="C222" s="168" t="s">
        <v>953</v>
      </c>
      <c r="D222" s="168" t="s">
        <v>731</v>
      </c>
      <c r="E222" s="169" t="s">
        <v>954</v>
      </c>
      <c r="F222" s="170" t="s">
        <v>955</v>
      </c>
      <c r="G222" s="171" t="s">
        <v>734</v>
      </c>
      <c r="H222" s="172">
        <v>9.653</v>
      </c>
      <c r="I222" s="173"/>
      <c r="J222" s="174">
        <f>ROUND(I222*H222,2)</f>
        <v>0</v>
      </c>
      <c r="K222" s="170" t="s">
        <v>735</v>
      </c>
      <c r="L222" s="35"/>
      <c r="M222" s="175" t="s">
        <v>592</v>
      </c>
      <c r="N222" s="176" t="s">
        <v>616</v>
      </c>
      <c r="O222" s="36"/>
      <c r="P222" s="177">
        <f>O222*H222</f>
        <v>0</v>
      </c>
      <c r="Q222" s="177">
        <v>0</v>
      </c>
      <c r="R222" s="177">
        <f>Q222*H222</f>
        <v>0</v>
      </c>
      <c r="S222" s="177">
        <v>0.088</v>
      </c>
      <c r="T222" s="178">
        <f>S222*H222</f>
        <v>0.849464</v>
      </c>
      <c r="AR222" s="18" t="s">
        <v>736</v>
      </c>
      <c r="AT222" s="18" t="s">
        <v>731</v>
      </c>
      <c r="AU222" s="18" t="s">
        <v>729</v>
      </c>
      <c r="AY222" s="18" t="s">
        <v>728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18" t="s">
        <v>593</v>
      </c>
      <c r="BK222" s="179">
        <f>ROUND(I222*H222,2)</f>
        <v>0</v>
      </c>
      <c r="BL222" s="18" t="s">
        <v>736</v>
      </c>
      <c r="BM222" s="18" t="s">
        <v>956</v>
      </c>
    </row>
    <row r="223" spans="2:47" s="1" customFormat="1" ht="27">
      <c r="B223" s="35"/>
      <c r="D223" s="180" t="s">
        <v>738</v>
      </c>
      <c r="F223" s="181" t="s">
        <v>957</v>
      </c>
      <c r="I223" s="141"/>
      <c r="L223" s="35"/>
      <c r="M223" s="65"/>
      <c r="N223" s="36"/>
      <c r="O223" s="36"/>
      <c r="P223" s="36"/>
      <c r="Q223" s="36"/>
      <c r="R223" s="36"/>
      <c r="S223" s="36"/>
      <c r="T223" s="66"/>
      <c r="AT223" s="18" t="s">
        <v>738</v>
      </c>
      <c r="AU223" s="18" t="s">
        <v>729</v>
      </c>
    </row>
    <row r="224" spans="2:51" s="12" customFormat="1" ht="13.5">
      <c r="B224" s="182"/>
      <c r="D224" s="180" t="s">
        <v>740</v>
      </c>
      <c r="E224" s="191" t="s">
        <v>592</v>
      </c>
      <c r="F224" s="193" t="s">
        <v>958</v>
      </c>
      <c r="H224" s="194">
        <v>1.773</v>
      </c>
      <c r="I224" s="187"/>
      <c r="L224" s="182"/>
      <c r="M224" s="188"/>
      <c r="N224" s="189"/>
      <c r="O224" s="189"/>
      <c r="P224" s="189"/>
      <c r="Q224" s="189"/>
      <c r="R224" s="189"/>
      <c r="S224" s="189"/>
      <c r="T224" s="190"/>
      <c r="AT224" s="191" t="s">
        <v>740</v>
      </c>
      <c r="AU224" s="191" t="s">
        <v>729</v>
      </c>
      <c r="AV224" s="12" t="s">
        <v>653</v>
      </c>
      <c r="AW224" s="12" t="s">
        <v>608</v>
      </c>
      <c r="AX224" s="12" t="s">
        <v>645</v>
      </c>
      <c r="AY224" s="191" t="s">
        <v>728</v>
      </c>
    </row>
    <row r="225" spans="2:51" s="12" customFormat="1" ht="13.5">
      <c r="B225" s="182"/>
      <c r="D225" s="183" t="s">
        <v>740</v>
      </c>
      <c r="E225" s="184" t="s">
        <v>592</v>
      </c>
      <c r="F225" s="185" t="s">
        <v>959</v>
      </c>
      <c r="H225" s="186">
        <v>7.88</v>
      </c>
      <c r="I225" s="187"/>
      <c r="L225" s="182"/>
      <c r="M225" s="188"/>
      <c r="N225" s="189"/>
      <c r="O225" s="189"/>
      <c r="P225" s="189"/>
      <c r="Q225" s="189"/>
      <c r="R225" s="189"/>
      <c r="S225" s="189"/>
      <c r="T225" s="190"/>
      <c r="AT225" s="191" t="s">
        <v>740</v>
      </c>
      <c r="AU225" s="191" t="s">
        <v>729</v>
      </c>
      <c r="AV225" s="12" t="s">
        <v>653</v>
      </c>
      <c r="AW225" s="12" t="s">
        <v>608</v>
      </c>
      <c r="AX225" s="12" t="s">
        <v>645</v>
      </c>
      <c r="AY225" s="191" t="s">
        <v>728</v>
      </c>
    </row>
    <row r="226" spans="2:65" s="1" customFormat="1" ht="22.5" customHeight="1">
      <c r="B226" s="167"/>
      <c r="C226" s="168" t="s">
        <v>960</v>
      </c>
      <c r="D226" s="168" t="s">
        <v>731</v>
      </c>
      <c r="E226" s="169" t="s">
        <v>961</v>
      </c>
      <c r="F226" s="170" t="s">
        <v>962</v>
      </c>
      <c r="G226" s="171" t="s">
        <v>734</v>
      </c>
      <c r="H226" s="172">
        <v>21.989</v>
      </c>
      <c r="I226" s="173"/>
      <c r="J226" s="174">
        <f>ROUND(I226*H226,2)</f>
        <v>0</v>
      </c>
      <c r="K226" s="170" t="s">
        <v>735</v>
      </c>
      <c r="L226" s="35"/>
      <c r="M226" s="175" t="s">
        <v>592</v>
      </c>
      <c r="N226" s="176" t="s">
        <v>616</v>
      </c>
      <c r="O226" s="36"/>
      <c r="P226" s="177">
        <f>O226*H226</f>
        <v>0</v>
      </c>
      <c r="Q226" s="177">
        <v>0</v>
      </c>
      <c r="R226" s="177">
        <f>Q226*H226</f>
        <v>0</v>
      </c>
      <c r="S226" s="177">
        <v>0.131</v>
      </c>
      <c r="T226" s="178">
        <f>S226*H226</f>
        <v>2.8805590000000003</v>
      </c>
      <c r="AR226" s="18" t="s">
        <v>736</v>
      </c>
      <c r="AT226" s="18" t="s">
        <v>731</v>
      </c>
      <c r="AU226" s="18" t="s">
        <v>729</v>
      </c>
      <c r="AY226" s="18" t="s">
        <v>728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18" t="s">
        <v>593</v>
      </c>
      <c r="BK226" s="179">
        <f>ROUND(I226*H226,2)</f>
        <v>0</v>
      </c>
      <c r="BL226" s="18" t="s">
        <v>736</v>
      </c>
      <c r="BM226" s="18" t="s">
        <v>963</v>
      </c>
    </row>
    <row r="227" spans="2:47" s="1" customFormat="1" ht="27">
      <c r="B227" s="35"/>
      <c r="D227" s="180" t="s">
        <v>738</v>
      </c>
      <c r="F227" s="181" t="s">
        <v>964</v>
      </c>
      <c r="I227" s="141"/>
      <c r="L227" s="35"/>
      <c r="M227" s="65"/>
      <c r="N227" s="36"/>
      <c r="O227" s="36"/>
      <c r="P227" s="36"/>
      <c r="Q227" s="36"/>
      <c r="R227" s="36"/>
      <c r="S227" s="36"/>
      <c r="T227" s="66"/>
      <c r="AT227" s="18" t="s">
        <v>738</v>
      </c>
      <c r="AU227" s="18" t="s">
        <v>729</v>
      </c>
    </row>
    <row r="228" spans="2:51" s="12" customFormat="1" ht="13.5">
      <c r="B228" s="182"/>
      <c r="D228" s="180" t="s">
        <v>740</v>
      </c>
      <c r="E228" s="191" t="s">
        <v>592</v>
      </c>
      <c r="F228" s="193" t="s">
        <v>965</v>
      </c>
      <c r="H228" s="194">
        <v>28.589</v>
      </c>
      <c r="I228" s="187"/>
      <c r="L228" s="182"/>
      <c r="M228" s="188"/>
      <c r="N228" s="189"/>
      <c r="O228" s="189"/>
      <c r="P228" s="189"/>
      <c r="Q228" s="189"/>
      <c r="R228" s="189"/>
      <c r="S228" s="189"/>
      <c r="T228" s="190"/>
      <c r="AT228" s="191" t="s">
        <v>740</v>
      </c>
      <c r="AU228" s="191" t="s">
        <v>729</v>
      </c>
      <c r="AV228" s="12" t="s">
        <v>653</v>
      </c>
      <c r="AW228" s="12" t="s">
        <v>608</v>
      </c>
      <c r="AX228" s="12" t="s">
        <v>645</v>
      </c>
      <c r="AY228" s="191" t="s">
        <v>728</v>
      </c>
    </row>
    <row r="229" spans="2:51" s="12" customFormat="1" ht="13.5">
      <c r="B229" s="182"/>
      <c r="D229" s="183" t="s">
        <v>740</v>
      </c>
      <c r="E229" s="184" t="s">
        <v>592</v>
      </c>
      <c r="F229" s="185" t="s">
        <v>966</v>
      </c>
      <c r="H229" s="186">
        <v>-6.6</v>
      </c>
      <c r="I229" s="187"/>
      <c r="L229" s="182"/>
      <c r="M229" s="188"/>
      <c r="N229" s="189"/>
      <c r="O229" s="189"/>
      <c r="P229" s="189"/>
      <c r="Q229" s="189"/>
      <c r="R229" s="189"/>
      <c r="S229" s="189"/>
      <c r="T229" s="190"/>
      <c r="AT229" s="191" t="s">
        <v>740</v>
      </c>
      <c r="AU229" s="191" t="s">
        <v>729</v>
      </c>
      <c r="AV229" s="12" t="s">
        <v>653</v>
      </c>
      <c r="AW229" s="12" t="s">
        <v>608</v>
      </c>
      <c r="AX229" s="12" t="s">
        <v>645</v>
      </c>
      <c r="AY229" s="191" t="s">
        <v>728</v>
      </c>
    </row>
    <row r="230" spans="2:65" s="1" customFormat="1" ht="22.5" customHeight="1">
      <c r="B230" s="167"/>
      <c r="C230" s="168" t="s">
        <v>967</v>
      </c>
      <c r="D230" s="168" t="s">
        <v>731</v>
      </c>
      <c r="E230" s="169" t="s">
        <v>968</v>
      </c>
      <c r="F230" s="170" t="s">
        <v>969</v>
      </c>
      <c r="G230" s="171" t="s">
        <v>869</v>
      </c>
      <c r="H230" s="172">
        <v>3.424</v>
      </c>
      <c r="I230" s="173"/>
      <c r="J230" s="174">
        <f>ROUND(I230*H230,2)</f>
        <v>0</v>
      </c>
      <c r="K230" s="170" t="s">
        <v>735</v>
      </c>
      <c r="L230" s="35"/>
      <c r="M230" s="175" t="s">
        <v>592</v>
      </c>
      <c r="N230" s="176" t="s">
        <v>616</v>
      </c>
      <c r="O230" s="36"/>
      <c r="P230" s="177">
        <f>O230*H230</f>
        <v>0</v>
      </c>
      <c r="Q230" s="177">
        <v>0</v>
      </c>
      <c r="R230" s="177">
        <f>Q230*H230</f>
        <v>0</v>
      </c>
      <c r="S230" s="177">
        <v>1.8</v>
      </c>
      <c r="T230" s="178">
        <f>S230*H230</f>
        <v>6.1632</v>
      </c>
      <c r="AR230" s="18" t="s">
        <v>736</v>
      </c>
      <c r="AT230" s="18" t="s">
        <v>731</v>
      </c>
      <c r="AU230" s="18" t="s">
        <v>729</v>
      </c>
      <c r="AY230" s="18" t="s">
        <v>728</v>
      </c>
      <c r="BE230" s="179">
        <f>IF(N230="základní",J230,0)</f>
        <v>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18" t="s">
        <v>593</v>
      </c>
      <c r="BK230" s="179">
        <f>ROUND(I230*H230,2)</f>
        <v>0</v>
      </c>
      <c r="BL230" s="18" t="s">
        <v>736</v>
      </c>
      <c r="BM230" s="18" t="s">
        <v>970</v>
      </c>
    </row>
    <row r="231" spans="2:47" s="1" customFormat="1" ht="27">
      <c r="B231" s="35"/>
      <c r="D231" s="180" t="s">
        <v>738</v>
      </c>
      <c r="F231" s="181" t="s">
        <v>971</v>
      </c>
      <c r="I231" s="141"/>
      <c r="L231" s="35"/>
      <c r="M231" s="65"/>
      <c r="N231" s="36"/>
      <c r="O231" s="36"/>
      <c r="P231" s="36"/>
      <c r="Q231" s="36"/>
      <c r="R231" s="36"/>
      <c r="S231" s="36"/>
      <c r="T231" s="66"/>
      <c r="AT231" s="18" t="s">
        <v>738</v>
      </c>
      <c r="AU231" s="18" t="s">
        <v>729</v>
      </c>
    </row>
    <row r="232" spans="2:51" s="12" customFormat="1" ht="13.5">
      <c r="B232" s="182"/>
      <c r="D232" s="180" t="s">
        <v>740</v>
      </c>
      <c r="E232" s="191" t="s">
        <v>592</v>
      </c>
      <c r="F232" s="193" t="s">
        <v>972</v>
      </c>
      <c r="H232" s="194">
        <v>3.744</v>
      </c>
      <c r="I232" s="187"/>
      <c r="L232" s="182"/>
      <c r="M232" s="188"/>
      <c r="N232" s="189"/>
      <c r="O232" s="189"/>
      <c r="P232" s="189"/>
      <c r="Q232" s="189"/>
      <c r="R232" s="189"/>
      <c r="S232" s="189"/>
      <c r="T232" s="190"/>
      <c r="AT232" s="191" t="s">
        <v>740</v>
      </c>
      <c r="AU232" s="191" t="s">
        <v>729</v>
      </c>
      <c r="AV232" s="12" t="s">
        <v>653</v>
      </c>
      <c r="AW232" s="12" t="s">
        <v>608</v>
      </c>
      <c r="AX232" s="12" t="s">
        <v>645</v>
      </c>
      <c r="AY232" s="191" t="s">
        <v>728</v>
      </c>
    </row>
    <row r="233" spans="2:51" s="12" customFormat="1" ht="13.5">
      <c r="B233" s="182"/>
      <c r="D233" s="183" t="s">
        <v>740</v>
      </c>
      <c r="E233" s="184" t="s">
        <v>592</v>
      </c>
      <c r="F233" s="185" t="s">
        <v>973</v>
      </c>
      <c r="H233" s="186">
        <v>-0.32</v>
      </c>
      <c r="I233" s="187"/>
      <c r="L233" s="182"/>
      <c r="M233" s="188"/>
      <c r="N233" s="189"/>
      <c r="O233" s="189"/>
      <c r="P233" s="189"/>
      <c r="Q233" s="189"/>
      <c r="R233" s="189"/>
      <c r="S233" s="189"/>
      <c r="T233" s="190"/>
      <c r="AT233" s="191" t="s">
        <v>740</v>
      </c>
      <c r="AU233" s="191" t="s">
        <v>729</v>
      </c>
      <c r="AV233" s="12" t="s">
        <v>653</v>
      </c>
      <c r="AW233" s="12" t="s">
        <v>608</v>
      </c>
      <c r="AX233" s="12" t="s">
        <v>645</v>
      </c>
      <c r="AY233" s="191" t="s">
        <v>728</v>
      </c>
    </row>
    <row r="234" spans="2:65" s="1" customFormat="1" ht="22.5" customHeight="1">
      <c r="B234" s="167"/>
      <c r="C234" s="168" t="s">
        <v>974</v>
      </c>
      <c r="D234" s="168" t="s">
        <v>731</v>
      </c>
      <c r="E234" s="169" t="s">
        <v>975</v>
      </c>
      <c r="F234" s="170" t="s">
        <v>976</v>
      </c>
      <c r="G234" s="171" t="s">
        <v>734</v>
      </c>
      <c r="H234" s="172">
        <v>7.95</v>
      </c>
      <c r="I234" s="173"/>
      <c r="J234" s="174">
        <f>ROUND(I234*H234,2)</f>
        <v>0</v>
      </c>
      <c r="K234" s="170" t="s">
        <v>735</v>
      </c>
      <c r="L234" s="35"/>
      <c r="M234" s="175" t="s">
        <v>592</v>
      </c>
      <c r="N234" s="176" t="s">
        <v>616</v>
      </c>
      <c r="O234" s="36"/>
      <c r="P234" s="177">
        <f>O234*H234</f>
        <v>0</v>
      </c>
      <c r="Q234" s="177">
        <v>0</v>
      </c>
      <c r="R234" s="177">
        <f>Q234*H234</f>
        <v>0</v>
      </c>
      <c r="S234" s="177">
        <v>0.05</v>
      </c>
      <c r="T234" s="178">
        <f>S234*H234</f>
        <v>0.3975</v>
      </c>
      <c r="AR234" s="18" t="s">
        <v>736</v>
      </c>
      <c r="AT234" s="18" t="s">
        <v>731</v>
      </c>
      <c r="AU234" s="18" t="s">
        <v>729</v>
      </c>
      <c r="AY234" s="18" t="s">
        <v>728</v>
      </c>
      <c r="BE234" s="179">
        <f>IF(N234="základní",J234,0)</f>
        <v>0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18" t="s">
        <v>593</v>
      </c>
      <c r="BK234" s="179">
        <f>ROUND(I234*H234,2)</f>
        <v>0</v>
      </c>
      <c r="BL234" s="18" t="s">
        <v>736</v>
      </c>
      <c r="BM234" s="18" t="s">
        <v>977</v>
      </c>
    </row>
    <row r="235" spans="2:47" s="1" customFormat="1" ht="27">
      <c r="B235" s="35"/>
      <c r="D235" s="180" t="s">
        <v>738</v>
      </c>
      <c r="F235" s="181" t="s">
        <v>978</v>
      </c>
      <c r="I235" s="141"/>
      <c r="L235" s="35"/>
      <c r="M235" s="65"/>
      <c r="N235" s="36"/>
      <c r="O235" s="36"/>
      <c r="P235" s="36"/>
      <c r="Q235" s="36"/>
      <c r="R235" s="36"/>
      <c r="S235" s="36"/>
      <c r="T235" s="66"/>
      <c r="AT235" s="18" t="s">
        <v>738</v>
      </c>
      <c r="AU235" s="18" t="s">
        <v>729</v>
      </c>
    </row>
    <row r="236" spans="2:51" s="12" customFormat="1" ht="13.5">
      <c r="B236" s="182"/>
      <c r="D236" s="183" t="s">
        <v>740</v>
      </c>
      <c r="E236" s="184" t="s">
        <v>592</v>
      </c>
      <c r="F236" s="185" t="s">
        <v>833</v>
      </c>
      <c r="H236" s="186">
        <v>7.95</v>
      </c>
      <c r="I236" s="187"/>
      <c r="L236" s="182"/>
      <c r="M236" s="188"/>
      <c r="N236" s="189"/>
      <c r="O236" s="189"/>
      <c r="P236" s="189"/>
      <c r="Q236" s="189"/>
      <c r="R236" s="189"/>
      <c r="S236" s="189"/>
      <c r="T236" s="190"/>
      <c r="AT236" s="191" t="s">
        <v>740</v>
      </c>
      <c r="AU236" s="191" t="s">
        <v>729</v>
      </c>
      <c r="AV236" s="12" t="s">
        <v>653</v>
      </c>
      <c r="AW236" s="12" t="s">
        <v>608</v>
      </c>
      <c r="AX236" s="12" t="s">
        <v>645</v>
      </c>
      <c r="AY236" s="191" t="s">
        <v>728</v>
      </c>
    </row>
    <row r="237" spans="2:65" s="1" customFormat="1" ht="22.5" customHeight="1">
      <c r="B237" s="167"/>
      <c r="C237" s="168" t="s">
        <v>979</v>
      </c>
      <c r="D237" s="168" t="s">
        <v>731</v>
      </c>
      <c r="E237" s="169" t="s">
        <v>980</v>
      </c>
      <c r="F237" s="170" t="s">
        <v>981</v>
      </c>
      <c r="G237" s="171" t="s">
        <v>734</v>
      </c>
      <c r="H237" s="172">
        <v>19.71</v>
      </c>
      <c r="I237" s="173"/>
      <c r="J237" s="174">
        <f>ROUND(I237*H237,2)</f>
        <v>0</v>
      </c>
      <c r="K237" s="170" t="s">
        <v>735</v>
      </c>
      <c r="L237" s="35"/>
      <c r="M237" s="175" t="s">
        <v>592</v>
      </c>
      <c r="N237" s="176" t="s">
        <v>616</v>
      </c>
      <c r="O237" s="36"/>
      <c r="P237" s="177">
        <f>O237*H237</f>
        <v>0</v>
      </c>
      <c r="Q237" s="177">
        <v>0</v>
      </c>
      <c r="R237" s="177">
        <f>Q237*H237</f>
        <v>0</v>
      </c>
      <c r="S237" s="177">
        <v>0.046</v>
      </c>
      <c r="T237" s="178">
        <f>S237*H237</f>
        <v>0.90666</v>
      </c>
      <c r="AR237" s="18" t="s">
        <v>736</v>
      </c>
      <c r="AT237" s="18" t="s">
        <v>731</v>
      </c>
      <c r="AU237" s="18" t="s">
        <v>729</v>
      </c>
      <c r="AY237" s="18" t="s">
        <v>728</v>
      </c>
      <c r="BE237" s="179">
        <f>IF(N237="základní",J237,0)</f>
        <v>0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18" t="s">
        <v>593</v>
      </c>
      <c r="BK237" s="179">
        <f>ROUND(I237*H237,2)</f>
        <v>0</v>
      </c>
      <c r="BL237" s="18" t="s">
        <v>736</v>
      </c>
      <c r="BM237" s="18" t="s">
        <v>982</v>
      </c>
    </row>
    <row r="238" spans="2:47" s="1" customFormat="1" ht="27">
      <c r="B238" s="35"/>
      <c r="D238" s="180" t="s">
        <v>738</v>
      </c>
      <c r="F238" s="181" t="s">
        <v>983</v>
      </c>
      <c r="I238" s="141"/>
      <c r="L238" s="35"/>
      <c r="M238" s="65"/>
      <c r="N238" s="36"/>
      <c r="O238" s="36"/>
      <c r="P238" s="36"/>
      <c r="Q238" s="36"/>
      <c r="R238" s="36"/>
      <c r="S238" s="36"/>
      <c r="T238" s="66"/>
      <c r="AT238" s="18" t="s">
        <v>738</v>
      </c>
      <c r="AU238" s="18" t="s">
        <v>729</v>
      </c>
    </row>
    <row r="239" spans="2:51" s="12" customFormat="1" ht="13.5">
      <c r="B239" s="182"/>
      <c r="D239" s="183" t="s">
        <v>740</v>
      </c>
      <c r="E239" s="184" t="s">
        <v>592</v>
      </c>
      <c r="F239" s="185" t="s">
        <v>984</v>
      </c>
      <c r="H239" s="186">
        <v>19.71</v>
      </c>
      <c r="I239" s="187"/>
      <c r="L239" s="182"/>
      <c r="M239" s="188"/>
      <c r="N239" s="189"/>
      <c r="O239" s="189"/>
      <c r="P239" s="189"/>
      <c r="Q239" s="189"/>
      <c r="R239" s="189"/>
      <c r="S239" s="189"/>
      <c r="T239" s="190"/>
      <c r="AT239" s="191" t="s">
        <v>740</v>
      </c>
      <c r="AU239" s="191" t="s">
        <v>729</v>
      </c>
      <c r="AV239" s="12" t="s">
        <v>653</v>
      </c>
      <c r="AW239" s="12" t="s">
        <v>608</v>
      </c>
      <c r="AX239" s="12" t="s">
        <v>645</v>
      </c>
      <c r="AY239" s="191" t="s">
        <v>728</v>
      </c>
    </row>
    <row r="240" spans="2:65" s="1" customFormat="1" ht="31.5" customHeight="1">
      <c r="B240" s="167"/>
      <c r="C240" s="168" t="s">
        <v>985</v>
      </c>
      <c r="D240" s="168" t="s">
        <v>731</v>
      </c>
      <c r="E240" s="169" t="s">
        <v>986</v>
      </c>
      <c r="F240" s="170" t="s">
        <v>987</v>
      </c>
      <c r="G240" s="171" t="s">
        <v>734</v>
      </c>
      <c r="H240" s="172">
        <v>13.762</v>
      </c>
      <c r="I240" s="173"/>
      <c r="J240" s="174">
        <f>ROUND(I240*H240,2)</f>
        <v>0</v>
      </c>
      <c r="K240" s="170" t="s">
        <v>735</v>
      </c>
      <c r="L240" s="35"/>
      <c r="M240" s="175" t="s">
        <v>592</v>
      </c>
      <c r="N240" s="176" t="s">
        <v>616</v>
      </c>
      <c r="O240" s="36"/>
      <c r="P240" s="177">
        <f>O240*H240</f>
        <v>0</v>
      </c>
      <c r="Q240" s="177">
        <v>0</v>
      </c>
      <c r="R240" s="177">
        <f>Q240*H240</f>
        <v>0</v>
      </c>
      <c r="S240" s="177">
        <v>0.016</v>
      </c>
      <c r="T240" s="178">
        <f>S240*H240</f>
        <v>0.220192</v>
      </c>
      <c r="AR240" s="18" t="s">
        <v>736</v>
      </c>
      <c r="AT240" s="18" t="s">
        <v>731</v>
      </c>
      <c r="AU240" s="18" t="s">
        <v>729</v>
      </c>
      <c r="AY240" s="18" t="s">
        <v>728</v>
      </c>
      <c r="BE240" s="179">
        <f>IF(N240="základní",J240,0)</f>
        <v>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18" t="s">
        <v>593</v>
      </c>
      <c r="BK240" s="179">
        <f>ROUND(I240*H240,2)</f>
        <v>0</v>
      </c>
      <c r="BL240" s="18" t="s">
        <v>736</v>
      </c>
      <c r="BM240" s="18" t="s">
        <v>988</v>
      </c>
    </row>
    <row r="241" spans="2:47" s="1" customFormat="1" ht="27">
      <c r="B241" s="35"/>
      <c r="D241" s="180" t="s">
        <v>738</v>
      </c>
      <c r="F241" s="181" t="s">
        <v>989</v>
      </c>
      <c r="I241" s="141"/>
      <c r="L241" s="35"/>
      <c r="M241" s="65"/>
      <c r="N241" s="36"/>
      <c r="O241" s="36"/>
      <c r="P241" s="36"/>
      <c r="Q241" s="36"/>
      <c r="R241" s="36"/>
      <c r="S241" s="36"/>
      <c r="T241" s="66"/>
      <c r="AT241" s="18" t="s">
        <v>738</v>
      </c>
      <c r="AU241" s="18" t="s">
        <v>729</v>
      </c>
    </row>
    <row r="242" spans="2:51" s="12" customFormat="1" ht="13.5">
      <c r="B242" s="182"/>
      <c r="D242" s="180" t="s">
        <v>740</v>
      </c>
      <c r="E242" s="191" t="s">
        <v>592</v>
      </c>
      <c r="F242" s="193" t="s">
        <v>814</v>
      </c>
      <c r="H242" s="194">
        <v>13.762</v>
      </c>
      <c r="I242" s="187"/>
      <c r="L242" s="182"/>
      <c r="M242" s="188"/>
      <c r="N242" s="189"/>
      <c r="O242" s="189"/>
      <c r="P242" s="189"/>
      <c r="Q242" s="189"/>
      <c r="R242" s="189"/>
      <c r="S242" s="189"/>
      <c r="T242" s="190"/>
      <c r="AT242" s="191" t="s">
        <v>740</v>
      </c>
      <c r="AU242" s="191" t="s">
        <v>729</v>
      </c>
      <c r="AV242" s="12" t="s">
        <v>653</v>
      </c>
      <c r="AW242" s="12" t="s">
        <v>608</v>
      </c>
      <c r="AX242" s="12" t="s">
        <v>645</v>
      </c>
      <c r="AY242" s="191" t="s">
        <v>728</v>
      </c>
    </row>
    <row r="243" spans="2:63" s="11" customFormat="1" ht="21.75" customHeight="1">
      <c r="B243" s="153"/>
      <c r="D243" s="164" t="s">
        <v>644</v>
      </c>
      <c r="E243" s="165" t="s">
        <v>990</v>
      </c>
      <c r="F243" s="165" t="s">
        <v>991</v>
      </c>
      <c r="I243" s="156"/>
      <c r="J243" s="166">
        <f>BK243</f>
        <v>0</v>
      </c>
      <c r="L243" s="153"/>
      <c r="M243" s="158"/>
      <c r="N243" s="159"/>
      <c r="O243" s="159"/>
      <c r="P243" s="160">
        <f>SUM(P244:P270)</f>
        <v>0</v>
      </c>
      <c r="Q243" s="159"/>
      <c r="R243" s="160">
        <f>SUM(R244:R270)</f>
        <v>1.37664</v>
      </c>
      <c r="S243" s="159"/>
      <c r="T243" s="161">
        <f>SUM(T244:T270)</f>
        <v>2.1962</v>
      </c>
      <c r="AR243" s="154" t="s">
        <v>593</v>
      </c>
      <c r="AT243" s="162" t="s">
        <v>644</v>
      </c>
      <c r="AU243" s="162" t="s">
        <v>653</v>
      </c>
      <c r="AY243" s="154" t="s">
        <v>728</v>
      </c>
      <c r="BK243" s="163">
        <f>SUM(BK244:BK270)</f>
        <v>0</v>
      </c>
    </row>
    <row r="244" spans="2:65" s="1" customFormat="1" ht="22.5" customHeight="1">
      <c r="B244" s="167"/>
      <c r="C244" s="168" t="s">
        <v>992</v>
      </c>
      <c r="D244" s="168" t="s">
        <v>731</v>
      </c>
      <c r="E244" s="169" t="s">
        <v>993</v>
      </c>
      <c r="F244" s="170" t="s">
        <v>994</v>
      </c>
      <c r="G244" s="171" t="s">
        <v>734</v>
      </c>
      <c r="H244" s="172">
        <v>6.303</v>
      </c>
      <c r="I244" s="173"/>
      <c r="J244" s="174">
        <f>ROUND(I244*H244,2)</f>
        <v>0</v>
      </c>
      <c r="K244" s="170" t="s">
        <v>735</v>
      </c>
      <c r="L244" s="35"/>
      <c r="M244" s="175" t="s">
        <v>592</v>
      </c>
      <c r="N244" s="176" t="s">
        <v>616</v>
      </c>
      <c r="O244" s="36"/>
      <c r="P244" s="177">
        <f>O244*H244</f>
        <v>0</v>
      </c>
      <c r="Q244" s="177">
        <v>0</v>
      </c>
      <c r="R244" s="177">
        <f>Q244*H244</f>
        <v>0</v>
      </c>
      <c r="S244" s="177">
        <v>0</v>
      </c>
      <c r="T244" s="178">
        <f>S244*H244</f>
        <v>0</v>
      </c>
      <c r="AR244" s="18" t="s">
        <v>736</v>
      </c>
      <c r="AT244" s="18" t="s">
        <v>731</v>
      </c>
      <c r="AU244" s="18" t="s">
        <v>729</v>
      </c>
      <c r="AY244" s="18" t="s">
        <v>728</v>
      </c>
      <c r="BE244" s="179">
        <f>IF(N244="základní",J244,0)</f>
        <v>0</v>
      </c>
      <c r="BF244" s="179">
        <f>IF(N244="snížená",J244,0)</f>
        <v>0</v>
      </c>
      <c r="BG244" s="179">
        <f>IF(N244="zákl. přenesená",J244,0)</f>
        <v>0</v>
      </c>
      <c r="BH244" s="179">
        <f>IF(N244="sníž. přenesená",J244,0)</f>
        <v>0</v>
      </c>
      <c r="BI244" s="179">
        <f>IF(N244="nulová",J244,0)</f>
        <v>0</v>
      </c>
      <c r="BJ244" s="18" t="s">
        <v>593</v>
      </c>
      <c r="BK244" s="179">
        <f>ROUND(I244*H244,2)</f>
        <v>0</v>
      </c>
      <c r="BL244" s="18" t="s">
        <v>736</v>
      </c>
      <c r="BM244" s="18" t="s">
        <v>995</v>
      </c>
    </row>
    <row r="245" spans="2:47" s="1" customFormat="1" ht="13.5">
      <c r="B245" s="35"/>
      <c r="D245" s="180" t="s">
        <v>738</v>
      </c>
      <c r="F245" s="181" t="s">
        <v>994</v>
      </c>
      <c r="I245" s="141"/>
      <c r="L245" s="35"/>
      <c r="M245" s="65"/>
      <c r="N245" s="36"/>
      <c r="O245" s="36"/>
      <c r="P245" s="36"/>
      <c r="Q245" s="36"/>
      <c r="R245" s="36"/>
      <c r="S245" s="36"/>
      <c r="T245" s="66"/>
      <c r="AT245" s="18" t="s">
        <v>738</v>
      </c>
      <c r="AU245" s="18" t="s">
        <v>729</v>
      </c>
    </row>
    <row r="246" spans="2:51" s="12" customFormat="1" ht="13.5">
      <c r="B246" s="182"/>
      <c r="D246" s="183" t="s">
        <v>740</v>
      </c>
      <c r="E246" s="184" t="s">
        <v>592</v>
      </c>
      <c r="F246" s="185" t="s">
        <v>996</v>
      </c>
      <c r="H246" s="186">
        <v>6.303</v>
      </c>
      <c r="I246" s="187"/>
      <c r="L246" s="182"/>
      <c r="M246" s="188"/>
      <c r="N246" s="189"/>
      <c r="O246" s="189"/>
      <c r="P246" s="189"/>
      <c r="Q246" s="189"/>
      <c r="R246" s="189"/>
      <c r="S246" s="189"/>
      <c r="T246" s="190"/>
      <c r="AT246" s="191" t="s">
        <v>740</v>
      </c>
      <c r="AU246" s="191" t="s">
        <v>729</v>
      </c>
      <c r="AV246" s="12" t="s">
        <v>653</v>
      </c>
      <c r="AW246" s="12" t="s">
        <v>608</v>
      </c>
      <c r="AX246" s="12" t="s">
        <v>645</v>
      </c>
      <c r="AY246" s="191" t="s">
        <v>728</v>
      </c>
    </row>
    <row r="247" spans="2:65" s="1" customFormat="1" ht="22.5" customHeight="1">
      <c r="B247" s="167"/>
      <c r="C247" s="168" t="s">
        <v>997</v>
      </c>
      <c r="D247" s="168" t="s">
        <v>731</v>
      </c>
      <c r="E247" s="169" t="s">
        <v>998</v>
      </c>
      <c r="F247" s="170" t="s">
        <v>999</v>
      </c>
      <c r="G247" s="171" t="s">
        <v>734</v>
      </c>
      <c r="H247" s="172">
        <v>6.303</v>
      </c>
      <c r="I247" s="173"/>
      <c r="J247" s="174">
        <f>ROUND(I247*H247,2)</f>
        <v>0</v>
      </c>
      <c r="K247" s="170" t="s">
        <v>735</v>
      </c>
      <c r="L247" s="35"/>
      <c r="M247" s="175" t="s">
        <v>592</v>
      </c>
      <c r="N247" s="176" t="s">
        <v>616</v>
      </c>
      <c r="O247" s="36"/>
      <c r="P247" s="177">
        <f>O247*H247</f>
        <v>0</v>
      </c>
      <c r="Q247" s="177">
        <v>0</v>
      </c>
      <c r="R247" s="177">
        <f>Q247*H247</f>
        <v>0</v>
      </c>
      <c r="S247" s="177">
        <v>0</v>
      </c>
      <c r="T247" s="178">
        <f>S247*H247</f>
        <v>0</v>
      </c>
      <c r="AR247" s="18" t="s">
        <v>736</v>
      </c>
      <c r="AT247" s="18" t="s">
        <v>731</v>
      </c>
      <c r="AU247" s="18" t="s">
        <v>729</v>
      </c>
      <c r="AY247" s="18" t="s">
        <v>728</v>
      </c>
      <c r="BE247" s="179">
        <f>IF(N247="základní",J247,0)</f>
        <v>0</v>
      </c>
      <c r="BF247" s="179">
        <f>IF(N247="snížená",J247,0)</f>
        <v>0</v>
      </c>
      <c r="BG247" s="179">
        <f>IF(N247="zákl. přenesená",J247,0)</f>
        <v>0</v>
      </c>
      <c r="BH247" s="179">
        <f>IF(N247="sníž. přenesená",J247,0)</f>
        <v>0</v>
      </c>
      <c r="BI247" s="179">
        <f>IF(N247="nulová",J247,0)</f>
        <v>0</v>
      </c>
      <c r="BJ247" s="18" t="s">
        <v>593</v>
      </c>
      <c r="BK247" s="179">
        <f>ROUND(I247*H247,2)</f>
        <v>0</v>
      </c>
      <c r="BL247" s="18" t="s">
        <v>736</v>
      </c>
      <c r="BM247" s="18" t="s">
        <v>1000</v>
      </c>
    </row>
    <row r="248" spans="2:47" s="1" customFormat="1" ht="13.5">
      <c r="B248" s="35"/>
      <c r="D248" s="183" t="s">
        <v>738</v>
      </c>
      <c r="F248" s="192" t="s">
        <v>1001</v>
      </c>
      <c r="I248" s="141"/>
      <c r="L248" s="35"/>
      <c r="M248" s="65"/>
      <c r="N248" s="36"/>
      <c r="O248" s="36"/>
      <c r="P248" s="36"/>
      <c r="Q248" s="36"/>
      <c r="R248" s="36"/>
      <c r="S248" s="36"/>
      <c r="T248" s="66"/>
      <c r="AT248" s="18" t="s">
        <v>738</v>
      </c>
      <c r="AU248" s="18" t="s">
        <v>729</v>
      </c>
    </row>
    <row r="249" spans="2:65" s="1" customFormat="1" ht="22.5" customHeight="1">
      <c r="B249" s="167"/>
      <c r="C249" s="168" t="s">
        <v>1002</v>
      </c>
      <c r="D249" s="168" t="s">
        <v>731</v>
      </c>
      <c r="E249" s="169" t="s">
        <v>1003</v>
      </c>
      <c r="F249" s="170" t="s">
        <v>1004</v>
      </c>
      <c r="G249" s="171" t="s">
        <v>734</v>
      </c>
      <c r="H249" s="172">
        <v>6.303</v>
      </c>
      <c r="I249" s="173"/>
      <c r="J249" s="174">
        <f>ROUND(I249*H249,2)</f>
        <v>0</v>
      </c>
      <c r="K249" s="170" t="s">
        <v>735</v>
      </c>
      <c r="L249" s="35"/>
      <c r="M249" s="175" t="s">
        <v>592</v>
      </c>
      <c r="N249" s="176" t="s">
        <v>616</v>
      </c>
      <c r="O249" s="36"/>
      <c r="P249" s="177">
        <f>O249*H249</f>
        <v>0</v>
      </c>
      <c r="Q249" s="177">
        <v>0</v>
      </c>
      <c r="R249" s="177">
        <f>Q249*H249</f>
        <v>0</v>
      </c>
      <c r="S249" s="177">
        <v>0</v>
      </c>
      <c r="T249" s="178">
        <f>S249*H249</f>
        <v>0</v>
      </c>
      <c r="AR249" s="18" t="s">
        <v>736</v>
      </c>
      <c r="AT249" s="18" t="s">
        <v>731</v>
      </c>
      <c r="AU249" s="18" t="s">
        <v>729</v>
      </c>
      <c r="AY249" s="18" t="s">
        <v>728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18" t="s">
        <v>593</v>
      </c>
      <c r="BK249" s="179">
        <f>ROUND(I249*H249,2)</f>
        <v>0</v>
      </c>
      <c r="BL249" s="18" t="s">
        <v>736</v>
      </c>
      <c r="BM249" s="18" t="s">
        <v>1005</v>
      </c>
    </row>
    <row r="250" spans="2:47" s="1" customFormat="1" ht="13.5">
      <c r="B250" s="35"/>
      <c r="D250" s="183" t="s">
        <v>738</v>
      </c>
      <c r="F250" s="192" t="s">
        <v>1006</v>
      </c>
      <c r="I250" s="141"/>
      <c r="L250" s="35"/>
      <c r="M250" s="65"/>
      <c r="N250" s="36"/>
      <c r="O250" s="36"/>
      <c r="P250" s="36"/>
      <c r="Q250" s="36"/>
      <c r="R250" s="36"/>
      <c r="S250" s="36"/>
      <c r="T250" s="66"/>
      <c r="AT250" s="18" t="s">
        <v>738</v>
      </c>
      <c r="AU250" s="18" t="s">
        <v>729</v>
      </c>
    </row>
    <row r="251" spans="2:65" s="1" customFormat="1" ht="22.5" customHeight="1">
      <c r="B251" s="167"/>
      <c r="C251" s="168" t="s">
        <v>1007</v>
      </c>
      <c r="D251" s="168" t="s">
        <v>731</v>
      </c>
      <c r="E251" s="169" t="s">
        <v>1008</v>
      </c>
      <c r="F251" s="170" t="s">
        <v>1009</v>
      </c>
      <c r="G251" s="171" t="s">
        <v>734</v>
      </c>
      <c r="H251" s="172">
        <v>6.303</v>
      </c>
      <c r="I251" s="173"/>
      <c r="J251" s="174">
        <f>ROUND(I251*H251,2)</f>
        <v>0</v>
      </c>
      <c r="K251" s="170" t="s">
        <v>735</v>
      </c>
      <c r="L251" s="35"/>
      <c r="M251" s="175" t="s">
        <v>592</v>
      </c>
      <c r="N251" s="176" t="s">
        <v>616</v>
      </c>
      <c r="O251" s="36"/>
      <c r="P251" s="177">
        <f>O251*H251</f>
        <v>0</v>
      </c>
      <c r="Q251" s="177">
        <v>0</v>
      </c>
      <c r="R251" s="177">
        <f>Q251*H251</f>
        <v>0</v>
      </c>
      <c r="S251" s="177">
        <v>0</v>
      </c>
      <c r="T251" s="178">
        <f>S251*H251</f>
        <v>0</v>
      </c>
      <c r="AR251" s="18" t="s">
        <v>736</v>
      </c>
      <c r="AT251" s="18" t="s">
        <v>731</v>
      </c>
      <c r="AU251" s="18" t="s">
        <v>729</v>
      </c>
      <c r="AY251" s="18" t="s">
        <v>728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18" t="s">
        <v>593</v>
      </c>
      <c r="BK251" s="179">
        <f>ROUND(I251*H251,2)</f>
        <v>0</v>
      </c>
      <c r="BL251" s="18" t="s">
        <v>736</v>
      </c>
      <c r="BM251" s="18" t="s">
        <v>1010</v>
      </c>
    </row>
    <row r="252" spans="2:47" s="1" customFormat="1" ht="13.5">
      <c r="B252" s="35"/>
      <c r="D252" s="183" t="s">
        <v>738</v>
      </c>
      <c r="F252" s="192" t="s">
        <v>1011</v>
      </c>
      <c r="I252" s="141"/>
      <c r="L252" s="35"/>
      <c r="M252" s="65"/>
      <c r="N252" s="36"/>
      <c r="O252" s="36"/>
      <c r="P252" s="36"/>
      <c r="Q252" s="36"/>
      <c r="R252" s="36"/>
      <c r="S252" s="36"/>
      <c r="T252" s="66"/>
      <c r="AT252" s="18" t="s">
        <v>738</v>
      </c>
      <c r="AU252" s="18" t="s">
        <v>729</v>
      </c>
    </row>
    <row r="253" spans="2:65" s="1" customFormat="1" ht="22.5" customHeight="1">
      <c r="B253" s="167"/>
      <c r="C253" s="168" t="s">
        <v>1012</v>
      </c>
      <c r="D253" s="168" t="s">
        <v>731</v>
      </c>
      <c r="E253" s="169" t="s">
        <v>1013</v>
      </c>
      <c r="F253" s="170" t="s">
        <v>1014</v>
      </c>
      <c r="G253" s="171" t="s">
        <v>734</v>
      </c>
      <c r="H253" s="172">
        <v>8.038</v>
      </c>
      <c r="I253" s="173"/>
      <c r="J253" s="174">
        <f>ROUND(I253*H253,2)</f>
        <v>0</v>
      </c>
      <c r="K253" s="170" t="s">
        <v>735</v>
      </c>
      <c r="L253" s="35"/>
      <c r="M253" s="175" t="s">
        <v>592</v>
      </c>
      <c r="N253" s="176" t="s">
        <v>616</v>
      </c>
      <c r="O253" s="36"/>
      <c r="P253" s="177">
        <f>O253*H253</f>
        <v>0</v>
      </c>
      <c r="Q253" s="177">
        <v>0</v>
      </c>
      <c r="R253" s="177">
        <f>Q253*H253</f>
        <v>0</v>
      </c>
      <c r="S253" s="177">
        <v>0.06</v>
      </c>
      <c r="T253" s="178">
        <f>S253*H253</f>
        <v>0.48228</v>
      </c>
      <c r="AR253" s="18" t="s">
        <v>736</v>
      </c>
      <c r="AT253" s="18" t="s">
        <v>731</v>
      </c>
      <c r="AU253" s="18" t="s">
        <v>729</v>
      </c>
      <c r="AY253" s="18" t="s">
        <v>728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18" t="s">
        <v>593</v>
      </c>
      <c r="BK253" s="179">
        <f>ROUND(I253*H253,2)</f>
        <v>0</v>
      </c>
      <c r="BL253" s="18" t="s">
        <v>736</v>
      </c>
      <c r="BM253" s="18" t="s">
        <v>1015</v>
      </c>
    </row>
    <row r="254" spans="2:47" s="1" customFormat="1" ht="13.5">
      <c r="B254" s="35"/>
      <c r="D254" s="180" t="s">
        <v>738</v>
      </c>
      <c r="F254" s="181" t="s">
        <v>1014</v>
      </c>
      <c r="I254" s="141"/>
      <c r="L254" s="35"/>
      <c r="M254" s="65"/>
      <c r="N254" s="36"/>
      <c r="O254" s="36"/>
      <c r="P254" s="36"/>
      <c r="Q254" s="36"/>
      <c r="R254" s="36"/>
      <c r="S254" s="36"/>
      <c r="T254" s="66"/>
      <c r="AT254" s="18" t="s">
        <v>738</v>
      </c>
      <c r="AU254" s="18" t="s">
        <v>729</v>
      </c>
    </row>
    <row r="255" spans="2:51" s="12" customFormat="1" ht="13.5">
      <c r="B255" s="182"/>
      <c r="D255" s="180" t="s">
        <v>740</v>
      </c>
      <c r="E255" s="191" t="s">
        <v>592</v>
      </c>
      <c r="F255" s="193" t="s">
        <v>996</v>
      </c>
      <c r="H255" s="194">
        <v>6.303</v>
      </c>
      <c r="I255" s="187"/>
      <c r="L255" s="182"/>
      <c r="M255" s="188"/>
      <c r="N255" s="189"/>
      <c r="O255" s="189"/>
      <c r="P255" s="189"/>
      <c r="Q255" s="189"/>
      <c r="R255" s="189"/>
      <c r="S255" s="189"/>
      <c r="T255" s="190"/>
      <c r="AT255" s="191" t="s">
        <v>740</v>
      </c>
      <c r="AU255" s="191" t="s">
        <v>729</v>
      </c>
      <c r="AV255" s="12" t="s">
        <v>653</v>
      </c>
      <c r="AW255" s="12" t="s">
        <v>608</v>
      </c>
      <c r="AX255" s="12" t="s">
        <v>645</v>
      </c>
      <c r="AY255" s="191" t="s">
        <v>728</v>
      </c>
    </row>
    <row r="256" spans="2:51" s="12" customFormat="1" ht="13.5">
      <c r="B256" s="182"/>
      <c r="D256" s="183" t="s">
        <v>740</v>
      </c>
      <c r="E256" s="184" t="s">
        <v>592</v>
      </c>
      <c r="F256" s="185" t="s">
        <v>1016</v>
      </c>
      <c r="H256" s="186">
        <v>1.735</v>
      </c>
      <c r="I256" s="187"/>
      <c r="L256" s="182"/>
      <c r="M256" s="188"/>
      <c r="N256" s="189"/>
      <c r="O256" s="189"/>
      <c r="P256" s="189"/>
      <c r="Q256" s="189"/>
      <c r="R256" s="189"/>
      <c r="S256" s="189"/>
      <c r="T256" s="190"/>
      <c r="AT256" s="191" t="s">
        <v>740</v>
      </c>
      <c r="AU256" s="191" t="s">
        <v>729</v>
      </c>
      <c r="AV256" s="12" t="s">
        <v>653</v>
      </c>
      <c r="AW256" s="12" t="s">
        <v>608</v>
      </c>
      <c r="AX256" s="12" t="s">
        <v>645</v>
      </c>
      <c r="AY256" s="191" t="s">
        <v>728</v>
      </c>
    </row>
    <row r="257" spans="2:65" s="1" customFormat="1" ht="22.5" customHeight="1">
      <c r="B257" s="167"/>
      <c r="C257" s="168" t="s">
        <v>1017</v>
      </c>
      <c r="D257" s="168" t="s">
        <v>731</v>
      </c>
      <c r="E257" s="169" t="s">
        <v>1018</v>
      </c>
      <c r="F257" s="170" t="s">
        <v>1019</v>
      </c>
      <c r="G257" s="171" t="s">
        <v>734</v>
      </c>
      <c r="H257" s="172">
        <v>8.038</v>
      </c>
      <c r="I257" s="173"/>
      <c r="J257" s="174">
        <f>ROUND(I257*H257,2)</f>
        <v>0</v>
      </c>
      <c r="K257" s="170" t="s">
        <v>735</v>
      </c>
      <c r="L257" s="35"/>
      <c r="M257" s="175" t="s">
        <v>592</v>
      </c>
      <c r="N257" s="176" t="s">
        <v>616</v>
      </c>
      <c r="O257" s="36"/>
      <c r="P257" s="177">
        <f>O257*H257</f>
        <v>0</v>
      </c>
      <c r="Q257" s="177">
        <v>0</v>
      </c>
      <c r="R257" s="177">
        <f>Q257*H257</f>
        <v>0</v>
      </c>
      <c r="S257" s="177">
        <v>0</v>
      </c>
      <c r="T257" s="178">
        <f>S257*H257</f>
        <v>0</v>
      </c>
      <c r="AR257" s="18" t="s">
        <v>736</v>
      </c>
      <c r="AT257" s="18" t="s">
        <v>731</v>
      </c>
      <c r="AU257" s="18" t="s">
        <v>729</v>
      </c>
      <c r="AY257" s="18" t="s">
        <v>728</v>
      </c>
      <c r="BE257" s="179">
        <f>IF(N257="základní",J257,0)</f>
        <v>0</v>
      </c>
      <c r="BF257" s="179">
        <f>IF(N257="snížená",J257,0)</f>
        <v>0</v>
      </c>
      <c r="BG257" s="179">
        <f>IF(N257="zákl. přenesená",J257,0)</f>
        <v>0</v>
      </c>
      <c r="BH257" s="179">
        <f>IF(N257="sníž. přenesená",J257,0)</f>
        <v>0</v>
      </c>
      <c r="BI257" s="179">
        <f>IF(N257="nulová",J257,0)</f>
        <v>0</v>
      </c>
      <c r="BJ257" s="18" t="s">
        <v>593</v>
      </c>
      <c r="BK257" s="179">
        <f>ROUND(I257*H257,2)</f>
        <v>0</v>
      </c>
      <c r="BL257" s="18" t="s">
        <v>736</v>
      </c>
      <c r="BM257" s="18" t="s">
        <v>1020</v>
      </c>
    </row>
    <row r="258" spans="2:47" s="1" customFormat="1" ht="13.5">
      <c r="B258" s="35"/>
      <c r="D258" s="183" t="s">
        <v>738</v>
      </c>
      <c r="F258" s="192" t="s">
        <v>1021</v>
      </c>
      <c r="I258" s="141"/>
      <c r="L258" s="35"/>
      <c r="M258" s="65"/>
      <c r="N258" s="36"/>
      <c r="O258" s="36"/>
      <c r="P258" s="36"/>
      <c r="Q258" s="36"/>
      <c r="R258" s="36"/>
      <c r="S258" s="36"/>
      <c r="T258" s="66"/>
      <c r="AT258" s="18" t="s">
        <v>738</v>
      </c>
      <c r="AU258" s="18" t="s">
        <v>729</v>
      </c>
    </row>
    <row r="259" spans="2:65" s="1" customFormat="1" ht="22.5" customHeight="1">
      <c r="B259" s="167"/>
      <c r="C259" s="168" t="s">
        <v>1022</v>
      </c>
      <c r="D259" s="168" t="s">
        <v>731</v>
      </c>
      <c r="E259" s="169" t="s">
        <v>1023</v>
      </c>
      <c r="F259" s="170" t="s">
        <v>1024</v>
      </c>
      <c r="G259" s="171" t="s">
        <v>734</v>
      </c>
      <c r="H259" s="172">
        <v>8.038</v>
      </c>
      <c r="I259" s="173"/>
      <c r="J259" s="174">
        <f>ROUND(I259*H259,2)</f>
        <v>0</v>
      </c>
      <c r="K259" s="170" t="s">
        <v>735</v>
      </c>
      <c r="L259" s="35"/>
      <c r="M259" s="175" t="s">
        <v>592</v>
      </c>
      <c r="N259" s="176" t="s">
        <v>616</v>
      </c>
      <c r="O259" s="36"/>
      <c r="P259" s="177">
        <f>O259*H259</f>
        <v>0</v>
      </c>
      <c r="Q259" s="177">
        <v>0</v>
      </c>
      <c r="R259" s="177">
        <f>Q259*H259</f>
        <v>0</v>
      </c>
      <c r="S259" s="177">
        <v>0</v>
      </c>
      <c r="T259" s="178">
        <f>S259*H259</f>
        <v>0</v>
      </c>
      <c r="AR259" s="18" t="s">
        <v>736</v>
      </c>
      <c r="AT259" s="18" t="s">
        <v>731</v>
      </c>
      <c r="AU259" s="18" t="s">
        <v>729</v>
      </c>
      <c r="AY259" s="18" t="s">
        <v>728</v>
      </c>
      <c r="BE259" s="179">
        <f>IF(N259="základní",J259,0)</f>
        <v>0</v>
      </c>
      <c r="BF259" s="179">
        <f>IF(N259="snížená",J259,0)</f>
        <v>0</v>
      </c>
      <c r="BG259" s="179">
        <f>IF(N259="zákl. přenesená",J259,0)</f>
        <v>0</v>
      </c>
      <c r="BH259" s="179">
        <f>IF(N259="sníž. přenesená",J259,0)</f>
        <v>0</v>
      </c>
      <c r="BI259" s="179">
        <f>IF(N259="nulová",J259,0)</f>
        <v>0</v>
      </c>
      <c r="BJ259" s="18" t="s">
        <v>593</v>
      </c>
      <c r="BK259" s="179">
        <f>ROUND(I259*H259,2)</f>
        <v>0</v>
      </c>
      <c r="BL259" s="18" t="s">
        <v>736</v>
      </c>
      <c r="BM259" s="18" t="s">
        <v>1025</v>
      </c>
    </row>
    <row r="260" spans="2:47" s="1" customFormat="1" ht="13.5">
      <c r="B260" s="35"/>
      <c r="D260" s="183" t="s">
        <v>738</v>
      </c>
      <c r="F260" s="192" t="s">
        <v>1026</v>
      </c>
      <c r="I260" s="141"/>
      <c r="L260" s="35"/>
      <c r="M260" s="65"/>
      <c r="N260" s="36"/>
      <c r="O260" s="36"/>
      <c r="P260" s="36"/>
      <c r="Q260" s="36"/>
      <c r="R260" s="36"/>
      <c r="S260" s="36"/>
      <c r="T260" s="66"/>
      <c r="AT260" s="18" t="s">
        <v>738</v>
      </c>
      <c r="AU260" s="18" t="s">
        <v>729</v>
      </c>
    </row>
    <row r="261" spans="2:65" s="1" customFormat="1" ht="22.5" customHeight="1">
      <c r="B261" s="167"/>
      <c r="C261" s="168" t="s">
        <v>1027</v>
      </c>
      <c r="D261" s="168" t="s">
        <v>731</v>
      </c>
      <c r="E261" s="169" t="s">
        <v>1028</v>
      </c>
      <c r="F261" s="170" t="s">
        <v>1029</v>
      </c>
      <c r="G261" s="171" t="s">
        <v>734</v>
      </c>
      <c r="H261" s="172">
        <v>28.68</v>
      </c>
      <c r="I261" s="173"/>
      <c r="J261" s="174">
        <f>ROUND(I261*H261,2)</f>
        <v>0</v>
      </c>
      <c r="K261" s="170" t="s">
        <v>735</v>
      </c>
      <c r="L261" s="35"/>
      <c r="M261" s="175" t="s">
        <v>592</v>
      </c>
      <c r="N261" s="176" t="s">
        <v>616</v>
      </c>
      <c r="O261" s="36"/>
      <c r="P261" s="177">
        <f>O261*H261</f>
        <v>0</v>
      </c>
      <c r="Q261" s="177">
        <v>0.048</v>
      </c>
      <c r="R261" s="177">
        <f>Q261*H261</f>
        <v>1.37664</v>
      </c>
      <c r="S261" s="177">
        <v>0.048</v>
      </c>
      <c r="T261" s="178">
        <f>S261*H261</f>
        <v>1.37664</v>
      </c>
      <c r="AR261" s="18" t="s">
        <v>736</v>
      </c>
      <c r="AT261" s="18" t="s">
        <v>731</v>
      </c>
      <c r="AU261" s="18" t="s">
        <v>729</v>
      </c>
      <c r="AY261" s="18" t="s">
        <v>728</v>
      </c>
      <c r="BE261" s="179">
        <f>IF(N261="základní",J261,0)</f>
        <v>0</v>
      </c>
      <c r="BF261" s="179">
        <f>IF(N261="snížená",J261,0)</f>
        <v>0</v>
      </c>
      <c r="BG261" s="179">
        <f>IF(N261="zákl. přenesená",J261,0)</f>
        <v>0</v>
      </c>
      <c r="BH261" s="179">
        <f>IF(N261="sníž. přenesená",J261,0)</f>
        <v>0</v>
      </c>
      <c r="BI261" s="179">
        <f>IF(N261="nulová",J261,0)</f>
        <v>0</v>
      </c>
      <c r="BJ261" s="18" t="s">
        <v>593</v>
      </c>
      <c r="BK261" s="179">
        <f>ROUND(I261*H261,2)</f>
        <v>0</v>
      </c>
      <c r="BL261" s="18" t="s">
        <v>736</v>
      </c>
      <c r="BM261" s="18" t="s">
        <v>1030</v>
      </c>
    </row>
    <row r="262" spans="2:47" s="1" customFormat="1" ht="13.5">
      <c r="B262" s="35"/>
      <c r="D262" s="180" t="s">
        <v>738</v>
      </c>
      <c r="F262" s="181" t="s">
        <v>1031</v>
      </c>
      <c r="I262" s="141"/>
      <c r="L262" s="35"/>
      <c r="M262" s="65"/>
      <c r="N262" s="36"/>
      <c r="O262" s="36"/>
      <c r="P262" s="36"/>
      <c r="Q262" s="36"/>
      <c r="R262" s="36"/>
      <c r="S262" s="36"/>
      <c r="T262" s="66"/>
      <c r="AT262" s="18" t="s">
        <v>738</v>
      </c>
      <c r="AU262" s="18" t="s">
        <v>729</v>
      </c>
    </row>
    <row r="263" spans="2:51" s="13" customFormat="1" ht="13.5">
      <c r="B263" s="198"/>
      <c r="D263" s="180" t="s">
        <v>740</v>
      </c>
      <c r="E263" s="199" t="s">
        <v>592</v>
      </c>
      <c r="F263" s="200" t="s">
        <v>1032</v>
      </c>
      <c r="H263" s="201" t="s">
        <v>592</v>
      </c>
      <c r="I263" s="202"/>
      <c r="L263" s="198"/>
      <c r="M263" s="203"/>
      <c r="N263" s="204"/>
      <c r="O263" s="204"/>
      <c r="P263" s="204"/>
      <c r="Q263" s="204"/>
      <c r="R263" s="204"/>
      <c r="S263" s="204"/>
      <c r="T263" s="205"/>
      <c r="AT263" s="201" t="s">
        <v>740</v>
      </c>
      <c r="AU263" s="201" t="s">
        <v>729</v>
      </c>
      <c r="AV263" s="13" t="s">
        <v>593</v>
      </c>
      <c r="AW263" s="13" t="s">
        <v>608</v>
      </c>
      <c r="AX263" s="13" t="s">
        <v>645</v>
      </c>
      <c r="AY263" s="201" t="s">
        <v>728</v>
      </c>
    </row>
    <row r="264" spans="2:51" s="12" customFormat="1" ht="13.5">
      <c r="B264" s="182"/>
      <c r="D264" s="180" t="s">
        <v>740</v>
      </c>
      <c r="E264" s="191" t="s">
        <v>592</v>
      </c>
      <c r="F264" s="193" t="s">
        <v>1033</v>
      </c>
      <c r="H264" s="194">
        <v>21.08</v>
      </c>
      <c r="I264" s="187"/>
      <c r="L264" s="182"/>
      <c r="M264" s="188"/>
      <c r="N264" s="189"/>
      <c r="O264" s="189"/>
      <c r="P264" s="189"/>
      <c r="Q264" s="189"/>
      <c r="R264" s="189"/>
      <c r="S264" s="189"/>
      <c r="T264" s="190"/>
      <c r="AT264" s="191" t="s">
        <v>740</v>
      </c>
      <c r="AU264" s="191" t="s">
        <v>729</v>
      </c>
      <c r="AV264" s="12" t="s">
        <v>653</v>
      </c>
      <c r="AW264" s="12" t="s">
        <v>608</v>
      </c>
      <c r="AX264" s="12" t="s">
        <v>645</v>
      </c>
      <c r="AY264" s="191" t="s">
        <v>728</v>
      </c>
    </row>
    <row r="265" spans="2:51" s="12" customFormat="1" ht="13.5">
      <c r="B265" s="182"/>
      <c r="D265" s="183" t="s">
        <v>740</v>
      </c>
      <c r="E265" s="184" t="s">
        <v>592</v>
      </c>
      <c r="F265" s="185" t="s">
        <v>1034</v>
      </c>
      <c r="H265" s="186">
        <v>7.6</v>
      </c>
      <c r="I265" s="187"/>
      <c r="L265" s="182"/>
      <c r="M265" s="188"/>
      <c r="N265" s="189"/>
      <c r="O265" s="189"/>
      <c r="P265" s="189"/>
      <c r="Q265" s="189"/>
      <c r="R265" s="189"/>
      <c r="S265" s="189"/>
      <c r="T265" s="190"/>
      <c r="AT265" s="191" t="s">
        <v>740</v>
      </c>
      <c r="AU265" s="191" t="s">
        <v>729</v>
      </c>
      <c r="AV265" s="12" t="s">
        <v>653</v>
      </c>
      <c r="AW265" s="12" t="s">
        <v>608</v>
      </c>
      <c r="AX265" s="12" t="s">
        <v>645</v>
      </c>
      <c r="AY265" s="191" t="s">
        <v>728</v>
      </c>
    </row>
    <row r="266" spans="2:65" s="1" customFormat="1" ht="22.5" customHeight="1">
      <c r="B266" s="167"/>
      <c r="C266" s="168" t="s">
        <v>1035</v>
      </c>
      <c r="D266" s="168" t="s">
        <v>731</v>
      </c>
      <c r="E266" s="169" t="s">
        <v>1036</v>
      </c>
      <c r="F266" s="170" t="s">
        <v>1037</v>
      </c>
      <c r="G266" s="171" t="s">
        <v>734</v>
      </c>
      <c r="H266" s="172">
        <v>28.68</v>
      </c>
      <c r="I266" s="173"/>
      <c r="J266" s="174">
        <f>ROUND(I266*H266,2)</f>
        <v>0</v>
      </c>
      <c r="K266" s="170" t="s">
        <v>735</v>
      </c>
      <c r="L266" s="35"/>
      <c r="M266" s="175" t="s">
        <v>592</v>
      </c>
      <c r="N266" s="176" t="s">
        <v>616</v>
      </c>
      <c r="O266" s="36"/>
      <c r="P266" s="177">
        <f>O266*H266</f>
        <v>0</v>
      </c>
      <c r="Q266" s="177">
        <v>0</v>
      </c>
      <c r="R266" s="177">
        <f>Q266*H266</f>
        <v>0</v>
      </c>
      <c r="S266" s="177">
        <v>0</v>
      </c>
      <c r="T266" s="178">
        <f>S266*H266</f>
        <v>0</v>
      </c>
      <c r="AR266" s="18" t="s">
        <v>736</v>
      </c>
      <c r="AT266" s="18" t="s">
        <v>731</v>
      </c>
      <c r="AU266" s="18" t="s">
        <v>729</v>
      </c>
      <c r="AY266" s="18" t="s">
        <v>728</v>
      </c>
      <c r="BE266" s="179">
        <f>IF(N266="základní",J266,0)</f>
        <v>0</v>
      </c>
      <c r="BF266" s="179">
        <f>IF(N266="snížená",J266,0)</f>
        <v>0</v>
      </c>
      <c r="BG266" s="179">
        <f>IF(N266="zákl. přenesená",J266,0)</f>
        <v>0</v>
      </c>
      <c r="BH266" s="179">
        <f>IF(N266="sníž. přenesená",J266,0)</f>
        <v>0</v>
      </c>
      <c r="BI266" s="179">
        <f>IF(N266="nulová",J266,0)</f>
        <v>0</v>
      </c>
      <c r="BJ266" s="18" t="s">
        <v>593</v>
      </c>
      <c r="BK266" s="179">
        <f>ROUND(I266*H266,2)</f>
        <v>0</v>
      </c>
      <c r="BL266" s="18" t="s">
        <v>736</v>
      </c>
      <c r="BM266" s="18" t="s">
        <v>1038</v>
      </c>
    </row>
    <row r="267" spans="2:47" s="1" customFormat="1" ht="13.5">
      <c r="B267" s="35"/>
      <c r="D267" s="183" t="s">
        <v>738</v>
      </c>
      <c r="F267" s="192" t="s">
        <v>1039</v>
      </c>
      <c r="I267" s="141"/>
      <c r="L267" s="35"/>
      <c r="M267" s="65"/>
      <c r="N267" s="36"/>
      <c r="O267" s="36"/>
      <c r="P267" s="36"/>
      <c r="Q267" s="36"/>
      <c r="R267" s="36"/>
      <c r="S267" s="36"/>
      <c r="T267" s="66"/>
      <c r="AT267" s="18" t="s">
        <v>738</v>
      </c>
      <c r="AU267" s="18" t="s">
        <v>729</v>
      </c>
    </row>
    <row r="268" spans="2:65" s="1" customFormat="1" ht="22.5" customHeight="1">
      <c r="B268" s="167"/>
      <c r="C268" s="168" t="s">
        <v>1040</v>
      </c>
      <c r="D268" s="168" t="s">
        <v>731</v>
      </c>
      <c r="E268" s="169" t="s">
        <v>1041</v>
      </c>
      <c r="F268" s="170" t="s">
        <v>1042</v>
      </c>
      <c r="G268" s="171" t="s">
        <v>734</v>
      </c>
      <c r="H268" s="172">
        <v>21.08</v>
      </c>
      <c r="I268" s="173"/>
      <c r="J268" s="174">
        <f>ROUND(I268*H268,2)</f>
        <v>0</v>
      </c>
      <c r="K268" s="170" t="s">
        <v>735</v>
      </c>
      <c r="L268" s="35"/>
      <c r="M268" s="175" t="s">
        <v>592</v>
      </c>
      <c r="N268" s="176" t="s">
        <v>616</v>
      </c>
      <c r="O268" s="36"/>
      <c r="P268" s="177">
        <f>O268*H268</f>
        <v>0</v>
      </c>
      <c r="Q268" s="177">
        <v>0</v>
      </c>
      <c r="R268" s="177">
        <f>Q268*H268</f>
        <v>0</v>
      </c>
      <c r="S268" s="177">
        <v>0.016</v>
      </c>
      <c r="T268" s="178">
        <f>S268*H268</f>
        <v>0.33727999999999997</v>
      </c>
      <c r="AR268" s="18" t="s">
        <v>736</v>
      </c>
      <c r="AT268" s="18" t="s">
        <v>731</v>
      </c>
      <c r="AU268" s="18" t="s">
        <v>729</v>
      </c>
      <c r="AY268" s="18" t="s">
        <v>728</v>
      </c>
      <c r="BE268" s="179">
        <f>IF(N268="základní",J268,0)</f>
        <v>0</v>
      </c>
      <c r="BF268" s="179">
        <f>IF(N268="snížená",J268,0)</f>
        <v>0</v>
      </c>
      <c r="BG268" s="179">
        <f>IF(N268="zákl. přenesená",J268,0)</f>
        <v>0</v>
      </c>
      <c r="BH268" s="179">
        <f>IF(N268="sníž. přenesená",J268,0)</f>
        <v>0</v>
      </c>
      <c r="BI268" s="179">
        <f>IF(N268="nulová",J268,0)</f>
        <v>0</v>
      </c>
      <c r="BJ268" s="18" t="s">
        <v>593</v>
      </c>
      <c r="BK268" s="179">
        <f>ROUND(I268*H268,2)</f>
        <v>0</v>
      </c>
      <c r="BL268" s="18" t="s">
        <v>736</v>
      </c>
      <c r="BM268" s="18" t="s">
        <v>1043</v>
      </c>
    </row>
    <row r="269" spans="2:47" s="1" customFormat="1" ht="13.5">
      <c r="B269" s="35"/>
      <c r="D269" s="180" t="s">
        <v>738</v>
      </c>
      <c r="F269" s="181" t="s">
        <v>1044</v>
      </c>
      <c r="I269" s="141"/>
      <c r="L269" s="35"/>
      <c r="M269" s="65"/>
      <c r="N269" s="36"/>
      <c r="O269" s="36"/>
      <c r="P269" s="36"/>
      <c r="Q269" s="36"/>
      <c r="R269" s="36"/>
      <c r="S269" s="36"/>
      <c r="T269" s="66"/>
      <c r="AT269" s="18" t="s">
        <v>738</v>
      </c>
      <c r="AU269" s="18" t="s">
        <v>729</v>
      </c>
    </row>
    <row r="270" spans="2:51" s="12" customFormat="1" ht="13.5">
      <c r="B270" s="182"/>
      <c r="D270" s="180" t="s">
        <v>740</v>
      </c>
      <c r="E270" s="191" t="s">
        <v>592</v>
      </c>
      <c r="F270" s="193" t="s">
        <v>1033</v>
      </c>
      <c r="H270" s="194">
        <v>21.08</v>
      </c>
      <c r="I270" s="187"/>
      <c r="L270" s="182"/>
      <c r="M270" s="188"/>
      <c r="N270" s="189"/>
      <c r="O270" s="189"/>
      <c r="P270" s="189"/>
      <c r="Q270" s="189"/>
      <c r="R270" s="189"/>
      <c r="S270" s="189"/>
      <c r="T270" s="190"/>
      <c r="AT270" s="191" t="s">
        <v>740</v>
      </c>
      <c r="AU270" s="191" t="s">
        <v>729</v>
      </c>
      <c r="AV270" s="12" t="s">
        <v>653</v>
      </c>
      <c r="AW270" s="12" t="s">
        <v>608</v>
      </c>
      <c r="AX270" s="12" t="s">
        <v>645</v>
      </c>
      <c r="AY270" s="191" t="s">
        <v>728</v>
      </c>
    </row>
    <row r="271" spans="2:63" s="11" customFormat="1" ht="29.25" customHeight="1">
      <c r="B271" s="153"/>
      <c r="D271" s="164" t="s">
        <v>644</v>
      </c>
      <c r="E271" s="165" t="s">
        <v>1045</v>
      </c>
      <c r="F271" s="165" t="s">
        <v>1046</v>
      </c>
      <c r="I271" s="156"/>
      <c r="J271" s="166">
        <f>BK271</f>
        <v>0</v>
      </c>
      <c r="L271" s="153"/>
      <c r="M271" s="158"/>
      <c r="N271" s="159"/>
      <c r="O271" s="159"/>
      <c r="P271" s="160">
        <f>SUM(P272:P284)</f>
        <v>0</v>
      </c>
      <c r="Q271" s="159"/>
      <c r="R271" s="160">
        <f>SUM(R272:R284)</f>
        <v>0</v>
      </c>
      <c r="S271" s="159"/>
      <c r="T271" s="161">
        <f>SUM(T272:T284)</f>
        <v>0.948</v>
      </c>
      <c r="AR271" s="154" t="s">
        <v>593</v>
      </c>
      <c r="AT271" s="162" t="s">
        <v>644</v>
      </c>
      <c r="AU271" s="162" t="s">
        <v>593</v>
      </c>
      <c r="AY271" s="154" t="s">
        <v>728</v>
      </c>
      <c r="BK271" s="163">
        <f>SUM(BK272:BK284)</f>
        <v>0</v>
      </c>
    </row>
    <row r="272" spans="2:65" s="1" customFormat="1" ht="22.5" customHeight="1">
      <c r="B272" s="167"/>
      <c r="C272" s="168" t="s">
        <v>1047</v>
      </c>
      <c r="D272" s="168" t="s">
        <v>731</v>
      </c>
      <c r="E272" s="169" t="s">
        <v>1048</v>
      </c>
      <c r="F272" s="170" t="s">
        <v>1049</v>
      </c>
      <c r="G272" s="171" t="s">
        <v>869</v>
      </c>
      <c r="H272" s="172">
        <v>0.632</v>
      </c>
      <c r="I272" s="173"/>
      <c r="J272" s="174">
        <f>ROUND(I272*H272,2)</f>
        <v>0</v>
      </c>
      <c r="K272" s="170" t="s">
        <v>735</v>
      </c>
      <c r="L272" s="35"/>
      <c r="M272" s="175" t="s">
        <v>592</v>
      </c>
      <c r="N272" s="176" t="s">
        <v>616</v>
      </c>
      <c r="O272" s="36"/>
      <c r="P272" s="177">
        <f>O272*H272</f>
        <v>0</v>
      </c>
      <c r="Q272" s="177">
        <v>0</v>
      </c>
      <c r="R272" s="177">
        <f>Q272*H272</f>
        <v>0</v>
      </c>
      <c r="S272" s="177">
        <v>1.5</v>
      </c>
      <c r="T272" s="178">
        <f>S272*H272</f>
        <v>0.948</v>
      </c>
      <c r="AR272" s="18" t="s">
        <v>736</v>
      </c>
      <c r="AT272" s="18" t="s">
        <v>731</v>
      </c>
      <c r="AU272" s="18" t="s">
        <v>653</v>
      </c>
      <c r="AY272" s="18" t="s">
        <v>728</v>
      </c>
      <c r="BE272" s="179">
        <f>IF(N272="základní",J272,0)</f>
        <v>0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18" t="s">
        <v>593</v>
      </c>
      <c r="BK272" s="179">
        <f>ROUND(I272*H272,2)</f>
        <v>0</v>
      </c>
      <c r="BL272" s="18" t="s">
        <v>736</v>
      </c>
      <c r="BM272" s="18" t="s">
        <v>1050</v>
      </c>
    </row>
    <row r="273" spans="2:47" s="1" customFormat="1" ht="27">
      <c r="B273" s="35"/>
      <c r="D273" s="180" t="s">
        <v>738</v>
      </c>
      <c r="F273" s="181" t="s">
        <v>1051</v>
      </c>
      <c r="I273" s="141"/>
      <c r="L273" s="35"/>
      <c r="M273" s="65"/>
      <c r="N273" s="36"/>
      <c r="O273" s="36"/>
      <c r="P273" s="36"/>
      <c r="Q273" s="36"/>
      <c r="R273" s="36"/>
      <c r="S273" s="36"/>
      <c r="T273" s="66"/>
      <c r="AT273" s="18" t="s">
        <v>738</v>
      </c>
      <c r="AU273" s="18" t="s">
        <v>653</v>
      </c>
    </row>
    <row r="274" spans="2:51" s="12" customFormat="1" ht="13.5">
      <c r="B274" s="182"/>
      <c r="D274" s="183" t="s">
        <v>740</v>
      </c>
      <c r="E274" s="184" t="s">
        <v>592</v>
      </c>
      <c r="F274" s="185" t="s">
        <v>1052</v>
      </c>
      <c r="H274" s="186">
        <v>0.632</v>
      </c>
      <c r="I274" s="187"/>
      <c r="L274" s="182"/>
      <c r="M274" s="188"/>
      <c r="N274" s="189"/>
      <c r="O274" s="189"/>
      <c r="P274" s="189"/>
      <c r="Q274" s="189"/>
      <c r="R274" s="189"/>
      <c r="S274" s="189"/>
      <c r="T274" s="190"/>
      <c r="AT274" s="191" t="s">
        <v>740</v>
      </c>
      <c r="AU274" s="191" t="s">
        <v>653</v>
      </c>
      <c r="AV274" s="12" t="s">
        <v>653</v>
      </c>
      <c r="AW274" s="12" t="s">
        <v>608</v>
      </c>
      <c r="AX274" s="12" t="s">
        <v>645</v>
      </c>
      <c r="AY274" s="191" t="s">
        <v>728</v>
      </c>
    </row>
    <row r="275" spans="2:65" s="1" customFormat="1" ht="22.5" customHeight="1">
      <c r="B275" s="167"/>
      <c r="C275" s="168" t="s">
        <v>1053</v>
      </c>
      <c r="D275" s="168" t="s">
        <v>731</v>
      </c>
      <c r="E275" s="169" t="s">
        <v>1054</v>
      </c>
      <c r="F275" s="170" t="s">
        <v>1055</v>
      </c>
      <c r="G275" s="171" t="s">
        <v>1056</v>
      </c>
      <c r="H275" s="172">
        <v>18.648</v>
      </c>
      <c r="I275" s="173"/>
      <c r="J275" s="174">
        <f>ROUND(I275*H275,2)</f>
        <v>0</v>
      </c>
      <c r="K275" s="170" t="s">
        <v>735</v>
      </c>
      <c r="L275" s="35"/>
      <c r="M275" s="175" t="s">
        <v>592</v>
      </c>
      <c r="N275" s="176" t="s">
        <v>616</v>
      </c>
      <c r="O275" s="36"/>
      <c r="P275" s="177">
        <f>O275*H275</f>
        <v>0</v>
      </c>
      <c r="Q275" s="177">
        <v>0</v>
      </c>
      <c r="R275" s="177">
        <f>Q275*H275</f>
        <v>0</v>
      </c>
      <c r="S275" s="177">
        <v>0</v>
      </c>
      <c r="T275" s="178">
        <f>S275*H275</f>
        <v>0</v>
      </c>
      <c r="AR275" s="18" t="s">
        <v>736</v>
      </c>
      <c r="AT275" s="18" t="s">
        <v>731</v>
      </c>
      <c r="AU275" s="18" t="s">
        <v>653</v>
      </c>
      <c r="AY275" s="18" t="s">
        <v>728</v>
      </c>
      <c r="BE275" s="179">
        <f>IF(N275="základní",J275,0)</f>
        <v>0</v>
      </c>
      <c r="BF275" s="179">
        <f>IF(N275="snížená",J275,0)</f>
        <v>0</v>
      </c>
      <c r="BG275" s="179">
        <f>IF(N275="zákl. přenesená",J275,0)</f>
        <v>0</v>
      </c>
      <c r="BH275" s="179">
        <f>IF(N275="sníž. přenesená",J275,0)</f>
        <v>0</v>
      </c>
      <c r="BI275" s="179">
        <f>IF(N275="nulová",J275,0)</f>
        <v>0</v>
      </c>
      <c r="BJ275" s="18" t="s">
        <v>593</v>
      </c>
      <c r="BK275" s="179">
        <f>ROUND(I275*H275,2)</f>
        <v>0</v>
      </c>
      <c r="BL275" s="18" t="s">
        <v>736</v>
      </c>
      <c r="BM275" s="18" t="s">
        <v>1057</v>
      </c>
    </row>
    <row r="276" spans="2:47" s="1" customFormat="1" ht="27">
      <c r="B276" s="35"/>
      <c r="D276" s="183" t="s">
        <v>738</v>
      </c>
      <c r="F276" s="192" t="s">
        <v>1058</v>
      </c>
      <c r="I276" s="141"/>
      <c r="L276" s="35"/>
      <c r="M276" s="65"/>
      <c r="N276" s="36"/>
      <c r="O276" s="36"/>
      <c r="P276" s="36"/>
      <c r="Q276" s="36"/>
      <c r="R276" s="36"/>
      <c r="S276" s="36"/>
      <c r="T276" s="66"/>
      <c r="AT276" s="18" t="s">
        <v>738</v>
      </c>
      <c r="AU276" s="18" t="s">
        <v>653</v>
      </c>
    </row>
    <row r="277" spans="2:65" s="1" customFormat="1" ht="22.5" customHeight="1">
      <c r="B277" s="167"/>
      <c r="C277" s="168" t="s">
        <v>1059</v>
      </c>
      <c r="D277" s="168" t="s">
        <v>731</v>
      </c>
      <c r="E277" s="169" t="s">
        <v>1060</v>
      </c>
      <c r="F277" s="170" t="s">
        <v>1061</v>
      </c>
      <c r="G277" s="171" t="s">
        <v>1056</v>
      </c>
      <c r="H277" s="172">
        <v>18.648</v>
      </c>
      <c r="I277" s="173"/>
      <c r="J277" s="174">
        <f>ROUND(I277*H277,2)</f>
        <v>0</v>
      </c>
      <c r="K277" s="170" t="s">
        <v>735</v>
      </c>
      <c r="L277" s="35"/>
      <c r="M277" s="175" t="s">
        <v>592</v>
      </c>
      <c r="N277" s="176" t="s">
        <v>616</v>
      </c>
      <c r="O277" s="36"/>
      <c r="P277" s="177">
        <f>O277*H277</f>
        <v>0</v>
      </c>
      <c r="Q277" s="177">
        <v>0</v>
      </c>
      <c r="R277" s="177">
        <f>Q277*H277</f>
        <v>0</v>
      </c>
      <c r="S277" s="177">
        <v>0</v>
      </c>
      <c r="T277" s="178">
        <f>S277*H277</f>
        <v>0</v>
      </c>
      <c r="AR277" s="18" t="s">
        <v>736</v>
      </c>
      <c r="AT277" s="18" t="s">
        <v>731</v>
      </c>
      <c r="AU277" s="18" t="s">
        <v>653</v>
      </c>
      <c r="AY277" s="18" t="s">
        <v>728</v>
      </c>
      <c r="BE277" s="179">
        <f>IF(N277="základní",J277,0)</f>
        <v>0</v>
      </c>
      <c r="BF277" s="179">
        <f>IF(N277="snížená",J277,0)</f>
        <v>0</v>
      </c>
      <c r="BG277" s="179">
        <f>IF(N277="zákl. přenesená",J277,0)</f>
        <v>0</v>
      </c>
      <c r="BH277" s="179">
        <f>IF(N277="sníž. přenesená",J277,0)</f>
        <v>0</v>
      </c>
      <c r="BI277" s="179">
        <f>IF(N277="nulová",J277,0)</f>
        <v>0</v>
      </c>
      <c r="BJ277" s="18" t="s">
        <v>593</v>
      </c>
      <c r="BK277" s="179">
        <f>ROUND(I277*H277,2)</f>
        <v>0</v>
      </c>
      <c r="BL277" s="18" t="s">
        <v>736</v>
      </c>
      <c r="BM277" s="18" t="s">
        <v>1062</v>
      </c>
    </row>
    <row r="278" spans="2:47" s="1" customFormat="1" ht="13.5">
      <c r="B278" s="35"/>
      <c r="D278" s="183" t="s">
        <v>738</v>
      </c>
      <c r="F278" s="192" t="s">
        <v>1063</v>
      </c>
      <c r="I278" s="141"/>
      <c r="L278" s="35"/>
      <c r="M278" s="65"/>
      <c r="N278" s="36"/>
      <c r="O278" s="36"/>
      <c r="P278" s="36"/>
      <c r="Q278" s="36"/>
      <c r="R278" s="36"/>
      <c r="S278" s="36"/>
      <c r="T278" s="66"/>
      <c r="AT278" s="18" t="s">
        <v>738</v>
      </c>
      <c r="AU278" s="18" t="s">
        <v>653</v>
      </c>
    </row>
    <row r="279" spans="2:65" s="1" customFormat="1" ht="22.5" customHeight="1">
      <c r="B279" s="167"/>
      <c r="C279" s="168" t="s">
        <v>1064</v>
      </c>
      <c r="D279" s="168" t="s">
        <v>731</v>
      </c>
      <c r="E279" s="169" t="s">
        <v>1065</v>
      </c>
      <c r="F279" s="170" t="s">
        <v>1066</v>
      </c>
      <c r="G279" s="171" t="s">
        <v>1056</v>
      </c>
      <c r="H279" s="172">
        <v>279.72</v>
      </c>
      <c r="I279" s="173"/>
      <c r="J279" s="174">
        <f>ROUND(I279*H279,2)</f>
        <v>0</v>
      </c>
      <c r="K279" s="170" t="s">
        <v>735</v>
      </c>
      <c r="L279" s="35"/>
      <c r="M279" s="175" t="s">
        <v>592</v>
      </c>
      <c r="N279" s="176" t="s">
        <v>616</v>
      </c>
      <c r="O279" s="36"/>
      <c r="P279" s="177">
        <f>O279*H279</f>
        <v>0</v>
      </c>
      <c r="Q279" s="177">
        <v>0</v>
      </c>
      <c r="R279" s="177">
        <f>Q279*H279</f>
        <v>0</v>
      </c>
      <c r="S279" s="177">
        <v>0</v>
      </c>
      <c r="T279" s="178">
        <f>S279*H279</f>
        <v>0</v>
      </c>
      <c r="AR279" s="18" t="s">
        <v>736</v>
      </c>
      <c r="AT279" s="18" t="s">
        <v>731</v>
      </c>
      <c r="AU279" s="18" t="s">
        <v>653</v>
      </c>
      <c r="AY279" s="18" t="s">
        <v>728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18" t="s">
        <v>593</v>
      </c>
      <c r="BK279" s="179">
        <f>ROUND(I279*H279,2)</f>
        <v>0</v>
      </c>
      <c r="BL279" s="18" t="s">
        <v>736</v>
      </c>
      <c r="BM279" s="18" t="s">
        <v>1067</v>
      </c>
    </row>
    <row r="280" spans="2:47" s="1" customFormat="1" ht="27">
      <c r="B280" s="35"/>
      <c r="D280" s="180" t="s">
        <v>738</v>
      </c>
      <c r="F280" s="181" t="s">
        <v>1068</v>
      </c>
      <c r="I280" s="141"/>
      <c r="L280" s="35"/>
      <c r="M280" s="65"/>
      <c r="N280" s="36"/>
      <c r="O280" s="36"/>
      <c r="P280" s="36"/>
      <c r="Q280" s="36"/>
      <c r="R280" s="36"/>
      <c r="S280" s="36"/>
      <c r="T280" s="66"/>
      <c r="AT280" s="18" t="s">
        <v>738</v>
      </c>
      <c r="AU280" s="18" t="s">
        <v>653</v>
      </c>
    </row>
    <row r="281" spans="2:47" s="1" customFormat="1" ht="27">
      <c r="B281" s="35"/>
      <c r="D281" s="180" t="s">
        <v>812</v>
      </c>
      <c r="F281" s="197" t="s">
        <v>1069</v>
      </c>
      <c r="I281" s="141"/>
      <c r="L281" s="35"/>
      <c r="M281" s="65"/>
      <c r="N281" s="36"/>
      <c r="O281" s="36"/>
      <c r="P281" s="36"/>
      <c r="Q281" s="36"/>
      <c r="R281" s="36"/>
      <c r="S281" s="36"/>
      <c r="T281" s="66"/>
      <c r="AT281" s="18" t="s">
        <v>812</v>
      </c>
      <c r="AU281" s="18" t="s">
        <v>653</v>
      </c>
    </row>
    <row r="282" spans="2:51" s="12" customFormat="1" ht="13.5">
      <c r="B282" s="182"/>
      <c r="D282" s="183" t="s">
        <v>740</v>
      </c>
      <c r="F282" s="185" t="s">
        <v>1070</v>
      </c>
      <c r="H282" s="186">
        <v>279.72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91" t="s">
        <v>740</v>
      </c>
      <c r="AU282" s="191" t="s">
        <v>653</v>
      </c>
      <c r="AV282" s="12" t="s">
        <v>653</v>
      </c>
      <c r="AW282" s="12" t="s">
        <v>574</v>
      </c>
      <c r="AX282" s="12" t="s">
        <v>593</v>
      </c>
      <c r="AY282" s="191" t="s">
        <v>728</v>
      </c>
    </row>
    <row r="283" spans="2:65" s="1" customFormat="1" ht="22.5" customHeight="1">
      <c r="B283" s="167"/>
      <c r="C283" s="168" t="s">
        <v>1071</v>
      </c>
      <c r="D283" s="168" t="s">
        <v>731</v>
      </c>
      <c r="E283" s="169" t="s">
        <v>1072</v>
      </c>
      <c r="F283" s="170" t="s">
        <v>1073</v>
      </c>
      <c r="G283" s="171" t="s">
        <v>1056</v>
      </c>
      <c r="H283" s="172">
        <v>18.648</v>
      </c>
      <c r="I283" s="173"/>
      <c r="J283" s="174">
        <f>ROUND(I283*H283,2)</f>
        <v>0</v>
      </c>
      <c r="K283" s="170" t="s">
        <v>735</v>
      </c>
      <c r="L283" s="35"/>
      <c r="M283" s="175" t="s">
        <v>592</v>
      </c>
      <c r="N283" s="176" t="s">
        <v>616</v>
      </c>
      <c r="O283" s="36"/>
      <c r="P283" s="177">
        <f>O283*H283</f>
        <v>0</v>
      </c>
      <c r="Q283" s="177">
        <v>0</v>
      </c>
      <c r="R283" s="177">
        <f>Q283*H283</f>
        <v>0</v>
      </c>
      <c r="S283" s="177">
        <v>0</v>
      </c>
      <c r="T283" s="178">
        <f>S283*H283</f>
        <v>0</v>
      </c>
      <c r="AR283" s="18" t="s">
        <v>736</v>
      </c>
      <c r="AT283" s="18" t="s">
        <v>731</v>
      </c>
      <c r="AU283" s="18" t="s">
        <v>653</v>
      </c>
      <c r="AY283" s="18" t="s">
        <v>728</v>
      </c>
      <c r="BE283" s="179">
        <f>IF(N283="základní",J283,0)</f>
        <v>0</v>
      </c>
      <c r="BF283" s="179">
        <f>IF(N283="snížená",J283,0)</f>
        <v>0</v>
      </c>
      <c r="BG283" s="179">
        <f>IF(N283="zákl. přenesená",J283,0)</f>
        <v>0</v>
      </c>
      <c r="BH283" s="179">
        <f>IF(N283="sníž. přenesená",J283,0)</f>
        <v>0</v>
      </c>
      <c r="BI283" s="179">
        <f>IF(N283="nulová",J283,0)</f>
        <v>0</v>
      </c>
      <c r="BJ283" s="18" t="s">
        <v>593</v>
      </c>
      <c r="BK283" s="179">
        <f>ROUND(I283*H283,2)</f>
        <v>0</v>
      </c>
      <c r="BL283" s="18" t="s">
        <v>736</v>
      </c>
      <c r="BM283" s="18" t="s">
        <v>1074</v>
      </c>
    </row>
    <row r="284" spans="2:47" s="1" customFormat="1" ht="13.5">
      <c r="B284" s="35"/>
      <c r="D284" s="180" t="s">
        <v>738</v>
      </c>
      <c r="F284" s="181" t="s">
        <v>1075</v>
      </c>
      <c r="I284" s="141"/>
      <c r="L284" s="35"/>
      <c r="M284" s="65"/>
      <c r="N284" s="36"/>
      <c r="O284" s="36"/>
      <c r="P284" s="36"/>
      <c r="Q284" s="36"/>
      <c r="R284" s="36"/>
      <c r="S284" s="36"/>
      <c r="T284" s="66"/>
      <c r="AT284" s="18" t="s">
        <v>738</v>
      </c>
      <c r="AU284" s="18" t="s">
        <v>653</v>
      </c>
    </row>
    <row r="285" spans="2:63" s="11" customFormat="1" ht="29.25" customHeight="1">
      <c r="B285" s="153"/>
      <c r="D285" s="164" t="s">
        <v>644</v>
      </c>
      <c r="E285" s="165" t="s">
        <v>1076</v>
      </c>
      <c r="F285" s="165" t="s">
        <v>1077</v>
      </c>
      <c r="I285" s="156"/>
      <c r="J285" s="166">
        <f>BK285</f>
        <v>0</v>
      </c>
      <c r="L285" s="153"/>
      <c r="M285" s="158"/>
      <c r="N285" s="159"/>
      <c r="O285" s="159"/>
      <c r="P285" s="160">
        <f>SUM(P286:P287)</f>
        <v>0</v>
      </c>
      <c r="Q285" s="159"/>
      <c r="R285" s="160">
        <f>SUM(R286:R287)</f>
        <v>0</v>
      </c>
      <c r="S285" s="159"/>
      <c r="T285" s="161">
        <f>SUM(T286:T287)</f>
        <v>0</v>
      </c>
      <c r="AR285" s="154" t="s">
        <v>593</v>
      </c>
      <c r="AT285" s="162" t="s">
        <v>644</v>
      </c>
      <c r="AU285" s="162" t="s">
        <v>593</v>
      </c>
      <c r="AY285" s="154" t="s">
        <v>728</v>
      </c>
      <c r="BK285" s="163">
        <f>SUM(BK286:BK287)</f>
        <v>0</v>
      </c>
    </row>
    <row r="286" spans="2:65" s="1" customFormat="1" ht="22.5" customHeight="1">
      <c r="B286" s="167"/>
      <c r="C286" s="168" t="s">
        <v>1078</v>
      </c>
      <c r="D286" s="168" t="s">
        <v>731</v>
      </c>
      <c r="E286" s="169" t="s">
        <v>1079</v>
      </c>
      <c r="F286" s="170" t="s">
        <v>1080</v>
      </c>
      <c r="G286" s="171" t="s">
        <v>1056</v>
      </c>
      <c r="H286" s="172">
        <v>9.757</v>
      </c>
      <c r="I286" s="173"/>
      <c r="J286" s="174">
        <f>ROUND(I286*H286,2)</f>
        <v>0</v>
      </c>
      <c r="K286" s="170" t="s">
        <v>735</v>
      </c>
      <c r="L286" s="35"/>
      <c r="M286" s="175" t="s">
        <v>592</v>
      </c>
      <c r="N286" s="176" t="s">
        <v>616</v>
      </c>
      <c r="O286" s="36"/>
      <c r="P286" s="177">
        <f>O286*H286</f>
        <v>0</v>
      </c>
      <c r="Q286" s="177">
        <v>0</v>
      </c>
      <c r="R286" s="177">
        <f>Q286*H286</f>
        <v>0</v>
      </c>
      <c r="S286" s="177">
        <v>0</v>
      </c>
      <c r="T286" s="178">
        <f>S286*H286</f>
        <v>0</v>
      </c>
      <c r="AR286" s="18" t="s">
        <v>736</v>
      </c>
      <c r="AT286" s="18" t="s">
        <v>731</v>
      </c>
      <c r="AU286" s="18" t="s">
        <v>653</v>
      </c>
      <c r="AY286" s="18" t="s">
        <v>728</v>
      </c>
      <c r="BE286" s="179">
        <f>IF(N286="základní",J286,0)</f>
        <v>0</v>
      </c>
      <c r="BF286" s="179">
        <f>IF(N286="snížená",J286,0)</f>
        <v>0</v>
      </c>
      <c r="BG286" s="179">
        <f>IF(N286="zákl. přenesená",J286,0)</f>
        <v>0</v>
      </c>
      <c r="BH286" s="179">
        <f>IF(N286="sníž. přenesená",J286,0)</f>
        <v>0</v>
      </c>
      <c r="BI286" s="179">
        <f>IF(N286="nulová",J286,0)</f>
        <v>0</v>
      </c>
      <c r="BJ286" s="18" t="s">
        <v>593</v>
      </c>
      <c r="BK286" s="179">
        <f>ROUND(I286*H286,2)</f>
        <v>0</v>
      </c>
      <c r="BL286" s="18" t="s">
        <v>736</v>
      </c>
      <c r="BM286" s="18" t="s">
        <v>1081</v>
      </c>
    </row>
    <row r="287" spans="2:47" s="1" customFormat="1" ht="27">
      <c r="B287" s="35"/>
      <c r="D287" s="180" t="s">
        <v>738</v>
      </c>
      <c r="F287" s="181" t="s">
        <v>1082</v>
      </c>
      <c r="I287" s="141"/>
      <c r="L287" s="35"/>
      <c r="M287" s="65"/>
      <c r="N287" s="36"/>
      <c r="O287" s="36"/>
      <c r="P287" s="36"/>
      <c r="Q287" s="36"/>
      <c r="R287" s="36"/>
      <c r="S287" s="36"/>
      <c r="T287" s="66"/>
      <c r="AT287" s="18" t="s">
        <v>738</v>
      </c>
      <c r="AU287" s="18" t="s">
        <v>653</v>
      </c>
    </row>
    <row r="288" spans="2:63" s="11" customFormat="1" ht="36.75" customHeight="1">
      <c r="B288" s="153"/>
      <c r="D288" s="154" t="s">
        <v>644</v>
      </c>
      <c r="E288" s="155" t="s">
        <v>1083</v>
      </c>
      <c r="F288" s="155" t="s">
        <v>1084</v>
      </c>
      <c r="I288" s="156"/>
      <c r="J288" s="157">
        <f>BK288</f>
        <v>0</v>
      </c>
      <c r="L288" s="153"/>
      <c r="M288" s="158"/>
      <c r="N288" s="159"/>
      <c r="O288" s="159"/>
      <c r="P288" s="160">
        <f>P289+P307+P364+P417+P432+P441</f>
        <v>0</v>
      </c>
      <c r="Q288" s="159"/>
      <c r="R288" s="160">
        <f>R289+R307+R364+R417+R432+R441</f>
        <v>1.01442001</v>
      </c>
      <c r="S288" s="159"/>
      <c r="T288" s="161">
        <f>T289+T307+T364+T417+T432+T441</f>
        <v>0</v>
      </c>
      <c r="AR288" s="154" t="s">
        <v>653</v>
      </c>
      <c r="AT288" s="162" t="s">
        <v>644</v>
      </c>
      <c r="AU288" s="162" t="s">
        <v>645</v>
      </c>
      <c r="AY288" s="154" t="s">
        <v>728</v>
      </c>
      <c r="BK288" s="163">
        <f>BK289+BK307+BK364+BK417+BK432+BK441</f>
        <v>0</v>
      </c>
    </row>
    <row r="289" spans="2:63" s="11" customFormat="1" ht="19.5" customHeight="1">
      <c r="B289" s="153"/>
      <c r="D289" s="164" t="s">
        <v>644</v>
      </c>
      <c r="E289" s="165" t="s">
        <v>1085</v>
      </c>
      <c r="F289" s="165" t="s">
        <v>1086</v>
      </c>
      <c r="I289" s="156"/>
      <c r="J289" s="166">
        <f>BK289</f>
        <v>0</v>
      </c>
      <c r="L289" s="153"/>
      <c r="M289" s="158"/>
      <c r="N289" s="159"/>
      <c r="O289" s="159"/>
      <c r="P289" s="160">
        <f>SUM(P290:P306)</f>
        <v>0</v>
      </c>
      <c r="Q289" s="159"/>
      <c r="R289" s="160">
        <f>SUM(R290:R306)</f>
        <v>0.0270261</v>
      </c>
      <c r="S289" s="159"/>
      <c r="T289" s="161">
        <f>SUM(T290:T306)</f>
        <v>0</v>
      </c>
      <c r="AR289" s="154" t="s">
        <v>653</v>
      </c>
      <c r="AT289" s="162" t="s">
        <v>644</v>
      </c>
      <c r="AU289" s="162" t="s">
        <v>593</v>
      </c>
      <c r="AY289" s="154" t="s">
        <v>728</v>
      </c>
      <c r="BK289" s="163">
        <f>SUM(BK290:BK306)</f>
        <v>0</v>
      </c>
    </row>
    <row r="290" spans="2:65" s="1" customFormat="1" ht="22.5" customHeight="1">
      <c r="B290" s="167"/>
      <c r="C290" s="168" t="s">
        <v>1087</v>
      </c>
      <c r="D290" s="168" t="s">
        <v>731</v>
      </c>
      <c r="E290" s="169" t="s">
        <v>1088</v>
      </c>
      <c r="F290" s="170" t="s">
        <v>1089</v>
      </c>
      <c r="G290" s="171" t="s">
        <v>734</v>
      </c>
      <c r="H290" s="172">
        <v>3.93</v>
      </c>
      <c r="I290" s="173"/>
      <c r="J290" s="174">
        <f>ROUND(I290*H290,2)</f>
        <v>0</v>
      </c>
      <c r="K290" s="170" t="s">
        <v>735</v>
      </c>
      <c r="L290" s="35"/>
      <c r="M290" s="175" t="s">
        <v>592</v>
      </c>
      <c r="N290" s="176" t="s">
        <v>616</v>
      </c>
      <c r="O290" s="36"/>
      <c r="P290" s="177">
        <f>O290*H290</f>
        <v>0</v>
      </c>
      <c r="Q290" s="177">
        <v>0</v>
      </c>
      <c r="R290" s="177">
        <f>Q290*H290</f>
        <v>0</v>
      </c>
      <c r="S290" s="177">
        <v>0</v>
      </c>
      <c r="T290" s="178">
        <f>S290*H290</f>
        <v>0</v>
      </c>
      <c r="AR290" s="18" t="s">
        <v>835</v>
      </c>
      <c r="AT290" s="18" t="s">
        <v>731</v>
      </c>
      <c r="AU290" s="18" t="s">
        <v>653</v>
      </c>
      <c r="AY290" s="18" t="s">
        <v>728</v>
      </c>
      <c r="BE290" s="179">
        <f>IF(N290="základní",J290,0)</f>
        <v>0</v>
      </c>
      <c r="BF290" s="179">
        <f>IF(N290="snížená",J290,0)</f>
        <v>0</v>
      </c>
      <c r="BG290" s="179">
        <f>IF(N290="zákl. přenesená",J290,0)</f>
        <v>0</v>
      </c>
      <c r="BH290" s="179">
        <f>IF(N290="sníž. přenesená",J290,0)</f>
        <v>0</v>
      </c>
      <c r="BI290" s="179">
        <f>IF(N290="nulová",J290,0)</f>
        <v>0</v>
      </c>
      <c r="BJ290" s="18" t="s">
        <v>593</v>
      </c>
      <c r="BK290" s="179">
        <f>ROUND(I290*H290,2)</f>
        <v>0</v>
      </c>
      <c r="BL290" s="18" t="s">
        <v>835</v>
      </c>
      <c r="BM290" s="18" t="s">
        <v>1090</v>
      </c>
    </row>
    <row r="291" spans="2:47" s="1" customFormat="1" ht="13.5">
      <c r="B291" s="35"/>
      <c r="D291" s="180" t="s">
        <v>738</v>
      </c>
      <c r="F291" s="181" t="s">
        <v>1091</v>
      </c>
      <c r="I291" s="141"/>
      <c r="L291" s="35"/>
      <c r="M291" s="65"/>
      <c r="N291" s="36"/>
      <c r="O291" s="36"/>
      <c r="P291" s="36"/>
      <c r="Q291" s="36"/>
      <c r="R291" s="36"/>
      <c r="S291" s="36"/>
      <c r="T291" s="66"/>
      <c r="AT291" s="18" t="s">
        <v>738</v>
      </c>
      <c r="AU291" s="18" t="s">
        <v>653</v>
      </c>
    </row>
    <row r="292" spans="2:51" s="12" customFormat="1" ht="13.5">
      <c r="B292" s="182"/>
      <c r="D292" s="183" t="s">
        <v>740</v>
      </c>
      <c r="E292" s="184" t="s">
        <v>592</v>
      </c>
      <c r="F292" s="185" t="s">
        <v>1092</v>
      </c>
      <c r="H292" s="186">
        <v>3.93</v>
      </c>
      <c r="I292" s="187"/>
      <c r="L292" s="182"/>
      <c r="M292" s="188"/>
      <c r="N292" s="189"/>
      <c r="O292" s="189"/>
      <c r="P292" s="189"/>
      <c r="Q292" s="189"/>
      <c r="R292" s="189"/>
      <c r="S292" s="189"/>
      <c r="T292" s="190"/>
      <c r="AT292" s="191" t="s">
        <v>740</v>
      </c>
      <c r="AU292" s="191" t="s">
        <v>653</v>
      </c>
      <c r="AV292" s="12" t="s">
        <v>653</v>
      </c>
      <c r="AW292" s="12" t="s">
        <v>608</v>
      </c>
      <c r="AX292" s="12" t="s">
        <v>645</v>
      </c>
      <c r="AY292" s="191" t="s">
        <v>728</v>
      </c>
    </row>
    <row r="293" spans="2:65" s="1" customFormat="1" ht="22.5" customHeight="1">
      <c r="B293" s="167"/>
      <c r="C293" s="206" t="s">
        <v>1093</v>
      </c>
      <c r="D293" s="206" t="s">
        <v>1094</v>
      </c>
      <c r="E293" s="207" t="s">
        <v>1095</v>
      </c>
      <c r="F293" s="208" t="s">
        <v>1096</v>
      </c>
      <c r="G293" s="209" t="s">
        <v>734</v>
      </c>
      <c r="H293" s="210">
        <v>4.52</v>
      </c>
      <c r="I293" s="211"/>
      <c r="J293" s="212">
        <f>ROUND(I293*H293,2)</f>
        <v>0</v>
      </c>
      <c r="K293" s="208" t="s">
        <v>735</v>
      </c>
      <c r="L293" s="213"/>
      <c r="M293" s="214" t="s">
        <v>592</v>
      </c>
      <c r="N293" s="215" t="s">
        <v>616</v>
      </c>
      <c r="O293" s="36"/>
      <c r="P293" s="177">
        <f>O293*H293</f>
        <v>0</v>
      </c>
      <c r="Q293" s="177">
        <v>0.00388</v>
      </c>
      <c r="R293" s="177">
        <f>Q293*H293</f>
        <v>0.0175376</v>
      </c>
      <c r="S293" s="177">
        <v>0</v>
      </c>
      <c r="T293" s="178">
        <f>S293*H293</f>
        <v>0</v>
      </c>
      <c r="AR293" s="18" t="s">
        <v>928</v>
      </c>
      <c r="AT293" s="18" t="s">
        <v>1094</v>
      </c>
      <c r="AU293" s="18" t="s">
        <v>653</v>
      </c>
      <c r="AY293" s="18" t="s">
        <v>728</v>
      </c>
      <c r="BE293" s="179">
        <f>IF(N293="základní",J293,0)</f>
        <v>0</v>
      </c>
      <c r="BF293" s="179">
        <f>IF(N293="snížená",J293,0)</f>
        <v>0</v>
      </c>
      <c r="BG293" s="179">
        <f>IF(N293="zákl. přenesená",J293,0)</f>
        <v>0</v>
      </c>
      <c r="BH293" s="179">
        <f>IF(N293="sníž. přenesená",J293,0)</f>
        <v>0</v>
      </c>
      <c r="BI293" s="179">
        <f>IF(N293="nulová",J293,0)</f>
        <v>0</v>
      </c>
      <c r="BJ293" s="18" t="s">
        <v>593</v>
      </c>
      <c r="BK293" s="179">
        <f>ROUND(I293*H293,2)</f>
        <v>0</v>
      </c>
      <c r="BL293" s="18" t="s">
        <v>835</v>
      </c>
      <c r="BM293" s="18" t="s">
        <v>1097</v>
      </c>
    </row>
    <row r="294" spans="2:47" s="1" customFormat="1" ht="13.5">
      <c r="B294" s="35"/>
      <c r="D294" s="180" t="s">
        <v>738</v>
      </c>
      <c r="F294" s="181" t="s">
        <v>1098</v>
      </c>
      <c r="I294" s="141"/>
      <c r="L294" s="35"/>
      <c r="M294" s="65"/>
      <c r="N294" s="36"/>
      <c r="O294" s="36"/>
      <c r="P294" s="36"/>
      <c r="Q294" s="36"/>
      <c r="R294" s="36"/>
      <c r="S294" s="36"/>
      <c r="T294" s="66"/>
      <c r="AT294" s="18" t="s">
        <v>738</v>
      </c>
      <c r="AU294" s="18" t="s">
        <v>653</v>
      </c>
    </row>
    <row r="295" spans="2:51" s="12" customFormat="1" ht="13.5">
      <c r="B295" s="182"/>
      <c r="D295" s="180" t="s">
        <v>740</v>
      </c>
      <c r="E295" s="191" t="s">
        <v>592</v>
      </c>
      <c r="F295" s="193" t="s">
        <v>1092</v>
      </c>
      <c r="H295" s="194">
        <v>3.93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91" t="s">
        <v>740</v>
      </c>
      <c r="AU295" s="191" t="s">
        <v>653</v>
      </c>
      <c r="AV295" s="12" t="s">
        <v>653</v>
      </c>
      <c r="AW295" s="12" t="s">
        <v>608</v>
      </c>
      <c r="AX295" s="12" t="s">
        <v>645</v>
      </c>
      <c r="AY295" s="191" t="s">
        <v>728</v>
      </c>
    </row>
    <row r="296" spans="2:51" s="12" customFormat="1" ht="13.5">
      <c r="B296" s="182"/>
      <c r="D296" s="183" t="s">
        <v>740</v>
      </c>
      <c r="F296" s="185" t="s">
        <v>1099</v>
      </c>
      <c r="H296" s="186">
        <v>4.52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91" t="s">
        <v>740</v>
      </c>
      <c r="AU296" s="191" t="s">
        <v>653</v>
      </c>
      <c r="AV296" s="12" t="s">
        <v>653</v>
      </c>
      <c r="AW296" s="12" t="s">
        <v>574</v>
      </c>
      <c r="AX296" s="12" t="s">
        <v>593</v>
      </c>
      <c r="AY296" s="191" t="s">
        <v>728</v>
      </c>
    </row>
    <row r="297" spans="2:65" s="1" customFormat="1" ht="22.5" customHeight="1">
      <c r="B297" s="167"/>
      <c r="C297" s="168" t="s">
        <v>1100</v>
      </c>
      <c r="D297" s="168" t="s">
        <v>731</v>
      </c>
      <c r="E297" s="169" t="s">
        <v>1101</v>
      </c>
      <c r="F297" s="170" t="s">
        <v>1102</v>
      </c>
      <c r="G297" s="171" t="s">
        <v>734</v>
      </c>
      <c r="H297" s="172">
        <v>1.805</v>
      </c>
      <c r="I297" s="173"/>
      <c r="J297" s="174">
        <f>ROUND(I297*H297,2)</f>
        <v>0</v>
      </c>
      <c r="K297" s="170" t="s">
        <v>735</v>
      </c>
      <c r="L297" s="35"/>
      <c r="M297" s="175" t="s">
        <v>592</v>
      </c>
      <c r="N297" s="176" t="s">
        <v>616</v>
      </c>
      <c r="O297" s="36"/>
      <c r="P297" s="177">
        <f>O297*H297</f>
        <v>0</v>
      </c>
      <c r="Q297" s="177">
        <v>0.0035</v>
      </c>
      <c r="R297" s="177">
        <f>Q297*H297</f>
        <v>0.0063175</v>
      </c>
      <c r="S297" s="177">
        <v>0</v>
      </c>
      <c r="T297" s="178">
        <f>S297*H297</f>
        <v>0</v>
      </c>
      <c r="AR297" s="18" t="s">
        <v>835</v>
      </c>
      <c r="AT297" s="18" t="s">
        <v>731</v>
      </c>
      <c r="AU297" s="18" t="s">
        <v>653</v>
      </c>
      <c r="AY297" s="18" t="s">
        <v>728</v>
      </c>
      <c r="BE297" s="179">
        <f>IF(N297="základní",J297,0)</f>
        <v>0</v>
      </c>
      <c r="BF297" s="179">
        <f>IF(N297="snížená",J297,0)</f>
        <v>0</v>
      </c>
      <c r="BG297" s="179">
        <f>IF(N297="zákl. přenesená",J297,0)</f>
        <v>0</v>
      </c>
      <c r="BH297" s="179">
        <f>IF(N297="sníž. přenesená",J297,0)</f>
        <v>0</v>
      </c>
      <c r="BI297" s="179">
        <f>IF(N297="nulová",J297,0)</f>
        <v>0</v>
      </c>
      <c r="BJ297" s="18" t="s">
        <v>593</v>
      </c>
      <c r="BK297" s="179">
        <f>ROUND(I297*H297,2)</f>
        <v>0</v>
      </c>
      <c r="BL297" s="18" t="s">
        <v>835</v>
      </c>
      <c r="BM297" s="18" t="s">
        <v>1103</v>
      </c>
    </row>
    <row r="298" spans="2:47" s="1" customFormat="1" ht="13.5">
      <c r="B298" s="35"/>
      <c r="D298" s="180" t="s">
        <v>738</v>
      </c>
      <c r="F298" s="181" t="s">
        <v>1104</v>
      </c>
      <c r="I298" s="141"/>
      <c r="L298" s="35"/>
      <c r="M298" s="65"/>
      <c r="N298" s="36"/>
      <c r="O298" s="36"/>
      <c r="P298" s="36"/>
      <c r="Q298" s="36"/>
      <c r="R298" s="36"/>
      <c r="S298" s="36"/>
      <c r="T298" s="66"/>
      <c r="AT298" s="18" t="s">
        <v>738</v>
      </c>
      <c r="AU298" s="18" t="s">
        <v>653</v>
      </c>
    </row>
    <row r="299" spans="2:51" s="12" customFormat="1" ht="13.5">
      <c r="B299" s="182"/>
      <c r="D299" s="180" t="s">
        <v>740</v>
      </c>
      <c r="E299" s="191" t="s">
        <v>592</v>
      </c>
      <c r="F299" s="193" t="s">
        <v>840</v>
      </c>
      <c r="H299" s="194">
        <v>0.848</v>
      </c>
      <c r="I299" s="187"/>
      <c r="L299" s="182"/>
      <c r="M299" s="188"/>
      <c r="N299" s="189"/>
      <c r="O299" s="189"/>
      <c r="P299" s="189"/>
      <c r="Q299" s="189"/>
      <c r="R299" s="189"/>
      <c r="S299" s="189"/>
      <c r="T299" s="190"/>
      <c r="AT299" s="191" t="s">
        <v>740</v>
      </c>
      <c r="AU299" s="191" t="s">
        <v>653</v>
      </c>
      <c r="AV299" s="12" t="s">
        <v>653</v>
      </c>
      <c r="AW299" s="12" t="s">
        <v>608</v>
      </c>
      <c r="AX299" s="12" t="s">
        <v>645</v>
      </c>
      <c r="AY299" s="191" t="s">
        <v>728</v>
      </c>
    </row>
    <row r="300" spans="2:51" s="12" customFormat="1" ht="13.5">
      <c r="B300" s="182"/>
      <c r="D300" s="183" t="s">
        <v>740</v>
      </c>
      <c r="E300" s="184" t="s">
        <v>592</v>
      </c>
      <c r="F300" s="185" t="s">
        <v>841</v>
      </c>
      <c r="H300" s="186">
        <v>0.957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91" t="s">
        <v>740</v>
      </c>
      <c r="AU300" s="191" t="s">
        <v>653</v>
      </c>
      <c r="AV300" s="12" t="s">
        <v>653</v>
      </c>
      <c r="AW300" s="12" t="s">
        <v>608</v>
      </c>
      <c r="AX300" s="12" t="s">
        <v>645</v>
      </c>
      <c r="AY300" s="191" t="s">
        <v>728</v>
      </c>
    </row>
    <row r="301" spans="2:65" s="1" customFormat="1" ht="22.5" customHeight="1">
      <c r="B301" s="167"/>
      <c r="C301" s="168" t="s">
        <v>771</v>
      </c>
      <c r="D301" s="168" t="s">
        <v>731</v>
      </c>
      <c r="E301" s="169" t="s">
        <v>1105</v>
      </c>
      <c r="F301" s="170" t="s">
        <v>1106</v>
      </c>
      <c r="G301" s="171" t="s">
        <v>734</v>
      </c>
      <c r="H301" s="172">
        <v>0.906</v>
      </c>
      <c r="I301" s="173"/>
      <c r="J301" s="174">
        <f>ROUND(I301*H301,2)</f>
        <v>0</v>
      </c>
      <c r="K301" s="170" t="s">
        <v>735</v>
      </c>
      <c r="L301" s="35"/>
      <c r="M301" s="175" t="s">
        <v>592</v>
      </c>
      <c r="N301" s="176" t="s">
        <v>616</v>
      </c>
      <c r="O301" s="36"/>
      <c r="P301" s="177">
        <f>O301*H301</f>
        <v>0</v>
      </c>
      <c r="Q301" s="177">
        <v>0.0035</v>
      </c>
      <c r="R301" s="177">
        <f>Q301*H301</f>
        <v>0.003171</v>
      </c>
      <c r="S301" s="177">
        <v>0</v>
      </c>
      <c r="T301" s="178">
        <f>S301*H301</f>
        <v>0</v>
      </c>
      <c r="AR301" s="18" t="s">
        <v>835</v>
      </c>
      <c r="AT301" s="18" t="s">
        <v>731</v>
      </c>
      <c r="AU301" s="18" t="s">
        <v>653</v>
      </c>
      <c r="AY301" s="18" t="s">
        <v>728</v>
      </c>
      <c r="BE301" s="179">
        <f>IF(N301="základní",J301,0)</f>
        <v>0</v>
      </c>
      <c r="BF301" s="179">
        <f>IF(N301="snížená",J301,0)</f>
        <v>0</v>
      </c>
      <c r="BG301" s="179">
        <f>IF(N301="zákl. přenesená",J301,0)</f>
        <v>0</v>
      </c>
      <c r="BH301" s="179">
        <f>IF(N301="sníž. přenesená",J301,0)</f>
        <v>0</v>
      </c>
      <c r="BI301" s="179">
        <f>IF(N301="nulová",J301,0)</f>
        <v>0</v>
      </c>
      <c r="BJ301" s="18" t="s">
        <v>593</v>
      </c>
      <c r="BK301" s="179">
        <f>ROUND(I301*H301,2)</f>
        <v>0</v>
      </c>
      <c r="BL301" s="18" t="s">
        <v>835</v>
      </c>
      <c r="BM301" s="18" t="s">
        <v>1107</v>
      </c>
    </row>
    <row r="302" spans="2:47" s="1" customFormat="1" ht="13.5">
      <c r="B302" s="35"/>
      <c r="D302" s="180" t="s">
        <v>738</v>
      </c>
      <c r="F302" s="181" t="s">
        <v>1108</v>
      </c>
      <c r="I302" s="141"/>
      <c r="L302" s="35"/>
      <c r="M302" s="65"/>
      <c r="N302" s="36"/>
      <c r="O302" s="36"/>
      <c r="P302" s="36"/>
      <c r="Q302" s="36"/>
      <c r="R302" s="36"/>
      <c r="S302" s="36"/>
      <c r="T302" s="66"/>
      <c r="AT302" s="18" t="s">
        <v>738</v>
      </c>
      <c r="AU302" s="18" t="s">
        <v>653</v>
      </c>
    </row>
    <row r="303" spans="2:51" s="12" customFormat="1" ht="13.5">
      <c r="B303" s="182"/>
      <c r="D303" s="180" t="s">
        <v>740</v>
      </c>
      <c r="E303" s="191" t="s">
        <v>592</v>
      </c>
      <c r="F303" s="193" t="s">
        <v>1109</v>
      </c>
      <c r="H303" s="194">
        <v>0.606</v>
      </c>
      <c r="I303" s="187"/>
      <c r="L303" s="182"/>
      <c r="M303" s="188"/>
      <c r="N303" s="189"/>
      <c r="O303" s="189"/>
      <c r="P303" s="189"/>
      <c r="Q303" s="189"/>
      <c r="R303" s="189"/>
      <c r="S303" s="189"/>
      <c r="T303" s="190"/>
      <c r="AT303" s="191" t="s">
        <v>740</v>
      </c>
      <c r="AU303" s="191" t="s">
        <v>653</v>
      </c>
      <c r="AV303" s="12" t="s">
        <v>653</v>
      </c>
      <c r="AW303" s="12" t="s">
        <v>608</v>
      </c>
      <c r="AX303" s="12" t="s">
        <v>645</v>
      </c>
      <c r="AY303" s="191" t="s">
        <v>728</v>
      </c>
    </row>
    <row r="304" spans="2:51" s="12" customFormat="1" ht="13.5">
      <c r="B304" s="182"/>
      <c r="D304" s="183" t="s">
        <v>740</v>
      </c>
      <c r="E304" s="184" t="s">
        <v>592</v>
      </c>
      <c r="F304" s="185" t="s">
        <v>1110</v>
      </c>
      <c r="H304" s="186">
        <v>0.3</v>
      </c>
      <c r="I304" s="187"/>
      <c r="L304" s="182"/>
      <c r="M304" s="188"/>
      <c r="N304" s="189"/>
      <c r="O304" s="189"/>
      <c r="P304" s="189"/>
      <c r="Q304" s="189"/>
      <c r="R304" s="189"/>
      <c r="S304" s="189"/>
      <c r="T304" s="190"/>
      <c r="AT304" s="191" t="s">
        <v>740</v>
      </c>
      <c r="AU304" s="191" t="s">
        <v>653</v>
      </c>
      <c r="AV304" s="12" t="s">
        <v>653</v>
      </c>
      <c r="AW304" s="12" t="s">
        <v>608</v>
      </c>
      <c r="AX304" s="12" t="s">
        <v>645</v>
      </c>
      <c r="AY304" s="191" t="s">
        <v>728</v>
      </c>
    </row>
    <row r="305" spans="2:65" s="1" customFormat="1" ht="22.5" customHeight="1">
      <c r="B305" s="167"/>
      <c r="C305" s="168" t="s">
        <v>805</v>
      </c>
      <c r="D305" s="168" t="s">
        <v>731</v>
      </c>
      <c r="E305" s="169" t="s">
        <v>1111</v>
      </c>
      <c r="F305" s="170" t="s">
        <v>1112</v>
      </c>
      <c r="G305" s="171" t="s">
        <v>1056</v>
      </c>
      <c r="H305" s="172">
        <v>0.027</v>
      </c>
      <c r="I305" s="173"/>
      <c r="J305" s="174">
        <f>ROUND(I305*H305,2)</f>
        <v>0</v>
      </c>
      <c r="K305" s="170" t="s">
        <v>735</v>
      </c>
      <c r="L305" s="35"/>
      <c r="M305" s="175" t="s">
        <v>592</v>
      </c>
      <c r="N305" s="176" t="s">
        <v>616</v>
      </c>
      <c r="O305" s="36"/>
      <c r="P305" s="177">
        <f>O305*H305</f>
        <v>0</v>
      </c>
      <c r="Q305" s="177">
        <v>0</v>
      </c>
      <c r="R305" s="177">
        <f>Q305*H305</f>
        <v>0</v>
      </c>
      <c r="S305" s="177">
        <v>0</v>
      </c>
      <c r="T305" s="178">
        <f>S305*H305</f>
        <v>0</v>
      </c>
      <c r="AR305" s="18" t="s">
        <v>835</v>
      </c>
      <c r="AT305" s="18" t="s">
        <v>731</v>
      </c>
      <c r="AU305" s="18" t="s">
        <v>653</v>
      </c>
      <c r="AY305" s="18" t="s">
        <v>728</v>
      </c>
      <c r="BE305" s="179">
        <f>IF(N305="základní",J305,0)</f>
        <v>0</v>
      </c>
      <c r="BF305" s="179">
        <f>IF(N305="snížená",J305,0)</f>
        <v>0</v>
      </c>
      <c r="BG305" s="179">
        <f>IF(N305="zákl. přenesená",J305,0)</f>
        <v>0</v>
      </c>
      <c r="BH305" s="179">
        <f>IF(N305="sníž. přenesená",J305,0)</f>
        <v>0</v>
      </c>
      <c r="BI305" s="179">
        <f>IF(N305="nulová",J305,0)</f>
        <v>0</v>
      </c>
      <c r="BJ305" s="18" t="s">
        <v>593</v>
      </c>
      <c r="BK305" s="179">
        <f>ROUND(I305*H305,2)</f>
        <v>0</v>
      </c>
      <c r="BL305" s="18" t="s">
        <v>835</v>
      </c>
      <c r="BM305" s="18" t="s">
        <v>1113</v>
      </c>
    </row>
    <row r="306" spans="2:47" s="1" customFormat="1" ht="27">
      <c r="B306" s="35"/>
      <c r="D306" s="180" t="s">
        <v>738</v>
      </c>
      <c r="F306" s="181" t="s">
        <v>1114</v>
      </c>
      <c r="I306" s="141"/>
      <c r="L306" s="35"/>
      <c r="M306" s="65"/>
      <c r="N306" s="36"/>
      <c r="O306" s="36"/>
      <c r="P306" s="36"/>
      <c r="Q306" s="36"/>
      <c r="R306" s="36"/>
      <c r="S306" s="36"/>
      <c r="T306" s="66"/>
      <c r="AT306" s="18" t="s">
        <v>738</v>
      </c>
      <c r="AU306" s="18" t="s">
        <v>653</v>
      </c>
    </row>
    <row r="307" spans="2:63" s="11" customFormat="1" ht="29.25" customHeight="1">
      <c r="B307" s="153"/>
      <c r="D307" s="164" t="s">
        <v>644</v>
      </c>
      <c r="E307" s="165" t="s">
        <v>1115</v>
      </c>
      <c r="F307" s="165" t="s">
        <v>1116</v>
      </c>
      <c r="I307" s="156"/>
      <c r="J307" s="166">
        <f>BK307</f>
        <v>0</v>
      </c>
      <c r="L307" s="153"/>
      <c r="M307" s="158"/>
      <c r="N307" s="159"/>
      <c r="O307" s="159"/>
      <c r="P307" s="160">
        <f>SUM(P308:P363)</f>
        <v>0</v>
      </c>
      <c r="Q307" s="159"/>
      <c r="R307" s="160">
        <f>SUM(R308:R363)</f>
        <v>0.38572920000000005</v>
      </c>
      <c r="S307" s="159"/>
      <c r="T307" s="161">
        <f>SUM(T308:T363)</f>
        <v>0</v>
      </c>
      <c r="AR307" s="154" t="s">
        <v>653</v>
      </c>
      <c r="AT307" s="162" t="s">
        <v>644</v>
      </c>
      <c r="AU307" s="162" t="s">
        <v>593</v>
      </c>
      <c r="AY307" s="154" t="s">
        <v>728</v>
      </c>
      <c r="BK307" s="163">
        <f>SUM(BK308:BK363)</f>
        <v>0</v>
      </c>
    </row>
    <row r="308" spans="2:65" s="1" customFormat="1" ht="22.5" customHeight="1">
      <c r="B308" s="167"/>
      <c r="C308" s="168" t="s">
        <v>827</v>
      </c>
      <c r="D308" s="168" t="s">
        <v>731</v>
      </c>
      <c r="E308" s="169" t="s">
        <v>1117</v>
      </c>
      <c r="F308" s="170" t="s">
        <v>1118</v>
      </c>
      <c r="G308" s="171" t="s">
        <v>734</v>
      </c>
      <c r="H308" s="172">
        <v>0.18</v>
      </c>
      <c r="I308" s="173"/>
      <c r="J308" s="174">
        <f>ROUND(I308*H308,2)</f>
        <v>0</v>
      </c>
      <c r="K308" s="170" t="s">
        <v>735</v>
      </c>
      <c r="L308" s="35"/>
      <c r="M308" s="175" t="s">
        <v>592</v>
      </c>
      <c r="N308" s="176" t="s">
        <v>616</v>
      </c>
      <c r="O308" s="36"/>
      <c r="P308" s="177">
        <f>O308*H308</f>
        <v>0</v>
      </c>
      <c r="Q308" s="177">
        <v>0.00038</v>
      </c>
      <c r="R308" s="177">
        <f>Q308*H308</f>
        <v>6.84E-05</v>
      </c>
      <c r="S308" s="177">
        <v>0</v>
      </c>
      <c r="T308" s="178">
        <f>S308*H308</f>
        <v>0</v>
      </c>
      <c r="AR308" s="18" t="s">
        <v>736</v>
      </c>
      <c r="AT308" s="18" t="s">
        <v>731</v>
      </c>
      <c r="AU308" s="18" t="s">
        <v>653</v>
      </c>
      <c r="AY308" s="18" t="s">
        <v>728</v>
      </c>
      <c r="BE308" s="179">
        <f>IF(N308="základní",J308,0)</f>
        <v>0</v>
      </c>
      <c r="BF308" s="179">
        <f>IF(N308="snížená",J308,0)</f>
        <v>0</v>
      </c>
      <c r="BG308" s="179">
        <f>IF(N308="zákl. přenesená",J308,0)</f>
        <v>0</v>
      </c>
      <c r="BH308" s="179">
        <f>IF(N308="sníž. přenesená",J308,0)</f>
        <v>0</v>
      </c>
      <c r="BI308" s="179">
        <f>IF(N308="nulová",J308,0)</f>
        <v>0</v>
      </c>
      <c r="BJ308" s="18" t="s">
        <v>593</v>
      </c>
      <c r="BK308" s="179">
        <f>ROUND(I308*H308,2)</f>
        <v>0</v>
      </c>
      <c r="BL308" s="18" t="s">
        <v>736</v>
      </c>
      <c r="BM308" s="18" t="s">
        <v>1119</v>
      </c>
    </row>
    <row r="309" spans="2:47" s="1" customFormat="1" ht="13.5">
      <c r="B309" s="35"/>
      <c r="D309" s="180" t="s">
        <v>738</v>
      </c>
      <c r="F309" s="181" t="s">
        <v>1120</v>
      </c>
      <c r="I309" s="141"/>
      <c r="L309" s="35"/>
      <c r="M309" s="65"/>
      <c r="N309" s="36"/>
      <c r="O309" s="36"/>
      <c r="P309" s="36"/>
      <c r="Q309" s="36"/>
      <c r="R309" s="36"/>
      <c r="S309" s="36"/>
      <c r="T309" s="66"/>
      <c r="AT309" s="18" t="s">
        <v>738</v>
      </c>
      <c r="AU309" s="18" t="s">
        <v>653</v>
      </c>
    </row>
    <row r="310" spans="2:51" s="12" customFormat="1" ht="13.5">
      <c r="B310" s="182"/>
      <c r="D310" s="183" t="s">
        <v>740</v>
      </c>
      <c r="E310" s="184" t="s">
        <v>592</v>
      </c>
      <c r="F310" s="185" t="s">
        <v>1121</v>
      </c>
      <c r="H310" s="186">
        <v>0.18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91" t="s">
        <v>740</v>
      </c>
      <c r="AU310" s="191" t="s">
        <v>653</v>
      </c>
      <c r="AV310" s="12" t="s">
        <v>653</v>
      </c>
      <c r="AW310" s="12" t="s">
        <v>608</v>
      </c>
      <c r="AX310" s="12" t="s">
        <v>645</v>
      </c>
      <c r="AY310" s="191" t="s">
        <v>728</v>
      </c>
    </row>
    <row r="311" spans="2:65" s="1" customFormat="1" ht="22.5" customHeight="1">
      <c r="B311" s="167"/>
      <c r="C311" s="168" t="s">
        <v>1122</v>
      </c>
      <c r="D311" s="168" t="s">
        <v>731</v>
      </c>
      <c r="E311" s="169" t="s">
        <v>1123</v>
      </c>
      <c r="F311" s="170" t="s">
        <v>1124</v>
      </c>
      <c r="G311" s="171" t="s">
        <v>760</v>
      </c>
      <c r="H311" s="172">
        <v>4</v>
      </c>
      <c r="I311" s="173"/>
      <c r="J311" s="174">
        <f>ROUND(I311*H311,2)</f>
        <v>0</v>
      </c>
      <c r="K311" s="170" t="s">
        <v>735</v>
      </c>
      <c r="L311" s="35"/>
      <c r="M311" s="175" t="s">
        <v>592</v>
      </c>
      <c r="N311" s="176" t="s">
        <v>616</v>
      </c>
      <c r="O311" s="36"/>
      <c r="P311" s="177">
        <f>O311*H311</f>
        <v>0</v>
      </c>
      <c r="Q311" s="177">
        <v>0.00468</v>
      </c>
      <c r="R311" s="177">
        <f>Q311*H311</f>
        <v>0.01872</v>
      </c>
      <c r="S311" s="177">
        <v>0</v>
      </c>
      <c r="T311" s="178">
        <f>S311*H311</f>
        <v>0</v>
      </c>
      <c r="AR311" s="18" t="s">
        <v>736</v>
      </c>
      <c r="AT311" s="18" t="s">
        <v>731</v>
      </c>
      <c r="AU311" s="18" t="s">
        <v>653</v>
      </c>
      <c r="AY311" s="18" t="s">
        <v>728</v>
      </c>
      <c r="BE311" s="179">
        <f>IF(N311="základní",J311,0)</f>
        <v>0</v>
      </c>
      <c r="BF311" s="179">
        <f>IF(N311="snížená",J311,0)</f>
        <v>0</v>
      </c>
      <c r="BG311" s="179">
        <f>IF(N311="zákl. přenesená",J311,0)</f>
        <v>0</v>
      </c>
      <c r="BH311" s="179">
        <f>IF(N311="sníž. přenesená",J311,0)</f>
        <v>0</v>
      </c>
      <c r="BI311" s="179">
        <f>IF(N311="nulová",J311,0)</f>
        <v>0</v>
      </c>
      <c r="BJ311" s="18" t="s">
        <v>593</v>
      </c>
      <c r="BK311" s="179">
        <f>ROUND(I311*H311,2)</f>
        <v>0</v>
      </c>
      <c r="BL311" s="18" t="s">
        <v>736</v>
      </c>
      <c r="BM311" s="18" t="s">
        <v>1125</v>
      </c>
    </row>
    <row r="312" spans="2:47" s="1" customFormat="1" ht="27">
      <c r="B312" s="35"/>
      <c r="D312" s="180" t="s">
        <v>738</v>
      </c>
      <c r="F312" s="181" t="s">
        <v>1126</v>
      </c>
      <c r="I312" s="141"/>
      <c r="L312" s="35"/>
      <c r="M312" s="65"/>
      <c r="N312" s="36"/>
      <c r="O312" s="36"/>
      <c r="P312" s="36"/>
      <c r="Q312" s="36"/>
      <c r="R312" s="36"/>
      <c r="S312" s="36"/>
      <c r="T312" s="66"/>
      <c r="AT312" s="18" t="s">
        <v>738</v>
      </c>
      <c r="AU312" s="18" t="s">
        <v>653</v>
      </c>
    </row>
    <row r="313" spans="2:51" s="12" customFormat="1" ht="13.5">
      <c r="B313" s="182"/>
      <c r="D313" s="183" t="s">
        <v>740</v>
      </c>
      <c r="E313" s="184" t="s">
        <v>592</v>
      </c>
      <c r="F313" s="185" t="s">
        <v>1127</v>
      </c>
      <c r="H313" s="186">
        <v>4</v>
      </c>
      <c r="I313" s="187"/>
      <c r="L313" s="182"/>
      <c r="M313" s="188"/>
      <c r="N313" s="189"/>
      <c r="O313" s="189"/>
      <c r="P313" s="189"/>
      <c r="Q313" s="189"/>
      <c r="R313" s="189"/>
      <c r="S313" s="189"/>
      <c r="T313" s="190"/>
      <c r="AT313" s="191" t="s">
        <v>740</v>
      </c>
      <c r="AU313" s="191" t="s">
        <v>653</v>
      </c>
      <c r="AV313" s="12" t="s">
        <v>653</v>
      </c>
      <c r="AW313" s="12" t="s">
        <v>608</v>
      </c>
      <c r="AX313" s="12" t="s">
        <v>645</v>
      </c>
      <c r="AY313" s="191" t="s">
        <v>728</v>
      </c>
    </row>
    <row r="314" spans="2:65" s="1" customFormat="1" ht="22.5" customHeight="1">
      <c r="B314" s="167"/>
      <c r="C314" s="206" t="s">
        <v>1128</v>
      </c>
      <c r="D314" s="206" t="s">
        <v>1094</v>
      </c>
      <c r="E314" s="207" t="s">
        <v>1129</v>
      </c>
      <c r="F314" s="208" t="s">
        <v>1130</v>
      </c>
      <c r="G314" s="209" t="s">
        <v>1131</v>
      </c>
      <c r="H314" s="210">
        <v>25</v>
      </c>
      <c r="I314" s="211"/>
      <c r="J314" s="212">
        <f>ROUND(I314*H314,2)</f>
        <v>0</v>
      </c>
      <c r="K314" s="208" t="s">
        <v>592</v>
      </c>
      <c r="L314" s="213"/>
      <c r="M314" s="214" t="s">
        <v>592</v>
      </c>
      <c r="N314" s="215" t="s">
        <v>616</v>
      </c>
      <c r="O314" s="36"/>
      <c r="P314" s="177">
        <f>O314*H314</f>
        <v>0</v>
      </c>
      <c r="Q314" s="177">
        <v>0.001</v>
      </c>
      <c r="R314" s="177">
        <f>Q314*H314</f>
        <v>0.025</v>
      </c>
      <c r="S314" s="177">
        <v>0</v>
      </c>
      <c r="T314" s="178">
        <f>S314*H314</f>
        <v>0</v>
      </c>
      <c r="AR314" s="18" t="s">
        <v>780</v>
      </c>
      <c r="AT314" s="18" t="s">
        <v>1094</v>
      </c>
      <c r="AU314" s="18" t="s">
        <v>653</v>
      </c>
      <c r="AY314" s="18" t="s">
        <v>728</v>
      </c>
      <c r="BE314" s="179">
        <f>IF(N314="základní",J314,0)</f>
        <v>0</v>
      </c>
      <c r="BF314" s="179">
        <f>IF(N314="snížená",J314,0)</f>
        <v>0</v>
      </c>
      <c r="BG314" s="179">
        <f>IF(N314="zákl. přenesená",J314,0)</f>
        <v>0</v>
      </c>
      <c r="BH314" s="179">
        <f>IF(N314="sníž. přenesená",J314,0)</f>
        <v>0</v>
      </c>
      <c r="BI314" s="179">
        <f>IF(N314="nulová",J314,0)</f>
        <v>0</v>
      </c>
      <c r="BJ314" s="18" t="s">
        <v>593</v>
      </c>
      <c r="BK314" s="179">
        <f>ROUND(I314*H314,2)</f>
        <v>0</v>
      </c>
      <c r="BL314" s="18" t="s">
        <v>736</v>
      </c>
      <c r="BM314" s="18" t="s">
        <v>1132</v>
      </c>
    </row>
    <row r="315" spans="2:47" s="1" customFormat="1" ht="13.5">
      <c r="B315" s="35"/>
      <c r="D315" s="180" t="s">
        <v>738</v>
      </c>
      <c r="F315" s="181" t="s">
        <v>1133</v>
      </c>
      <c r="I315" s="141"/>
      <c r="L315" s="35"/>
      <c r="M315" s="65"/>
      <c r="N315" s="36"/>
      <c r="O315" s="36"/>
      <c r="P315" s="36"/>
      <c r="Q315" s="36"/>
      <c r="R315" s="36"/>
      <c r="S315" s="36"/>
      <c r="T315" s="66"/>
      <c r="AT315" s="18" t="s">
        <v>738</v>
      </c>
      <c r="AU315" s="18" t="s">
        <v>653</v>
      </c>
    </row>
    <row r="316" spans="2:47" s="1" customFormat="1" ht="27">
      <c r="B316" s="35"/>
      <c r="D316" s="180" t="s">
        <v>812</v>
      </c>
      <c r="F316" s="197" t="s">
        <v>1134</v>
      </c>
      <c r="I316" s="141"/>
      <c r="L316" s="35"/>
      <c r="M316" s="65"/>
      <c r="N316" s="36"/>
      <c r="O316" s="36"/>
      <c r="P316" s="36"/>
      <c r="Q316" s="36"/>
      <c r="R316" s="36"/>
      <c r="S316" s="36"/>
      <c r="T316" s="66"/>
      <c r="AT316" s="18" t="s">
        <v>812</v>
      </c>
      <c r="AU316" s="18" t="s">
        <v>653</v>
      </c>
    </row>
    <row r="317" spans="2:51" s="12" customFormat="1" ht="13.5">
      <c r="B317" s="182"/>
      <c r="D317" s="183" t="s">
        <v>740</v>
      </c>
      <c r="E317" s="184" t="s">
        <v>592</v>
      </c>
      <c r="F317" s="185" t="s">
        <v>1135</v>
      </c>
      <c r="H317" s="186">
        <v>25</v>
      </c>
      <c r="I317" s="187"/>
      <c r="L317" s="182"/>
      <c r="M317" s="188"/>
      <c r="N317" s="189"/>
      <c r="O317" s="189"/>
      <c r="P317" s="189"/>
      <c r="Q317" s="189"/>
      <c r="R317" s="189"/>
      <c r="S317" s="189"/>
      <c r="T317" s="190"/>
      <c r="AT317" s="191" t="s">
        <v>740</v>
      </c>
      <c r="AU317" s="191" t="s">
        <v>653</v>
      </c>
      <c r="AV317" s="12" t="s">
        <v>653</v>
      </c>
      <c r="AW317" s="12" t="s">
        <v>608</v>
      </c>
      <c r="AX317" s="12" t="s">
        <v>645</v>
      </c>
      <c r="AY317" s="191" t="s">
        <v>728</v>
      </c>
    </row>
    <row r="318" spans="2:65" s="1" customFormat="1" ht="22.5" customHeight="1">
      <c r="B318" s="167"/>
      <c r="C318" s="168" t="s">
        <v>1136</v>
      </c>
      <c r="D318" s="168" t="s">
        <v>731</v>
      </c>
      <c r="E318" s="169" t="s">
        <v>1137</v>
      </c>
      <c r="F318" s="170" t="s">
        <v>1138</v>
      </c>
      <c r="G318" s="171" t="s">
        <v>760</v>
      </c>
      <c r="H318" s="172">
        <v>4</v>
      </c>
      <c r="I318" s="173"/>
      <c r="J318" s="174">
        <f>ROUND(I318*H318,2)</f>
        <v>0</v>
      </c>
      <c r="K318" s="170" t="s">
        <v>735</v>
      </c>
      <c r="L318" s="35"/>
      <c r="M318" s="175" t="s">
        <v>592</v>
      </c>
      <c r="N318" s="176" t="s">
        <v>616</v>
      </c>
      <c r="O318" s="36"/>
      <c r="P318" s="177">
        <f>O318*H318</f>
        <v>0</v>
      </c>
      <c r="Q318" s="177">
        <v>4E-05</v>
      </c>
      <c r="R318" s="177">
        <f>Q318*H318</f>
        <v>0.00016</v>
      </c>
      <c r="S318" s="177">
        <v>0</v>
      </c>
      <c r="T318" s="178">
        <f>S318*H318</f>
        <v>0</v>
      </c>
      <c r="AR318" s="18" t="s">
        <v>736</v>
      </c>
      <c r="AT318" s="18" t="s">
        <v>731</v>
      </c>
      <c r="AU318" s="18" t="s">
        <v>653</v>
      </c>
      <c r="AY318" s="18" t="s">
        <v>728</v>
      </c>
      <c r="BE318" s="179">
        <f>IF(N318="základní",J318,0)</f>
        <v>0</v>
      </c>
      <c r="BF318" s="179">
        <f>IF(N318="snížená",J318,0)</f>
        <v>0</v>
      </c>
      <c r="BG318" s="179">
        <f>IF(N318="zákl. přenesená",J318,0)</f>
        <v>0</v>
      </c>
      <c r="BH318" s="179">
        <f>IF(N318="sníž. přenesená",J318,0)</f>
        <v>0</v>
      </c>
      <c r="BI318" s="179">
        <f>IF(N318="nulová",J318,0)</f>
        <v>0</v>
      </c>
      <c r="BJ318" s="18" t="s">
        <v>593</v>
      </c>
      <c r="BK318" s="179">
        <f>ROUND(I318*H318,2)</f>
        <v>0</v>
      </c>
      <c r="BL318" s="18" t="s">
        <v>736</v>
      </c>
      <c r="BM318" s="18" t="s">
        <v>1139</v>
      </c>
    </row>
    <row r="319" spans="2:47" s="1" customFormat="1" ht="27">
      <c r="B319" s="35"/>
      <c r="D319" s="180" t="s">
        <v>738</v>
      </c>
      <c r="F319" s="181" t="s">
        <v>1140</v>
      </c>
      <c r="I319" s="141"/>
      <c r="L319" s="35"/>
      <c r="M319" s="65"/>
      <c r="N319" s="36"/>
      <c r="O319" s="36"/>
      <c r="P319" s="36"/>
      <c r="Q319" s="36"/>
      <c r="R319" s="36"/>
      <c r="S319" s="36"/>
      <c r="T319" s="66"/>
      <c r="AT319" s="18" t="s">
        <v>738</v>
      </c>
      <c r="AU319" s="18" t="s">
        <v>653</v>
      </c>
    </row>
    <row r="320" spans="2:51" s="12" customFormat="1" ht="13.5">
      <c r="B320" s="182"/>
      <c r="D320" s="183" t="s">
        <v>740</v>
      </c>
      <c r="E320" s="184" t="s">
        <v>592</v>
      </c>
      <c r="F320" s="185" t="s">
        <v>1141</v>
      </c>
      <c r="H320" s="186">
        <v>4</v>
      </c>
      <c r="I320" s="187"/>
      <c r="L320" s="182"/>
      <c r="M320" s="188"/>
      <c r="N320" s="189"/>
      <c r="O320" s="189"/>
      <c r="P320" s="189"/>
      <c r="Q320" s="189"/>
      <c r="R320" s="189"/>
      <c r="S320" s="189"/>
      <c r="T320" s="190"/>
      <c r="AT320" s="191" t="s">
        <v>740</v>
      </c>
      <c r="AU320" s="191" t="s">
        <v>653</v>
      </c>
      <c r="AV320" s="12" t="s">
        <v>653</v>
      </c>
      <c r="AW320" s="12" t="s">
        <v>608</v>
      </c>
      <c r="AX320" s="12" t="s">
        <v>645</v>
      </c>
      <c r="AY320" s="191" t="s">
        <v>728</v>
      </c>
    </row>
    <row r="321" spans="2:65" s="1" customFormat="1" ht="22.5" customHeight="1">
      <c r="B321" s="167"/>
      <c r="C321" s="168" t="s">
        <v>1142</v>
      </c>
      <c r="D321" s="168" t="s">
        <v>731</v>
      </c>
      <c r="E321" s="169" t="s">
        <v>1143</v>
      </c>
      <c r="F321" s="170" t="s">
        <v>1144</v>
      </c>
      <c r="G321" s="171" t="s">
        <v>760</v>
      </c>
      <c r="H321" s="172">
        <v>1</v>
      </c>
      <c r="I321" s="173"/>
      <c r="J321" s="174">
        <f>ROUND(I321*H321,2)</f>
        <v>0</v>
      </c>
      <c r="K321" s="170" t="s">
        <v>735</v>
      </c>
      <c r="L321" s="35"/>
      <c r="M321" s="175" t="s">
        <v>592</v>
      </c>
      <c r="N321" s="176" t="s">
        <v>616</v>
      </c>
      <c r="O321" s="36"/>
      <c r="P321" s="177">
        <f>O321*H321</f>
        <v>0</v>
      </c>
      <c r="Q321" s="177">
        <v>0</v>
      </c>
      <c r="R321" s="177">
        <f>Q321*H321</f>
        <v>0</v>
      </c>
      <c r="S321" s="177">
        <v>0</v>
      </c>
      <c r="T321" s="178">
        <f>S321*H321</f>
        <v>0</v>
      </c>
      <c r="AR321" s="18" t="s">
        <v>736</v>
      </c>
      <c r="AT321" s="18" t="s">
        <v>731</v>
      </c>
      <c r="AU321" s="18" t="s">
        <v>653</v>
      </c>
      <c r="AY321" s="18" t="s">
        <v>728</v>
      </c>
      <c r="BE321" s="179">
        <f>IF(N321="základní",J321,0)</f>
        <v>0</v>
      </c>
      <c r="BF321" s="179">
        <f>IF(N321="snížená",J321,0)</f>
        <v>0</v>
      </c>
      <c r="BG321" s="179">
        <f>IF(N321="zákl. přenesená",J321,0)</f>
        <v>0</v>
      </c>
      <c r="BH321" s="179">
        <f>IF(N321="sníž. přenesená",J321,0)</f>
        <v>0</v>
      </c>
      <c r="BI321" s="179">
        <f>IF(N321="nulová",J321,0)</f>
        <v>0</v>
      </c>
      <c r="BJ321" s="18" t="s">
        <v>593</v>
      </c>
      <c r="BK321" s="179">
        <f>ROUND(I321*H321,2)</f>
        <v>0</v>
      </c>
      <c r="BL321" s="18" t="s">
        <v>736</v>
      </c>
      <c r="BM321" s="18" t="s">
        <v>1145</v>
      </c>
    </row>
    <row r="322" spans="2:47" s="1" customFormat="1" ht="13.5">
      <c r="B322" s="35"/>
      <c r="D322" s="180" t="s">
        <v>738</v>
      </c>
      <c r="F322" s="181" t="s">
        <v>1146</v>
      </c>
      <c r="I322" s="141"/>
      <c r="L322" s="35"/>
      <c r="M322" s="65"/>
      <c r="N322" s="36"/>
      <c r="O322" s="36"/>
      <c r="P322" s="36"/>
      <c r="Q322" s="36"/>
      <c r="R322" s="36"/>
      <c r="S322" s="36"/>
      <c r="T322" s="66"/>
      <c r="AT322" s="18" t="s">
        <v>738</v>
      </c>
      <c r="AU322" s="18" t="s">
        <v>653</v>
      </c>
    </row>
    <row r="323" spans="2:51" s="12" customFormat="1" ht="13.5">
      <c r="B323" s="182"/>
      <c r="D323" s="183" t="s">
        <v>740</v>
      </c>
      <c r="E323" s="184" t="s">
        <v>592</v>
      </c>
      <c r="F323" s="185" t="s">
        <v>1147</v>
      </c>
      <c r="H323" s="186">
        <v>1</v>
      </c>
      <c r="I323" s="187"/>
      <c r="L323" s="182"/>
      <c r="M323" s="188"/>
      <c r="N323" s="189"/>
      <c r="O323" s="189"/>
      <c r="P323" s="189"/>
      <c r="Q323" s="189"/>
      <c r="R323" s="189"/>
      <c r="S323" s="189"/>
      <c r="T323" s="190"/>
      <c r="AT323" s="191" t="s">
        <v>740</v>
      </c>
      <c r="AU323" s="191" t="s">
        <v>653</v>
      </c>
      <c r="AV323" s="12" t="s">
        <v>653</v>
      </c>
      <c r="AW323" s="12" t="s">
        <v>608</v>
      </c>
      <c r="AX323" s="12" t="s">
        <v>645</v>
      </c>
      <c r="AY323" s="191" t="s">
        <v>728</v>
      </c>
    </row>
    <row r="324" spans="2:65" s="1" customFormat="1" ht="22.5" customHeight="1">
      <c r="B324" s="167"/>
      <c r="C324" s="206" t="s">
        <v>1148</v>
      </c>
      <c r="D324" s="206" t="s">
        <v>1094</v>
      </c>
      <c r="E324" s="207" t="s">
        <v>1149</v>
      </c>
      <c r="F324" s="208" t="s">
        <v>1130</v>
      </c>
      <c r="G324" s="209" t="s">
        <v>1131</v>
      </c>
      <c r="H324" s="210">
        <v>95</v>
      </c>
      <c r="I324" s="211"/>
      <c r="J324" s="212">
        <f>ROUND(I324*H324,2)</f>
        <v>0</v>
      </c>
      <c r="K324" s="208" t="s">
        <v>592</v>
      </c>
      <c r="L324" s="213"/>
      <c r="M324" s="214" t="s">
        <v>592</v>
      </c>
      <c r="N324" s="215" t="s">
        <v>616</v>
      </c>
      <c r="O324" s="36"/>
      <c r="P324" s="177">
        <f>O324*H324</f>
        <v>0</v>
      </c>
      <c r="Q324" s="177">
        <v>0.001</v>
      </c>
      <c r="R324" s="177">
        <f>Q324*H324</f>
        <v>0.095</v>
      </c>
      <c r="S324" s="177">
        <v>0</v>
      </c>
      <c r="T324" s="178">
        <f>S324*H324</f>
        <v>0</v>
      </c>
      <c r="AR324" s="18" t="s">
        <v>780</v>
      </c>
      <c r="AT324" s="18" t="s">
        <v>1094</v>
      </c>
      <c r="AU324" s="18" t="s">
        <v>653</v>
      </c>
      <c r="AY324" s="18" t="s">
        <v>728</v>
      </c>
      <c r="BE324" s="179">
        <f>IF(N324="základní",J324,0)</f>
        <v>0</v>
      </c>
      <c r="BF324" s="179">
        <f>IF(N324="snížená",J324,0)</f>
        <v>0</v>
      </c>
      <c r="BG324" s="179">
        <f>IF(N324="zákl. přenesená",J324,0)</f>
        <v>0</v>
      </c>
      <c r="BH324" s="179">
        <f>IF(N324="sníž. přenesená",J324,0)</f>
        <v>0</v>
      </c>
      <c r="BI324" s="179">
        <f>IF(N324="nulová",J324,0)</f>
        <v>0</v>
      </c>
      <c r="BJ324" s="18" t="s">
        <v>593</v>
      </c>
      <c r="BK324" s="179">
        <f>ROUND(I324*H324,2)</f>
        <v>0</v>
      </c>
      <c r="BL324" s="18" t="s">
        <v>736</v>
      </c>
      <c r="BM324" s="18" t="s">
        <v>1150</v>
      </c>
    </row>
    <row r="325" spans="2:47" s="1" customFormat="1" ht="13.5">
      <c r="B325" s="35"/>
      <c r="D325" s="180" t="s">
        <v>738</v>
      </c>
      <c r="F325" s="181" t="s">
        <v>1133</v>
      </c>
      <c r="I325" s="141"/>
      <c r="L325" s="35"/>
      <c r="M325" s="65"/>
      <c r="N325" s="36"/>
      <c r="O325" s="36"/>
      <c r="P325" s="36"/>
      <c r="Q325" s="36"/>
      <c r="R325" s="36"/>
      <c r="S325" s="36"/>
      <c r="T325" s="66"/>
      <c r="AT325" s="18" t="s">
        <v>738</v>
      </c>
      <c r="AU325" s="18" t="s">
        <v>653</v>
      </c>
    </row>
    <row r="326" spans="2:47" s="1" customFormat="1" ht="27">
      <c r="B326" s="35"/>
      <c r="D326" s="180" t="s">
        <v>812</v>
      </c>
      <c r="F326" s="197" t="s">
        <v>1151</v>
      </c>
      <c r="I326" s="141"/>
      <c r="L326" s="35"/>
      <c r="M326" s="65"/>
      <c r="N326" s="36"/>
      <c r="O326" s="36"/>
      <c r="P326" s="36"/>
      <c r="Q326" s="36"/>
      <c r="R326" s="36"/>
      <c r="S326" s="36"/>
      <c r="T326" s="66"/>
      <c r="AT326" s="18" t="s">
        <v>812</v>
      </c>
      <c r="AU326" s="18" t="s">
        <v>653</v>
      </c>
    </row>
    <row r="327" spans="2:51" s="12" customFormat="1" ht="13.5">
      <c r="B327" s="182"/>
      <c r="D327" s="183" t="s">
        <v>740</v>
      </c>
      <c r="E327" s="184" t="s">
        <v>592</v>
      </c>
      <c r="F327" s="185" t="s">
        <v>1152</v>
      </c>
      <c r="H327" s="186">
        <v>95</v>
      </c>
      <c r="I327" s="187"/>
      <c r="L327" s="182"/>
      <c r="M327" s="188"/>
      <c r="N327" s="189"/>
      <c r="O327" s="189"/>
      <c r="P327" s="189"/>
      <c r="Q327" s="189"/>
      <c r="R327" s="189"/>
      <c r="S327" s="189"/>
      <c r="T327" s="190"/>
      <c r="AT327" s="191" t="s">
        <v>740</v>
      </c>
      <c r="AU327" s="191" t="s">
        <v>653</v>
      </c>
      <c r="AV327" s="12" t="s">
        <v>653</v>
      </c>
      <c r="AW327" s="12" t="s">
        <v>608</v>
      </c>
      <c r="AX327" s="12" t="s">
        <v>645</v>
      </c>
      <c r="AY327" s="191" t="s">
        <v>728</v>
      </c>
    </row>
    <row r="328" spans="2:65" s="1" customFormat="1" ht="22.5" customHeight="1">
      <c r="B328" s="167"/>
      <c r="C328" s="168" t="s">
        <v>1153</v>
      </c>
      <c r="D328" s="168" t="s">
        <v>731</v>
      </c>
      <c r="E328" s="169" t="s">
        <v>1154</v>
      </c>
      <c r="F328" s="170" t="s">
        <v>1155</v>
      </c>
      <c r="G328" s="171" t="s">
        <v>749</v>
      </c>
      <c r="H328" s="172">
        <v>6.48</v>
      </c>
      <c r="I328" s="173"/>
      <c r="J328" s="174">
        <f>ROUND(I328*H328,2)</f>
        <v>0</v>
      </c>
      <c r="K328" s="170" t="s">
        <v>735</v>
      </c>
      <c r="L328" s="35"/>
      <c r="M328" s="175" t="s">
        <v>592</v>
      </c>
      <c r="N328" s="176" t="s">
        <v>616</v>
      </c>
      <c r="O328" s="36"/>
      <c r="P328" s="177">
        <f>O328*H328</f>
        <v>0</v>
      </c>
      <c r="Q328" s="177">
        <v>6E-05</v>
      </c>
      <c r="R328" s="177">
        <f>Q328*H328</f>
        <v>0.0003888</v>
      </c>
      <c r="S328" s="177">
        <v>0</v>
      </c>
      <c r="T328" s="178">
        <f>S328*H328</f>
        <v>0</v>
      </c>
      <c r="AR328" s="18" t="s">
        <v>736</v>
      </c>
      <c r="AT328" s="18" t="s">
        <v>731</v>
      </c>
      <c r="AU328" s="18" t="s">
        <v>653</v>
      </c>
      <c r="AY328" s="18" t="s">
        <v>728</v>
      </c>
      <c r="BE328" s="179">
        <f>IF(N328="základní",J328,0)</f>
        <v>0</v>
      </c>
      <c r="BF328" s="179">
        <f>IF(N328="snížená",J328,0)</f>
        <v>0</v>
      </c>
      <c r="BG328" s="179">
        <f>IF(N328="zákl. přenesená",J328,0)</f>
        <v>0</v>
      </c>
      <c r="BH328" s="179">
        <f>IF(N328="sníž. přenesená",J328,0)</f>
        <v>0</v>
      </c>
      <c r="BI328" s="179">
        <f>IF(N328="nulová",J328,0)</f>
        <v>0</v>
      </c>
      <c r="BJ328" s="18" t="s">
        <v>593</v>
      </c>
      <c r="BK328" s="179">
        <f>ROUND(I328*H328,2)</f>
        <v>0</v>
      </c>
      <c r="BL328" s="18" t="s">
        <v>736</v>
      </c>
      <c r="BM328" s="18" t="s">
        <v>1156</v>
      </c>
    </row>
    <row r="329" spans="2:47" s="1" customFormat="1" ht="13.5">
      <c r="B329" s="35"/>
      <c r="D329" s="180" t="s">
        <v>738</v>
      </c>
      <c r="F329" s="181" t="s">
        <v>1157</v>
      </c>
      <c r="I329" s="141"/>
      <c r="L329" s="35"/>
      <c r="M329" s="65"/>
      <c r="N329" s="36"/>
      <c r="O329" s="36"/>
      <c r="P329" s="36"/>
      <c r="Q329" s="36"/>
      <c r="R329" s="36"/>
      <c r="S329" s="36"/>
      <c r="T329" s="66"/>
      <c r="AT329" s="18" t="s">
        <v>738</v>
      </c>
      <c r="AU329" s="18" t="s">
        <v>653</v>
      </c>
    </row>
    <row r="330" spans="2:51" s="12" customFormat="1" ht="13.5">
      <c r="B330" s="182"/>
      <c r="D330" s="183" t="s">
        <v>740</v>
      </c>
      <c r="E330" s="184" t="s">
        <v>592</v>
      </c>
      <c r="F330" s="185" t="s">
        <v>1158</v>
      </c>
      <c r="H330" s="186">
        <v>6.48</v>
      </c>
      <c r="I330" s="187"/>
      <c r="L330" s="182"/>
      <c r="M330" s="188"/>
      <c r="N330" s="189"/>
      <c r="O330" s="189"/>
      <c r="P330" s="189"/>
      <c r="Q330" s="189"/>
      <c r="R330" s="189"/>
      <c r="S330" s="189"/>
      <c r="T330" s="190"/>
      <c r="AT330" s="191" t="s">
        <v>740</v>
      </c>
      <c r="AU330" s="191" t="s">
        <v>653</v>
      </c>
      <c r="AV330" s="12" t="s">
        <v>653</v>
      </c>
      <c r="AW330" s="12" t="s">
        <v>608</v>
      </c>
      <c r="AX330" s="12" t="s">
        <v>645</v>
      </c>
      <c r="AY330" s="191" t="s">
        <v>728</v>
      </c>
    </row>
    <row r="331" spans="2:65" s="1" customFormat="1" ht="22.5" customHeight="1">
      <c r="B331" s="167"/>
      <c r="C331" s="206" t="s">
        <v>1159</v>
      </c>
      <c r="D331" s="206" t="s">
        <v>1094</v>
      </c>
      <c r="E331" s="207" t="s">
        <v>1160</v>
      </c>
      <c r="F331" s="208" t="s">
        <v>1130</v>
      </c>
      <c r="G331" s="209" t="s">
        <v>1131</v>
      </c>
      <c r="H331" s="210">
        <v>140.292</v>
      </c>
      <c r="I331" s="211"/>
      <c r="J331" s="212">
        <f>ROUND(I331*H331,2)</f>
        <v>0</v>
      </c>
      <c r="K331" s="208" t="s">
        <v>592</v>
      </c>
      <c r="L331" s="213"/>
      <c r="M331" s="214" t="s">
        <v>592</v>
      </c>
      <c r="N331" s="215" t="s">
        <v>616</v>
      </c>
      <c r="O331" s="36"/>
      <c r="P331" s="177">
        <f>O331*H331</f>
        <v>0</v>
      </c>
      <c r="Q331" s="177">
        <v>0.001</v>
      </c>
      <c r="R331" s="177">
        <f>Q331*H331</f>
        <v>0.140292</v>
      </c>
      <c r="S331" s="177">
        <v>0</v>
      </c>
      <c r="T331" s="178">
        <f>S331*H331</f>
        <v>0</v>
      </c>
      <c r="AR331" s="18" t="s">
        <v>780</v>
      </c>
      <c r="AT331" s="18" t="s">
        <v>1094</v>
      </c>
      <c r="AU331" s="18" t="s">
        <v>653</v>
      </c>
      <c r="AY331" s="18" t="s">
        <v>728</v>
      </c>
      <c r="BE331" s="179">
        <f>IF(N331="základní",J331,0)</f>
        <v>0</v>
      </c>
      <c r="BF331" s="179">
        <f>IF(N331="snížená",J331,0)</f>
        <v>0</v>
      </c>
      <c r="BG331" s="179">
        <f>IF(N331="zákl. přenesená",J331,0)</f>
        <v>0</v>
      </c>
      <c r="BH331" s="179">
        <f>IF(N331="sníž. přenesená",J331,0)</f>
        <v>0</v>
      </c>
      <c r="BI331" s="179">
        <f>IF(N331="nulová",J331,0)</f>
        <v>0</v>
      </c>
      <c r="BJ331" s="18" t="s">
        <v>593</v>
      </c>
      <c r="BK331" s="179">
        <f>ROUND(I331*H331,2)</f>
        <v>0</v>
      </c>
      <c r="BL331" s="18" t="s">
        <v>736</v>
      </c>
      <c r="BM331" s="18" t="s">
        <v>1161</v>
      </c>
    </row>
    <row r="332" spans="2:47" s="1" customFormat="1" ht="13.5">
      <c r="B332" s="35"/>
      <c r="D332" s="180" t="s">
        <v>738</v>
      </c>
      <c r="F332" s="181" t="s">
        <v>1133</v>
      </c>
      <c r="I332" s="141"/>
      <c r="L332" s="35"/>
      <c r="M332" s="65"/>
      <c r="N332" s="36"/>
      <c r="O332" s="36"/>
      <c r="P332" s="36"/>
      <c r="Q332" s="36"/>
      <c r="R332" s="36"/>
      <c r="S332" s="36"/>
      <c r="T332" s="66"/>
      <c r="AT332" s="18" t="s">
        <v>738</v>
      </c>
      <c r="AU332" s="18" t="s">
        <v>653</v>
      </c>
    </row>
    <row r="333" spans="2:47" s="1" customFormat="1" ht="40.5">
      <c r="B333" s="35"/>
      <c r="D333" s="180" t="s">
        <v>812</v>
      </c>
      <c r="F333" s="197" t="s">
        <v>1162</v>
      </c>
      <c r="I333" s="141"/>
      <c r="L333" s="35"/>
      <c r="M333" s="65"/>
      <c r="N333" s="36"/>
      <c r="O333" s="36"/>
      <c r="P333" s="36"/>
      <c r="Q333" s="36"/>
      <c r="R333" s="36"/>
      <c r="S333" s="36"/>
      <c r="T333" s="66"/>
      <c r="AT333" s="18" t="s">
        <v>812</v>
      </c>
      <c r="AU333" s="18" t="s">
        <v>653</v>
      </c>
    </row>
    <row r="334" spans="2:51" s="12" customFormat="1" ht="13.5">
      <c r="B334" s="182"/>
      <c r="D334" s="183" t="s">
        <v>740</v>
      </c>
      <c r="E334" s="184" t="s">
        <v>592</v>
      </c>
      <c r="F334" s="185" t="s">
        <v>1163</v>
      </c>
      <c r="H334" s="186">
        <v>140.292</v>
      </c>
      <c r="I334" s="187"/>
      <c r="L334" s="182"/>
      <c r="M334" s="188"/>
      <c r="N334" s="189"/>
      <c r="O334" s="189"/>
      <c r="P334" s="189"/>
      <c r="Q334" s="189"/>
      <c r="R334" s="189"/>
      <c r="S334" s="189"/>
      <c r="T334" s="190"/>
      <c r="AT334" s="191" t="s">
        <v>740</v>
      </c>
      <c r="AU334" s="191" t="s">
        <v>653</v>
      </c>
      <c r="AV334" s="12" t="s">
        <v>653</v>
      </c>
      <c r="AW334" s="12" t="s">
        <v>608</v>
      </c>
      <c r="AX334" s="12" t="s">
        <v>645</v>
      </c>
      <c r="AY334" s="191" t="s">
        <v>728</v>
      </c>
    </row>
    <row r="335" spans="2:65" s="1" customFormat="1" ht="31.5" customHeight="1">
      <c r="B335" s="167"/>
      <c r="C335" s="168" t="s">
        <v>1164</v>
      </c>
      <c r="D335" s="168" t="s">
        <v>731</v>
      </c>
      <c r="E335" s="169" t="s">
        <v>1165</v>
      </c>
      <c r="F335" s="170" t="s">
        <v>1166</v>
      </c>
      <c r="G335" s="171" t="s">
        <v>760</v>
      </c>
      <c r="H335" s="172">
        <v>14</v>
      </c>
      <c r="I335" s="173"/>
      <c r="J335" s="174">
        <f>ROUND(I335*H335,2)</f>
        <v>0</v>
      </c>
      <c r="K335" s="170" t="s">
        <v>735</v>
      </c>
      <c r="L335" s="35"/>
      <c r="M335" s="175" t="s">
        <v>592</v>
      </c>
      <c r="N335" s="176" t="s">
        <v>616</v>
      </c>
      <c r="O335" s="36"/>
      <c r="P335" s="177">
        <f>O335*H335</f>
        <v>0</v>
      </c>
      <c r="Q335" s="177">
        <v>4E-05</v>
      </c>
      <c r="R335" s="177">
        <f>Q335*H335</f>
        <v>0.0005600000000000001</v>
      </c>
      <c r="S335" s="177">
        <v>0</v>
      </c>
      <c r="T335" s="178">
        <f>S335*H335</f>
        <v>0</v>
      </c>
      <c r="AR335" s="18" t="s">
        <v>736</v>
      </c>
      <c r="AT335" s="18" t="s">
        <v>731</v>
      </c>
      <c r="AU335" s="18" t="s">
        <v>653</v>
      </c>
      <c r="AY335" s="18" t="s">
        <v>728</v>
      </c>
      <c r="BE335" s="179">
        <f>IF(N335="základní",J335,0)</f>
        <v>0</v>
      </c>
      <c r="BF335" s="179">
        <f>IF(N335="snížená",J335,0)</f>
        <v>0</v>
      </c>
      <c r="BG335" s="179">
        <f>IF(N335="zákl. přenesená",J335,0)</f>
        <v>0</v>
      </c>
      <c r="BH335" s="179">
        <f>IF(N335="sníž. přenesená",J335,0)</f>
        <v>0</v>
      </c>
      <c r="BI335" s="179">
        <f>IF(N335="nulová",J335,0)</f>
        <v>0</v>
      </c>
      <c r="BJ335" s="18" t="s">
        <v>593</v>
      </c>
      <c r="BK335" s="179">
        <f>ROUND(I335*H335,2)</f>
        <v>0</v>
      </c>
      <c r="BL335" s="18" t="s">
        <v>736</v>
      </c>
      <c r="BM335" s="18" t="s">
        <v>1167</v>
      </c>
    </row>
    <row r="336" spans="2:47" s="1" customFormat="1" ht="27">
      <c r="B336" s="35"/>
      <c r="D336" s="180" t="s">
        <v>738</v>
      </c>
      <c r="F336" s="181" t="s">
        <v>1168</v>
      </c>
      <c r="I336" s="141"/>
      <c r="L336" s="35"/>
      <c r="M336" s="65"/>
      <c r="N336" s="36"/>
      <c r="O336" s="36"/>
      <c r="P336" s="36"/>
      <c r="Q336" s="36"/>
      <c r="R336" s="36"/>
      <c r="S336" s="36"/>
      <c r="T336" s="66"/>
      <c r="AT336" s="18" t="s">
        <v>738</v>
      </c>
      <c r="AU336" s="18" t="s">
        <v>653</v>
      </c>
    </row>
    <row r="337" spans="2:51" s="12" customFormat="1" ht="13.5">
      <c r="B337" s="182"/>
      <c r="D337" s="183" t="s">
        <v>740</v>
      </c>
      <c r="E337" s="184" t="s">
        <v>592</v>
      </c>
      <c r="F337" s="185" t="s">
        <v>1169</v>
      </c>
      <c r="H337" s="186">
        <v>14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91" t="s">
        <v>740</v>
      </c>
      <c r="AU337" s="191" t="s">
        <v>653</v>
      </c>
      <c r="AV337" s="12" t="s">
        <v>653</v>
      </c>
      <c r="AW337" s="12" t="s">
        <v>608</v>
      </c>
      <c r="AX337" s="12" t="s">
        <v>645</v>
      </c>
      <c r="AY337" s="191" t="s">
        <v>728</v>
      </c>
    </row>
    <row r="338" spans="2:65" s="1" customFormat="1" ht="22.5" customHeight="1">
      <c r="B338" s="167"/>
      <c r="C338" s="168" t="s">
        <v>1170</v>
      </c>
      <c r="D338" s="168" t="s">
        <v>731</v>
      </c>
      <c r="E338" s="169" t="s">
        <v>1171</v>
      </c>
      <c r="F338" s="170" t="s">
        <v>1172</v>
      </c>
      <c r="G338" s="171" t="s">
        <v>1131</v>
      </c>
      <c r="H338" s="172">
        <v>20</v>
      </c>
      <c r="I338" s="173"/>
      <c r="J338" s="174">
        <f>ROUND(I338*H338,2)</f>
        <v>0</v>
      </c>
      <c r="K338" s="170" t="s">
        <v>735</v>
      </c>
      <c r="L338" s="35"/>
      <c r="M338" s="175" t="s">
        <v>592</v>
      </c>
      <c r="N338" s="176" t="s">
        <v>616</v>
      </c>
      <c r="O338" s="36"/>
      <c r="P338" s="177">
        <f>O338*H338</f>
        <v>0</v>
      </c>
      <c r="Q338" s="177">
        <v>6E-05</v>
      </c>
      <c r="R338" s="177">
        <f>Q338*H338</f>
        <v>0.0012000000000000001</v>
      </c>
      <c r="S338" s="177">
        <v>0</v>
      </c>
      <c r="T338" s="178">
        <f>S338*H338</f>
        <v>0</v>
      </c>
      <c r="AR338" s="18" t="s">
        <v>736</v>
      </c>
      <c r="AT338" s="18" t="s">
        <v>731</v>
      </c>
      <c r="AU338" s="18" t="s">
        <v>653</v>
      </c>
      <c r="AY338" s="18" t="s">
        <v>728</v>
      </c>
      <c r="BE338" s="179">
        <f>IF(N338="základní",J338,0)</f>
        <v>0</v>
      </c>
      <c r="BF338" s="179">
        <f>IF(N338="snížená",J338,0)</f>
        <v>0</v>
      </c>
      <c r="BG338" s="179">
        <f>IF(N338="zákl. přenesená",J338,0)</f>
        <v>0</v>
      </c>
      <c r="BH338" s="179">
        <f>IF(N338="sníž. přenesená",J338,0)</f>
        <v>0</v>
      </c>
      <c r="BI338" s="179">
        <f>IF(N338="nulová",J338,0)</f>
        <v>0</v>
      </c>
      <c r="BJ338" s="18" t="s">
        <v>593</v>
      </c>
      <c r="BK338" s="179">
        <f>ROUND(I338*H338,2)</f>
        <v>0</v>
      </c>
      <c r="BL338" s="18" t="s">
        <v>736</v>
      </c>
      <c r="BM338" s="18" t="s">
        <v>1173</v>
      </c>
    </row>
    <row r="339" spans="2:47" s="1" customFormat="1" ht="13.5">
      <c r="B339" s="35"/>
      <c r="D339" s="180" t="s">
        <v>738</v>
      </c>
      <c r="F339" s="181" t="s">
        <v>1174</v>
      </c>
      <c r="I339" s="141"/>
      <c r="L339" s="35"/>
      <c r="M339" s="65"/>
      <c r="N339" s="36"/>
      <c r="O339" s="36"/>
      <c r="P339" s="36"/>
      <c r="Q339" s="36"/>
      <c r="R339" s="36"/>
      <c r="S339" s="36"/>
      <c r="T339" s="66"/>
      <c r="AT339" s="18" t="s">
        <v>738</v>
      </c>
      <c r="AU339" s="18" t="s">
        <v>653</v>
      </c>
    </row>
    <row r="340" spans="2:51" s="12" customFormat="1" ht="13.5">
      <c r="B340" s="182"/>
      <c r="D340" s="183" t="s">
        <v>740</v>
      </c>
      <c r="E340" s="184" t="s">
        <v>592</v>
      </c>
      <c r="F340" s="185" t="s">
        <v>1175</v>
      </c>
      <c r="H340" s="186">
        <v>20</v>
      </c>
      <c r="I340" s="187"/>
      <c r="L340" s="182"/>
      <c r="M340" s="188"/>
      <c r="N340" s="189"/>
      <c r="O340" s="189"/>
      <c r="P340" s="189"/>
      <c r="Q340" s="189"/>
      <c r="R340" s="189"/>
      <c r="S340" s="189"/>
      <c r="T340" s="190"/>
      <c r="AT340" s="191" t="s">
        <v>740</v>
      </c>
      <c r="AU340" s="191" t="s">
        <v>653</v>
      </c>
      <c r="AV340" s="12" t="s">
        <v>653</v>
      </c>
      <c r="AW340" s="12" t="s">
        <v>608</v>
      </c>
      <c r="AX340" s="12" t="s">
        <v>645</v>
      </c>
      <c r="AY340" s="191" t="s">
        <v>728</v>
      </c>
    </row>
    <row r="341" spans="2:65" s="1" customFormat="1" ht="22.5" customHeight="1">
      <c r="B341" s="167"/>
      <c r="C341" s="206" t="s">
        <v>1176</v>
      </c>
      <c r="D341" s="206" t="s">
        <v>1094</v>
      </c>
      <c r="E341" s="207" t="s">
        <v>1177</v>
      </c>
      <c r="F341" s="208" t="s">
        <v>1130</v>
      </c>
      <c r="G341" s="209" t="s">
        <v>1131</v>
      </c>
      <c r="H341" s="210">
        <v>20</v>
      </c>
      <c r="I341" s="211"/>
      <c r="J341" s="212">
        <f>ROUND(I341*H341,2)</f>
        <v>0</v>
      </c>
      <c r="K341" s="208" t="s">
        <v>592</v>
      </c>
      <c r="L341" s="213"/>
      <c r="M341" s="214" t="s">
        <v>592</v>
      </c>
      <c r="N341" s="215" t="s">
        <v>616</v>
      </c>
      <c r="O341" s="36"/>
      <c r="P341" s="177">
        <f>O341*H341</f>
        <v>0</v>
      </c>
      <c r="Q341" s="177">
        <v>0.001</v>
      </c>
      <c r="R341" s="177">
        <f>Q341*H341</f>
        <v>0.02</v>
      </c>
      <c r="S341" s="177">
        <v>0</v>
      </c>
      <c r="T341" s="178">
        <f>S341*H341</f>
        <v>0</v>
      </c>
      <c r="AR341" s="18" t="s">
        <v>780</v>
      </c>
      <c r="AT341" s="18" t="s">
        <v>1094</v>
      </c>
      <c r="AU341" s="18" t="s">
        <v>653</v>
      </c>
      <c r="AY341" s="18" t="s">
        <v>728</v>
      </c>
      <c r="BE341" s="179">
        <f>IF(N341="základní",J341,0)</f>
        <v>0</v>
      </c>
      <c r="BF341" s="179">
        <f>IF(N341="snížená",J341,0)</f>
        <v>0</v>
      </c>
      <c r="BG341" s="179">
        <f>IF(N341="zákl. přenesená",J341,0)</f>
        <v>0</v>
      </c>
      <c r="BH341" s="179">
        <f>IF(N341="sníž. přenesená",J341,0)</f>
        <v>0</v>
      </c>
      <c r="BI341" s="179">
        <f>IF(N341="nulová",J341,0)</f>
        <v>0</v>
      </c>
      <c r="BJ341" s="18" t="s">
        <v>593</v>
      </c>
      <c r="BK341" s="179">
        <f>ROUND(I341*H341,2)</f>
        <v>0</v>
      </c>
      <c r="BL341" s="18" t="s">
        <v>736</v>
      </c>
      <c r="BM341" s="18" t="s">
        <v>1178</v>
      </c>
    </row>
    <row r="342" spans="2:47" s="1" customFormat="1" ht="13.5">
      <c r="B342" s="35"/>
      <c r="D342" s="180" t="s">
        <v>738</v>
      </c>
      <c r="F342" s="181" t="s">
        <v>1133</v>
      </c>
      <c r="I342" s="141"/>
      <c r="L342" s="35"/>
      <c r="M342" s="65"/>
      <c r="N342" s="36"/>
      <c r="O342" s="36"/>
      <c r="P342" s="36"/>
      <c r="Q342" s="36"/>
      <c r="R342" s="36"/>
      <c r="S342" s="36"/>
      <c r="T342" s="66"/>
      <c r="AT342" s="18" t="s">
        <v>738</v>
      </c>
      <c r="AU342" s="18" t="s">
        <v>653</v>
      </c>
    </row>
    <row r="343" spans="2:47" s="1" customFormat="1" ht="27">
      <c r="B343" s="35"/>
      <c r="D343" s="180" t="s">
        <v>812</v>
      </c>
      <c r="F343" s="197" t="s">
        <v>1179</v>
      </c>
      <c r="I343" s="141"/>
      <c r="L343" s="35"/>
      <c r="M343" s="65"/>
      <c r="N343" s="36"/>
      <c r="O343" s="36"/>
      <c r="P343" s="36"/>
      <c r="Q343" s="36"/>
      <c r="R343" s="36"/>
      <c r="S343" s="36"/>
      <c r="T343" s="66"/>
      <c r="AT343" s="18" t="s">
        <v>812</v>
      </c>
      <c r="AU343" s="18" t="s">
        <v>653</v>
      </c>
    </row>
    <row r="344" spans="2:51" s="12" customFormat="1" ht="13.5">
      <c r="B344" s="182"/>
      <c r="D344" s="183" t="s">
        <v>740</v>
      </c>
      <c r="E344" s="184" t="s">
        <v>592</v>
      </c>
      <c r="F344" s="185" t="s">
        <v>1175</v>
      </c>
      <c r="H344" s="186">
        <v>20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91" t="s">
        <v>740</v>
      </c>
      <c r="AU344" s="191" t="s">
        <v>653</v>
      </c>
      <c r="AV344" s="12" t="s">
        <v>653</v>
      </c>
      <c r="AW344" s="12" t="s">
        <v>608</v>
      </c>
      <c r="AX344" s="12" t="s">
        <v>645</v>
      </c>
      <c r="AY344" s="191" t="s">
        <v>728</v>
      </c>
    </row>
    <row r="345" spans="2:65" s="1" customFormat="1" ht="22.5" customHeight="1">
      <c r="B345" s="167"/>
      <c r="C345" s="168" t="s">
        <v>1180</v>
      </c>
      <c r="D345" s="168" t="s">
        <v>731</v>
      </c>
      <c r="E345" s="169" t="s">
        <v>1181</v>
      </c>
      <c r="F345" s="170" t="s">
        <v>1182</v>
      </c>
      <c r="G345" s="171" t="s">
        <v>749</v>
      </c>
      <c r="H345" s="172">
        <v>5.5</v>
      </c>
      <c r="I345" s="173"/>
      <c r="J345" s="174">
        <f>ROUND(I345*H345,2)</f>
        <v>0</v>
      </c>
      <c r="K345" s="170" t="s">
        <v>735</v>
      </c>
      <c r="L345" s="35"/>
      <c r="M345" s="175" t="s">
        <v>592</v>
      </c>
      <c r="N345" s="176" t="s">
        <v>616</v>
      </c>
      <c r="O345" s="36"/>
      <c r="P345" s="177">
        <f>O345*H345</f>
        <v>0</v>
      </c>
      <c r="Q345" s="177">
        <v>0.00017</v>
      </c>
      <c r="R345" s="177">
        <f>Q345*H345</f>
        <v>0.0009350000000000001</v>
      </c>
      <c r="S345" s="177">
        <v>0</v>
      </c>
      <c r="T345" s="178">
        <f>S345*H345</f>
        <v>0</v>
      </c>
      <c r="AR345" s="18" t="s">
        <v>736</v>
      </c>
      <c r="AT345" s="18" t="s">
        <v>731</v>
      </c>
      <c r="AU345" s="18" t="s">
        <v>653</v>
      </c>
      <c r="AY345" s="18" t="s">
        <v>728</v>
      </c>
      <c r="BE345" s="179">
        <f>IF(N345="základní",J345,0)</f>
        <v>0</v>
      </c>
      <c r="BF345" s="179">
        <f>IF(N345="snížená",J345,0)</f>
        <v>0</v>
      </c>
      <c r="BG345" s="179">
        <f>IF(N345="zákl. přenesená",J345,0)</f>
        <v>0</v>
      </c>
      <c r="BH345" s="179">
        <f>IF(N345="sníž. přenesená",J345,0)</f>
        <v>0</v>
      </c>
      <c r="BI345" s="179">
        <f>IF(N345="nulová",J345,0)</f>
        <v>0</v>
      </c>
      <c r="BJ345" s="18" t="s">
        <v>593</v>
      </c>
      <c r="BK345" s="179">
        <f>ROUND(I345*H345,2)</f>
        <v>0</v>
      </c>
      <c r="BL345" s="18" t="s">
        <v>736</v>
      </c>
      <c r="BM345" s="18" t="s">
        <v>1183</v>
      </c>
    </row>
    <row r="346" spans="2:47" s="1" customFormat="1" ht="13.5">
      <c r="B346" s="35"/>
      <c r="D346" s="180" t="s">
        <v>738</v>
      </c>
      <c r="F346" s="181" t="s">
        <v>1184</v>
      </c>
      <c r="I346" s="141"/>
      <c r="L346" s="35"/>
      <c r="M346" s="65"/>
      <c r="N346" s="36"/>
      <c r="O346" s="36"/>
      <c r="P346" s="36"/>
      <c r="Q346" s="36"/>
      <c r="R346" s="36"/>
      <c r="S346" s="36"/>
      <c r="T346" s="66"/>
      <c r="AT346" s="18" t="s">
        <v>738</v>
      </c>
      <c r="AU346" s="18" t="s">
        <v>653</v>
      </c>
    </row>
    <row r="347" spans="2:51" s="12" customFormat="1" ht="13.5">
      <c r="B347" s="182"/>
      <c r="D347" s="180" t="s">
        <v>740</v>
      </c>
      <c r="E347" s="191" t="s">
        <v>592</v>
      </c>
      <c r="F347" s="193" t="s">
        <v>1185</v>
      </c>
      <c r="H347" s="194">
        <v>3.5</v>
      </c>
      <c r="I347" s="187"/>
      <c r="L347" s="182"/>
      <c r="M347" s="188"/>
      <c r="N347" s="189"/>
      <c r="O347" s="189"/>
      <c r="P347" s="189"/>
      <c r="Q347" s="189"/>
      <c r="R347" s="189"/>
      <c r="S347" s="189"/>
      <c r="T347" s="190"/>
      <c r="AT347" s="191" t="s">
        <v>740</v>
      </c>
      <c r="AU347" s="191" t="s">
        <v>653</v>
      </c>
      <c r="AV347" s="12" t="s">
        <v>653</v>
      </c>
      <c r="AW347" s="12" t="s">
        <v>608</v>
      </c>
      <c r="AX347" s="12" t="s">
        <v>645</v>
      </c>
      <c r="AY347" s="191" t="s">
        <v>728</v>
      </c>
    </row>
    <row r="348" spans="2:51" s="12" customFormat="1" ht="13.5">
      <c r="B348" s="182"/>
      <c r="D348" s="183" t="s">
        <v>740</v>
      </c>
      <c r="E348" s="184" t="s">
        <v>592</v>
      </c>
      <c r="F348" s="185" t="s">
        <v>1186</v>
      </c>
      <c r="H348" s="186">
        <v>2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91" t="s">
        <v>740</v>
      </c>
      <c r="AU348" s="191" t="s">
        <v>653</v>
      </c>
      <c r="AV348" s="12" t="s">
        <v>653</v>
      </c>
      <c r="AW348" s="12" t="s">
        <v>608</v>
      </c>
      <c r="AX348" s="12" t="s">
        <v>645</v>
      </c>
      <c r="AY348" s="191" t="s">
        <v>728</v>
      </c>
    </row>
    <row r="349" spans="2:65" s="1" customFormat="1" ht="22.5" customHeight="1">
      <c r="B349" s="167"/>
      <c r="C349" s="168" t="s">
        <v>1187</v>
      </c>
      <c r="D349" s="168" t="s">
        <v>731</v>
      </c>
      <c r="E349" s="169" t="s">
        <v>1188</v>
      </c>
      <c r="F349" s="170" t="s">
        <v>1189</v>
      </c>
      <c r="G349" s="171" t="s">
        <v>760</v>
      </c>
      <c r="H349" s="172">
        <v>13</v>
      </c>
      <c r="I349" s="173"/>
      <c r="J349" s="174">
        <f>ROUND(I349*H349,2)</f>
        <v>0</v>
      </c>
      <c r="K349" s="170" t="s">
        <v>735</v>
      </c>
      <c r="L349" s="35"/>
      <c r="M349" s="175" t="s">
        <v>592</v>
      </c>
      <c r="N349" s="176" t="s">
        <v>616</v>
      </c>
      <c r="O349" s="36"/>
      <c r="P349" s="177">
        <f>O349*H349</f>
        <v>0</v>
      </c>
      <c r="Q349" s="177">
        <v>0.00234</v>
      </c>
      <c r="R349" s="177">
        <f>Q349*H349</f>
        <v>0.030420000000000003</v>
      </c>
      <c r="S349" s="177">
        <v>0</v>
      </c>
      <c r="T349" s="178">
        <f>S349*H349</f>
        <v>0</v>
      </c>
      <c r="AR349" s="18" t="s">
        <v>736</v>
      </c>
      <c r="AT349" s="18" t="s">
        <v>731</v>
      </c>
      <c r="AU349" s="18" t="s">
        <v>653</v>
      </c>
      <c r="AY349" s="18" t="s">
        <v>728</v>
      </c>
      <c r="BE349" s="179">
        <f>IF(N349="základní",J349,0)</f>
        <v>0</v>
      </c>
      <c r="BF349" s="179">
        <f>IF(N349="snížená",J349,0)</f>
        <v>0</v>
      </c>
      <c r="BG349" s="179">
        <f>IF(N349="zákl. přenesená",J349,0)</f>
        <v>0</v>
      </c>
      <c r="BH349" s="179">
        <f>IF(N349="sníž. přenesená",J349,0)</f>
        <v>0</v>
      </c>
      <c r="BI349" s="179">
        <f>IF(N349="nulová",J349,0)</f>
        <v>0</v>
      </c>
      <c r="BJ349" s="18" t="s">
        <v>593</v>
      </c>
      <c r="BK349" s="179">
        <f>ROUND(I349*H349,2)</f>
        <v>0</v>
      </c>
      <c r="BL349" s="18" t="s">
        <v>736</v>
      </c>
      <c r="BM349" s="18" t="s">
        <v>1190</v>
      </c>
    </row>
    <row r="350" spans="2:47" s="1" customFormat="1" ht="40.5">
      <c r="B350" s="35"/>
      <c r="D350" s="180" t="s">
        <v>738</v>
      </c>
      <c r="F350" s="181" t="s">
        <v>1191</v>
      </c>
      <c r="I350" s="141"/>
      <c r="L350" s="35"/>
      <c r="M350" s="65"/>
      <c r="N350" s="36"/>
      <c r="O350" s="36"/>
      <c r="P350" s="36"/>
      <c r="Q350" s="36"/>
      <c r="R350" s="36"/>
      <c r="S350" s="36"/>
      <c r="T350" s="66"/>
      <c r="AT350" s="18" t="s">
        <v>738</v>
      </c>
      <c r="AU350" s="18" t="s">
        <v>653</v>
      </c>
    </row>
    <row r="351" spans="2:51" s="12" customFormat="1" ht="13.5">
      <c r="B351" s="182"/>
      <c r="D351" s="180" t="s">
        <v>740</v>
      </c>
      <c r="E351" s="191" t="s">
        <v>592</v>
      </c>
      <c r="F351" s="193" t="s">
        <v>1192</v>
      </c>
      <c r="H351" s="194">
        <v>8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91" t="s">
        <v>740</v>
      </c>
      <c r="AU351" s="191" t="s">
        <v>653</v>
      </c>
      <c r="AV351" s="12" t="s">
        <v>653</v>
      </c>
      <c r="AW351" s="12" t="s">
        <v>608</v>
      </c>
      <c r="AX351" s="12" t="s">
        <v>645</v>
      </c>
      <c r="AY351" s="191" t="s">
        <v>728</v>
      </c>
    </row>
    <row r="352" spans="2:51" s="12" customFormat="1" ht="13.5">
      <c r="B352" s="182"/>
      <c r="D352" s="183" t="s">
        <v>740</v>
      </c>
      <c r="E352" s="184" t="s">
        <v>592</v>
      </c>
      <c r="F352" s="185" t="s">
        <v>1193</v>
      </c>
      <c r="H352" s="186">
        <v>5</v>
      </c>
      <c r="I352" s="187"/>
      <c r="L352" s="182"/>
      <c r="M352" s="188"/>
      <c r="N352" s="189"/>
      <c r="O352" s="189"/>
      <c r="P352" s="189"/>
      <c r="Q352" s="189"/>
      <c r="R352" s="189"/>
      <c r="S352" s="189"/>
      <c r="T352" s="190"/>
      <c r="AT352" s="191" t="s">
        <v>740</v>
      </c>
      <c r="AU352" s="191" t="s">
        <v>653</v>
      </c>
      <c r="AV352" s="12" t="s">
        <v>653</v>
      </c>
      <c r="AW352" s="12" t="s">
        <v>608</v>
      </c>
      <c r="AX352" s="12" t="s">
        <v>645</v>
      </c>
      <c r="AY352" s="191" t="s">
        <v>728</v>
      </c>
    </row>
    <row r="353" spans="2:65" s="1" customFormat="1" ht="22.5" customHeight="1">
      <c r="B353" s="167"/>
      <c r="C353" s="206" t="s">
        <v>1194</v>
      </c>
      <c r="D353" s="206" t="s">
        <v>1094</v>
      </c>
      <c r="E353" s="207" t="s">
        <v>1195</v>
      </c>
      <c r="F353" s="208" t="s">
        <v>1130</v>
      </c>
      <c r="G353" s="209" t="s">
        <v>1131</v>
      </c>
      <c r="H353" s="210">
        <v>52.465</v>
      </c>
      <c r="I353" s="211"/>
      <c r="J353" s="212">
        <f>ROUND(I353*H353,2)</f>
        <v>0</v>
      </c>
      <c r="K353" s="208" t="s">
        <v>592</v>
      </c>
      <c r="L353" s="213"/>
      <c r="M353" s="214" t="s">
        <v>592</v>
      </c>
      <c r="N353" s="215" t="s">
        <v>616</v>
      </c>
      <c r="O353" s="36"/>
      <c r="P353" s="177">
        <f>O353*H353</f>
        <v>0</v>
      </c>
      <c r="Q353" s="177">
        <v>0.001</v>
      </c>
      <c r="R353" s="177">
        <f>Q353*H353</f>
        <v>0.052465000000000005</v>
      </c>
      <c r="S353" s="177">
        <v>0</v>
      </c>
      <c r="T353" s="178">
        <f>S353*H353</f>
        <v>0</v>
      </c>
      <c r="AR353" s="18" t="s">
        <v>780</v>
      </c>
      <c r="AT353" s="18" t="s">
        <v>1094</v>
      </c>
      <c r="AU353" s="18" t="s">
        <v>653</v>
      </c>
      <c r="AY353" s="18" t="s">
        <v>728</v>
      </c>
      <c r="BE353" s="179">
        <f>IF(N353="základní",J353,0)</f>
        <v>0</v>
      </c>
      <c r="BF353" s="179">
        <f>IF(N353="snížená",J353,0)</f>
        <v>0</v>
      </c>
      <c r="BG353" s="179">
        <f>IF(N353="zákl. přenesená",J353,0)</f>
        <v>0</v>
      </c>
      <c r="BH353" s="179">
        <f>IF(N353="sníž. přenesená",J353,0)</f>
        <v>0</v>
      </c>
      <c r="BI353" s="179">
        <f>IF(N353="nulová",J353,0)</f>
        <v>0</v>
      </c>
      <c r="BJ353" s="18" t="s">
        <v>593</v>
      </c>
      <c r="BK353" s="179">
        <f>ROUND(I353*H353,2)</f>
        <v>0</v>
      </c>
      <c r="BL353" s="18" t="s">
        <v>736</v>
      </c>
      <c r="BM353" s="18" t="s">
        <v>1196</v>
      </c>
    </row>
    <row r="354" spans="2:47" s="1" customFormat="1" ht="13.5">
      <c r="B354" s="35"/>
      <c r="D354" s="180" t="s">
        <v>738</v>
      </c>
      <c r="F354" s="181" t="s">
        <v>1133</v>
      </c>
      <c r="I354" s="141"/>
      <c r="L354" s="35"/>
      <c r="M354" s="65"/>
      <c r="N354" s="36"/>
      <c r="O354" s="36"/>
      <c r="P354" s="36"/>
      <c r="Q354" s="36"/>
      <c r="R354" s="36"/>
      <c r="S354" s="36"/>
      <c r="T354" s="66"/>
      <c r="AT354" s="18" t="s">
        <v>738</v>
      </c>
      <c r="AU354" s="18" t="s">
        <v>653</v>
      </c>
    </row>
    <row r="355" spans="2:47" s="1" customFormat="1" ht="27">
      <c r="B355" s="35"/>
      <c r="D355" s="180" t="s">
        <v>812</v>
      </c>
      <c r="F355" s="197" t="s">
        <v>1197</v>
      </c>
      <c r="I355" s="141"/>
      <c r="L355" s="35"/>
      <c r="M355" s="65"/>
      <c r="N355" s="36"/>
      <c r="O355" s="36"/>
      <c r="P355" s="36"/>
      <c r="Q355" s="36"/>
      <c r="R355" s="36"/>
      <c r="S355" s="36"/>
      <c r="T355" s="66"/>
      <c r="AT355" s="18" t="s">
        <v>812</v>
      </c>
      <c r="AU355" s="18" t="s">
        <v>653</v>
      </c>
    </row>
    <row r="356" spans="2:51" s="12" customFormat="1" ht="13.5">
      <c r="B356" s="182"/>
      <c r="D356" s="180" t="s">
        <v>740</v>
      </c>
      <c r="E356" s="191" t="s">
        <v>592</v>
      </c>
      <c r="F356" s="193" t="s">
        <v>1198</v>
      </c>
      <c r="H356" s="194">
        <v>32.705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91" t="s">
        <v>740</v>
      </c>
      <c r="AU356" s="191" t="s">
        <v>653</v>
      </c>
      <c r="AV356" s="12" t="s">
        <v>653</v>
      </c>
      <c r="AW356" s="12" t="s">
        <v>608</v>
      </c>
      <c r="AX356" s="12" t="s">
        <v>645</v>
      </c>
      <c r="AY356" s="191" t="s">
        <v>728</v>
      </c>
    </row>
    <row r="357" spans="2:51" s="12" customFormat="1" ht="13.5">
      <c r="B357" s="182"/>
      <c r="D357" s="183" t="s">
        <v>740</v>
      </c>
      <c r="E357" s="184" t="s">
        <v>592</v>
      </c>
      <c r="F357" s="185" t="s">
        <v>1199</v>
      </c>
      <c r="H357" s="186">
        <v>19.76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91" t="s">
        <v>740</v>
      </c>
      <c r="AU357" s="191" t="s">
        <v>653</v>
      </c>
      <c r="AV357" s="12" t="s">
        <v>653</v>
      </c>
      <c r="AW357" s="12" t="s">
        <v>608</v>
      </c>
      <c r="AX357" s="12" t="s">
        <v>645</v>
      </c>
      <c r="AY357" s="191" t="s">
        <v>728</v>
      </c>
    </row>
    <row r="358" spans="2:65" s="1" customFormat="1" ht="31.5" customHeight="1">
      <c r="B358" s="167"/>
      <c r="C358" s="168" t="s">
        <v>1200</v>
      </c>
      <c r="D358" s="168" t="s">
        <v>731</v>
      </c>
      <c r="E358" s="169" t="s">
        <v>1201</v>
      </c>
      <c r="F358" s="170" t="s">
        <v>1202</v>
      </c>
      <c r="G358" s="171" t="s">
        <v>760</v>
      </c>
      <c r="H358" s="172">
        <v>13</v>
      </c>
      <c r="I358" s="173"/>
      <c r="J358" s="174">
        <f>ROUND(I358*H358,2)</f>
        <v>0</v>
      </c>
      <c r="K358" s="170" t="s">
        <v>735</v>
      </c>
      <c r="L358" s="35"/>
      <c r="M358" s="175" t="s">
        <v>592</v>
      </c>
      <c r="N358" s="176" t="s">
        <v>616</v>
      </c>
      <c r="O358" s="36"/>
      <c r="P358" s="177">
        <f>O358*H358</f>
        <v>0</v>
      </c>
      <c r="Q358" s="177">
        <v>4E-05</v>
      </c>
      <c r="R358" s="177">
        <f>Q358*H358</f>
        <v>0.0005200000000000001</v>
      </c>
      <c r="S358" s="177">
        <v>0</v>
      </c>
      <c r="T358" s="178">
        <f>S358*H358</f>
        <v>0</v>
      </c>
      <c r="AR358" s="18" t="s">
        <v>736</v>
      </c>
      <c r="AT358" s="18" t="s">
        <v>731</v>
      </c>
      <c r="AU358" s="18" t="s">
        <v>653</v>
      </c>
      <c r="AY358" s="18" t="s">
        <v>728</v>
      </c>
      <c r="BE358" s="179">
        <f>IF(N358="základní",J358,0)</f>
        <v>0</v>
      </c>
      <c r="BF358" s="179">
        <f>IF(N358="snížená",J358,0)</f>
        <v>0</v>
      </c>
      <c r="BG358" s="179">
        <f>IF(N358="zákl. přenesená",J358,0)</f>
        <v>0</v>
      </c>
      <c r="BH358" s="179">
        <f>IF(N358="sníž. přenesená",J358,0)</f>
        <v>0</v>
      </c>
      <c r="BI358" s="179">
        <f>IF(N358="nulová",J358,0)</f>
        <v>0</v>
      </c>
      <c r="BJ358" s="18" t="s">
        <v>593</v>
      </c>
      <c r="BK358" s="179">
        <f>ROUND(I358*H358,2)</f>
        <v>0</v>
      </c>
      <c r="BL358" s="18" t="s">
        <v>736</v>
      </c>
      <c r="BM358" s="18" t="s">
        <v>1203</v>
      </c>
    </row>
    <row r="359" spans="2:47" s="1" customFormat="1" ht="27">
      <c r="B359" s="35"/>
      <c r="D359" s="180" t="s">
        <v>738</v>
      </c>
      <c r="F359" s="181" t="s">
        <v>1204</v>
      </c>
      <c r="I359" s="141"/>
      <c r="L359" s="35"/>
      <c r="M359" s="65"/>
      <c r="N359" s="36"/>
      <c r="O359" s="36"/>
      <c r="P359" s="36"/>
      <c r="Q359" s="36"/>
      <c r="R359" s="36"/>
      <c r="S359" s="36"/>
      <c r="T359" s="66"/>
      <c r="AT359" s="18" t="s">
        <v>738</v>
      </c>
      <c r="AU359" s="18" t="s">
        <v>653</v>
      </c>
    </row>
    <row r="360" spans="2:51" s="12" customFormat="1" ht="13.5">
      <c r="B360" s="182"/>
      <c r="D360" s="180" t="s">
        <v>740</v>
      </c>
      <c r="E360" s="191" t="s">
        <v>592</v>
      </c>
      <c r="F360" s="193" t="s">
        <v>1192</v>
      </c>
      <c r="H360" s="194">
        <v>8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91" t="s">
        <v>740</v>
      </c>
      <c r="AU360" s="191" t="s">
        <v>653</v>
      </c>
      <c r="AV360" s="12" t="s">
        <v>653</v>
      </c>
      <c r="AW360" s="12" t="s">
        <v>608</v>
      </c>
      <c r="AX360" s="12" t="s">
        <v>645</v>
      </c>
      <c r="AY360" s="191" t="s">
        <v>728</v>
      </c>
    </row>
    <row r="361" spans="2:51" s="12" customFormat="1" ht="13.5">
      <c r="B361" s="182"/>
      <c r="D361" s="183" t="s">
        <v>740</v>
      </c>
      <c r="E361" s="184" t="s">
        <v>592</v>
      </c>
      <c r="F361" s="185" t="s">
        <v>1193</v>
      </c>
      <c r="H361" s="186">
        <v>5</v>
      </c>
      <c r="I361" s="187"/>
      <c r="L361" s="182"/>
      <c r="M361" s="188"/>
      <c r="N361" s="189"/>
      <c r="O361" s="189"/>
      <c r="P361" s="189"/>
      <c r="Q361" s="189"/>
      <c r="R361" s="189"/>
      <c r="S361" s="189"/>
      <c r="T361" s="190"/>
      <c r="AT361" s="191" t="s">
        <v>740</v>
      </c>
      <c r="AU361" s="191" t="s">
        <v>653</v>
      </c>
      <c r="AV361" s="12" t="s">
        <v>653</v>
      </c>
      <c r="AW361" s="12" t="s">
        <v>608</v>
      </c>
      <c r="AX361" s="12" t="s">
        <v>645</v>
      </c>
      <c r="AY361" s="191" t="s">
        <v>728</v>
      </c>
    </row>
    <row r="362" spans="2:65" s="1" customFormat="1" ht="22.5" customHeight="1">
      <c r="B362" s="167"/>
      <c r="C362" s="168" t="s">
        <v>1205</v>
      </c>
      <c r="D362" s="168" t="s">
        <v>731</v>
      </c>
      <c r="E362" s="169" t="s">
        <v>1206</v>
      </c>
      <c r="F362" s="170" t="s">
        <v>1207</v>
      </c>
      <c r="G362" s="171" t="s">
        <v>1056</v>
      </c>
      <c r="H362" s="172">
        <v>0.386</v>
      </c>
      <c r="I362" s="173"/>
      <c r="J362" s="174">
        <f>ROUND(I362*H362,2)</f>
        <v>0</v>
      </c>
      <c r="K362" s="170" t="s">
        <v>735</v>
      </c>
      <c r="L362" s="35"/>
      <c r="M362" s="175" t="s">
        <v>592</v>
      </c>
      <c r="N362" s="176" t="s">
        <v>616</v>
      </c>
      <c r="O362" s="36"/>
      <c r="P362" s="177">
        <f>O362*H362</f>
        <v>0</v>
      </c>
      <c r="Q362" s="177">
        <v>0</v>
      </c>
      <c r="R362" s="177">
        <f>Q362*H362</f>
        <v>0</v>
      </c>
      <c r="S362" s="177">
        <v>0</v>
      </c>
      <c r="T362" s="178">
        <f>S362*H362</f>
        <v>0</v>
      </c>
      <c r="AR362" s="18" t="s">
        <v>736</v>
      </c>
      <c r="AT362" s="18" t="s">
        <v>731</v>
      </c>
      <c r="AU362" s="18" t="s">
        <v>653</v>
      </c>
      <c r="AY362" s="18" t="s">
        <v>728</v>
      </c>
      <c r="BE362" s="179">
        <f>IF(N362="základní",J362,0)</f>
        <v>0</v>
      </c>
      <c r="BF362" s="179">
        <f>IF(N362="snížená",J362,0)</f>
        <v>0</v>
      </c>
      <c r="BG362" s="179">
        <f>IF(N362="zákl. přenesená",J362,0)</f>
        <v>0</v>
      </c>
      <c r="BH362" s="179">
        <f>IF(N362="sníž. přenesená",J362,0)</f>
        <v>0</v>
      </c>
      <c r="BI362" s="179">
        <f>IF(N362="nulová",J362,0)</f>
        <v>0</v>
      </c>
      <c r="BJ362" s="18" t="s">
        <v>593</v>
      </c>
      <c r="BK362" s="179">
        <f>ROUND(I362*H362,2)</f>
        <v>0</v>
      </c>
      <c r="BL362" s="18" t="s">
        <v>736</v>
      </c>
      <c r="BM362" s="18" t="s">
        <v>1208</v>
      </c>
    </row>
    <row r="363" spans="2:47" s="1" customFormat="1" ht="27">
      <c r="B363" s="35"/>
      <c r="D363" s="180" t="s">
        <v>738</v>
      </c>
      <c r="F363" s="181" t="s">
        <v>1209</v>
      </c>
      <c r="I363" s="141"/>
      <c r="L363" s="35"/>
      <c r="M363" s="65"/>
      <c r="N363" s="36"/>
      <c r="O363" s="36"/>
      <c r="P363" s="36"/>
      <c r="Q363" s="36"/>
      <c r="R363" s="36"/>
      <c r="S363" s="36"/>
      <c r="T363" s="66"/>
      <c r="AT363" s="18" t="s">
        <v>738</v>
      </c>
      <c r="AU363" s="18" t="s">
        <v>653</v>
      </c>
    </row>
    <row r="364" spans="2:63" s="11" customFormat="1" ht="29.25" customHeight="1">
      <c r="B364" s="153"/>
      <c r="D364" s="164" t="s">
        <v>644</v>
      </c>
      <c r="E364" s="165" t="s">
        <v>1210</v>
      </c>
      <c r="F364" s="165" t="s">
        <v>1211</v>
      </c>
      <c r="I364" s="156"/>
      <c r="J364" s="166">
        <f>BK364</f>
        <v>0</v>
      </c>
      <c r="L364" s="153"/>
      <c r="M364" s="158"/>
      <c r="N364" s="159"/>
      <c r="O364" s="159"/>
      <c r="P364" s="160">
        <f>SUM(P365:P416)</f>
        <v>0</v>
      </c>
      <c r="Q364" s="159"/>
      <c r="R364" s="160">
        <f>SUM(R365:R416)</f>
        <v>0.29519744</v>
      </c>
      <c r="S364" s="159"/>
      <c r="T364" s="161">
        <f>SUM(T365:T416)</f>
        <v>0</v>
      </c>
      <c r="AR364" s="154" t="s">
        <v>653</v>
      </c>
      <c r="AT364" s="162" t="s">
        <v>644</v>
      </c>
      <c r="AU364" s="162" t="s">
        <v>593</v>
      </c>
      <c r="AY364" s="154" t="s">
        <v>728</v>
      </c>
      <c r="BK364" s="163">
        <f>SUM(BK365:BK416)</f>
        <v>0</v>
      </c>
    </row>
    <row r="365" spans="2:65" s="1" customFormat="1" ht="22.5" customHeight="1">
      <c r="B365" s="167"/>
      <c r="C365" s="168" t="s">
        <v>1212</v>
      </c>
      <c r="D365" s="168" t="s">
        <v>731</v>
      </c>
      <c r="E365" s="169" t="s">
        <v>1213</v>
      </c>
      <c r="F365" s="170" t="s">
        <v>1214</v>
      </c>
      <c r="G365" s="171" t="s">
        <v>734</v>
      </c>
      <c r="H365" s="172">
        <v>8.163</v>
      </c>
      <c r="I365" s="173"/>
      <c r="J365" s="174">
        <f>ROUND(I365*H365,2)</f>
        <v>0</v>
      </c>
      <c r="K365" s="170" t="s">
        <v>735</v>
      </c>
      <c r="L365" s="35"/>
      <c r="M365" s="175" t="s">
        <v>592</v>
      </c>
      <c r="N365" s="176" t="s">
        <v>616</v>
      </c>
      <c r="O365" s="36"/>
      <c r="P365" s="177">
        <f>O365*H365</f>
        <v>0</v>
      </c>
      <c r="Q365" s="177">
        <v>0.0077</v>
      </c>
      <c r="R365" s="177">
        <f>Q365*H365</f>
        <v>0.0628551</v>
      </c>
      <c r="S365" s="177">
        <v>0</v>
      </c>
      <c r="T365" s="178">
        <f>S365*H365</f>
        <v>0</v>
      </c>
      <c r="AR365" s="18" t="s">
        <v>835</v>
      </c>
      <c r="AT365" s="18" t="s">
        <v>731</v>
      </c>
      <c r="AU365" s="18" t="s">
        <v>653</v>
      </c>
      <c r="AY365" s="18" t="s">
        <v>728</v>
      </c>
      <c r="BE365" s="179">
        <f>IF(N365="základní",J365,0)</f>
        <v>0</v>
      </c>
      <c r="BF365" s="179">
        <f>IF(N365="snížená",J365,0)</f>
        <v>0</v>
      </c>
      <c r="BG365" s="179">
        <f>IF(N365="zákl. přenesená",J365,0)</f>
        <v>0</v>
      </c>
      <c r="BH365" s="179">
        <f>IF(N365="sníž. přenesená",J365,0)</f>
        <v>0</v>
      </c>
      <c r="BI365" s="179">
        <f>IF(N365="nulová",J365,0)</f>
        <v>0</v>
      </c>
      <c r="BJ365" s="18" t="s">
        <v>593</v>
      </c>
      <c r="BK365" s="179">
        <f>ROUND(I365*H365,2)</f>
        <v>0</v>
      </c>
      <c r="BL365" s="18" t="s">
        <v>835</v>
      </c>
      <c r="BM365" s="18" t="s">
        <v>1215</v>
      </c>
    </row>
    <row r="366" spans="2:47" s="1" customFormat="1" ht="13.5">
      <c r="B366" s="35"/>
      <c r="D366" s="180" t="s">
        <v>738</v>
      </c>
      <c r="F366" s="181" t="s">
        <v>1216</v>
      </c>
      <c r="I366" s="141"/>
      <c r="L366" s="35"/>
      <c r="M366" s="65"/>
      <c r="N366" s="36"/>
      <c r="O366" s="36"/>
      <c r="P366" s="36"/>
      <c r="Q366" s="36"/>
      <c r="R366" s="36"/>
      <c r="S366" s="36"/>
      <c r="T366" s="66"/>
      <c r="AT366" s="18" t="s">
        <v>738</v>
      </c>
      <c r="AU366" s="18" t="s">
        <v>653</v>
      </c>
    </row>
    <row r="367" spans="2:51" s="12" customFormat="1" ht="13.5">
      <c r="B367" s="182"/>
      <c r="D367" s="180" t="s">
        <v>740</v>
      </c>
      <c r="E367" s="191" t="s">
        <v>592</v>
      </c>
      <c r="F367" s="193" t="s">
        <v>840</v>
      </c>
      <c r="H367" s="194">
        <v>0.848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91" t="s">
        <v>740</v>
      </c>
      <c r="AU367" s="191" t="s">
        <v>653</v>
      </c>
      <c r="AV367" s="12" t="s">
        <v>653</v>
      </c>
      <c r="AW367" s="12" t="s">
        <v>608</v>
      </c>
      <c r="AX367" s="12" t="s">
        <v>645</v>
      </c>
      <c r="AY367" s="191" t="s">
        <v>728</v>
      </c>
    </row>
    <row r="368" spans="2:51" s="12" customFormat="1" ht="13.5">
      <c r="B368" s="182"/>
      <c r="D368" s="180" t="s">
        <v>740</v>
      </c>
      <c r="E368" s="191" t="s">
        <v>592</v>
      </c>
      <c r="F368" s="193" t="s">
        <v>884</v>
      </c>
      <c r="H368" s="194">
        <v>6.358</v>
      </c>
      <c r="I368" s="187"/>
      <c r="L368" s="182"/>
      <c r="M368" s="188"/>
      <c r="N368" s="189"/>
      <c r="O368" s="189"/>
      <c r="P368" s="189"/>
      <c r="Q368" s="189"/>
      <c r="R368" s="189"/>
      <c r="S368" s="189"/>
      <c r="T368" s="190"/>
      <c r="AT368" s="191" t="s">
        <v>740</v>
      </c>
      <c r="AU368" s="191" t="s">
        <v>653</v>
      </c>
      <c r="AV368" s="12" t="s">
        <v>653</v>
      </c>
      <c r="AW368" s="12" t="s">
        <v>608</v>
      </c>
      <c r="AX368" s="12" t="s">
        <v>645</v>
      </c>
      <c r="AY368" s="191" t="s">
        <v>728</v>
      </c>
    </row>
    <row r="369" spans="2:51" s="12" customFormat="1" ht="13.5">
      <c r="B369" s="182"/>
      <c r="D369" s="183" t="s">
        <v>740</v>
      </c>
      <c r="E369" s="184" t="s">
        <v>592</v>
      </c>
      <c r="F369" s="185" t="s">
        <v>841</v>
      </c>
      <c r="H369" s="186">
        <v>0.957</v>
      </c>
      <c r="I369" s="187"/>
      <c r="L369" s="182"/>
      <c r="M369" s="188"/>
      <c r="N369" s="189"/>
      <c r="O369" s="189"/>
      <c r="P369" s="189"/>
      <c r="Q369" s="189"/>
      <c r="R369" s="189"/>
      <c r="S369" s="189"/>
      <c r="T369" s="190"/>
      <c r="AT369" s="191" t="s">
        <v>740</v>
      </c>
      <c r="AU369" s="191" t="s">
        <v>653</v>
      </c>
      <c r="AV369" s="12" t="s">
        <v>653</v>
      </c>
      <c r="AW369" s="12" t="s">
        <v>608</v>
      </c>
      <c r="AX369" s="12" t="s">
        <v>645</v>
      </c>
      <c r="AY369" s="191" t="s">
        <v>728</v>
      </c>
    </row>
    <row r="370" spans="2:65" s="1" customFormat="1" ht="22.5" customHeight="1">
      <c r="B370" s="167"/>
      <c r="C370" s="168" t="s">
        <v>1217</v>
      </c>
      <c r="D370" s="168" t="s">
        <v>731</v>
      </c>
      <c r="E370" s="169" t="s">
        <v>1218</v>
      </c>
      <c r="F370" s="170" t="s">
        <v>1219</v>
      </c>
      <c r="G370" s="171" t="s">
        <v>734</v>
      </c>
      <c r="H370" s="172">
        <v>8.163</v>
      </c>
      <c r="I370" s="173"/>
      <c r="J370" s="174">
        <f>ROUND(I370*H370,2)</f>
        <v>0</v>
      </c>
      <c r="K370" s="170" t="s">
        <v>735</v>
      </c>
      <c r="L370" s="35"/>
      <c r="M370" s="175" t="s">
        <v>592</v>
      </c>
      <c r="N370" s="176" t="s">
        <v>616</v>
      </c>
      <c r="O370" s="36"/>
      <c r="P370" s="177">
        <f>O370*H370</f>
        <v>0</v>
      </c>
      <c r="Q370" s="177">
        <v>0.0003</v>
      </c>
      <c r="R370" s="177">
        <f>Q370*H370</f>
        <v>0.0024489</v>
      </c>
      <c r="S370" s="177">
        <v>0</v>
      </c>
      <c r="T370" s="178">
        <f>S370*H370</f>
        <v>0</v>
      </c>
      <c r="AR370" s="18" t="s">
        <v>835</v>
      </c>
      <c r="AT370" s="18" t="s">
        <v>731</v>
      </c>
      <c r="AU370" s="18" t="s">
        <v>653</v>
      </c>
      <c r="AY370" s="18" t="s">
        <v>728</v>
      </c>
      <c r="BE370" s="179">
        <f>IF(N370="základní",J370,0)</f>
        <v>0</v>
      </c>
      <c r="BF370" s="179">
        <f>IF(N370="snížená",J370,0)</f>
        <v>0</v>
      </c>
      <c r="BG370" s="179">
        <f>IF(N370="zákl. přenesená",J370,0)</f>
        <v>0</v>
      </c>
      <c r="BH370" s="179">
        <f>IF(N370="sníž. přenesená",J370,0)</f>
        <v>0</v>
      </c>
      <c r="BI370" s="179">
        <f>IF(N370="nulová",J370,0)</f>
        <v>0</v>
      </c>
      <c r="BJ370" s="18" t="s">
        <v>593</v>
      </c>
      <c r="BK370" s="179">
        <f>ROUND(I370*H370,2)</f>
        <v>0</v>
      </c>
      <c r="BL370" s="18" t="s">
        <v>835</v>
      </c>
      <c r="BM370" s="18" t="s">
        <v>1220</v>
      </c>
    </row>
    <row r="371" spans="2:47" s="1" customFormat="1" ht="13.5">
      <c r="B371" s="35"/>
      <c r="D371" s="183" t="s">
        <v>738</v>
      </c>
      <c r="F371" s="192" t="s">
        <v>1221</v>
      </c>
      <c r="I371" s="141"/>
      <c r="L371" s="35"/>
      <c r="M371" s="65"/>
      <c r="N371" s="36"/>
      <c r="O371" s="36"/>
      <c r="P371" s="36"/>
      <c r="Q371" s="36"/>
      <c r="R371" s="36"/>
      <c r="S371" s="36"/>
      <c r="T371" s="66"/>
      <c r="AT371" s="18" t="s">
        <v>738</v>
      </c>
      <c r="AU371" s="18" t="s">
        <v>653</v>
      </c>
    </row>
    <row r="372" spans="2:65" s="1" customFormat="1" ht="22.5" customHeight="1">
      <c r="B372" s="167"/>
      <c r="C372" s="168" t="s">
        <v>1222</v>
      </c>
      <c r="D372" s="168" t="s">
        <v>731</v>
      </c>
      <c r="E372" s="169" t="s">
        <v>1223</v>
      </c>
      <c r="F372" s="170" t="s">
        <v>1224</v>
      </c>
      <c r="G372" s="171" t="s">
        <v>749</v>
      </c>
      <c r="H372" s="172">
        <v>9.06</v>
      </c>
      <c r="I372" s="173"/>
      <c r="J372" s="174">
        <f>ROUND(I372*H372,2)</f>
        <v>0</v>
      </c>
      <c r="K372" s="170" t="s">
        <v>735</v>
      </c>
      <c r="L372" s="35"/>
      <c r="M372" s="175" t="s">
        <v>592</v>
      </c>
      <c r="N372" s="176" t="s">
        <v>616</v>
      </c>
      <c r="O372" s="36"/>
      <c r="P372" s="177">
        <f>O372*H372</f>
        <v>0</v>
      </c>
      <c r="Q372" s="177">
        <v>0.00052</v>
      </c>
      <c r="R372" s="177">
        <f>Q372*H372</f>
        <v>0.0047112</v>
      </c>
      <c r="S372" s="177">
        <v>0</v>
      </c>
      <c r="T372" s="178">
        <f>S372*H372</f>
        <v>0</v>
      </c>
      <c r="AR372" s="18" t="s">
        <v>835</v>
      </c>
      <c r="AT372" s="18" t="s">
        <v>731</v>
      </c>
      <c r="AU372" s="18" t="s">
        <v>653</v>
      </c>
      <c r="AY372" s="18" t="s">
        <v>728</v>
      </c>
      <c r="BE372" s="179">
        <f>IF(N372="základní",J372,0)</f>
        <v>0</v>
      </c>
      <c r="BF372" s="179">
        <f>IF(N372="snížená",J372,0)</f>
        <v>0</v>
      </c>
      <c r="BG372" s="179">
        <f>IF(N372="zákl. přenesená",J372,0)</f>
        <v>0</v>
      </c>
      <c r="BH372" s="179">
        <f>IF(N372="sníž. přenesená",J372,0)</f>
        <v>0</v>
      </c>
      <c r="BI372" s="179">
        <f>IF(N372="nulová",J372,0)</f>
        <v>0</v>
      </c>
      <c r="BJ372" s="18" t="s">
        <v>593</v>
      </c>
      <c r="BK372" s="179">
        <f>ROUND(I372*H372,2)</f>
        <v>0</v>
      </c>
      <c r="BL372" s="18" t="s">
        <v>835</v>
      </c>
      <c r="BM372" s="18" t="s">
        <v>1225</v>
      </c>
    </row>
    <row r="373" spans="2:47" s="1" customFormat="1" ht="27">
      <c r="B373" s="35"/>
      <c r="D373" s="180" t="s">
        <v>738</v>
      </c>
      <c r="F373" s="181" t="s">
        <v>1226</v>
      </c>
      <c r="I373" s="141"/>
      <c r="L373" s="35"/>
      <c r="M373" s="65"/>
      <c r="N373" s="36"/>
      <c r="O373" s="36"/>
      <c r="P373" s="36"/>
      <c r="Q373" s="36"/>
      <c r="R373" s="36"/>
      <c r="S373" s="36"/>
      <c r="T373" s="66"/>
      <c r="AT373" s="18" t="s">
        <v>738</v>
      </c>
      <c r="AU373" s="18" t="s">
        <v>653</v>
      </c>
    </row>
    <row r="374" spans="2:51" s="12" customFormat="1" ht="13.5">
      <c r="B374" s="182"/>
      <c r="D374" s="180" t="s">
        <v>740</v>
      </c>
      <c r="E374" s="191" t="s">
        <v>592</v>
      </c>
      <c r="F374" s="193" t="s">
        <v>1227</v>
      </c>
      <c r="H374" s="194">
        <v>6.06</v>
      </c>
      <c r="I374" s="187"/>
      <c r="L374" s="182"/>
      <c r="M374" s="188"/>
      <c r="N374" s="189"/>
      <c r="O374" s="189"/>
      <c r="P374" s="189"/>
      <c r="Q374" s="189"/>
      <c r="R374" s="189"/>
      <c r="S374" s="189"/>
      <c r="T374" s="190"/>
      <c r="AT374" s="191" t="s">
        <v>740</v>
      </c>
      <c r="AU374" s="191" t="s">
        <v>653</v>
      </c>
      <c r="AV374" s="12" t="s">
        <v>653</v>
      </c>
      <c r="AW374" s="12" t="s">
        <v>608</v>
      </c>
      <c r="AX374" s="12" t="s">
        <v>645</v>
      </c>
      <c r="AY374" s="191" t="s">
        <v>728</v>
      </c>
    </row>
    <row r="375" spans="2:51" s="12" customFormat="1" ht="13.5">
      <c r="B375" s="182"/>
      <c r="D375" s="183" t="s">
        <v>740</v>
      </c>
      <c r="E375" s="184" t="s">
        <v>592</v>
      </c>
      <c r="F375" s="185" t="s">
        <v>1228</v>
      </c>
      <c r="H375" s="186">
        <v>3</v>
      </c>
      <c r="I375" s="187"/>
      <c r="L375" s="182"/>
      <c r="M375" s="188"/>
      <c r="N375" s="189"/>
      <c r="O375" s="189"/>
      <c r="P375" s="189"/>
      <c r="Q375" s="189"/>
      <c r="R375" s="189"/>
      <c r="S375" s="189"/>
      <c r="T375" s="190"/>
      <c r="AT375" s="191" t="s">
        <v>740</v>
      </c>
      <c r="AU375" s="191" t="s">
        <v>653</v>
      </c>
      <c r="AV375" s="12" t="s">
        <v>653</v>
      </c>
      <c r="AW375" s="12" t="s">
        <v>608</v>
      </c>
      <c r="AX375" s="12" t="s">
        <v>645</v>
      </c>
      <c r="AY375" s="191" t="s">
        <v>728</v>
      </c>
    </row>
    <row r="376" spans="2:65" s="1" customFormat="1" ht="22.5" customHeight="1">
      <c r="B376" s="167"/>
      <c r="C376" s="168" t="s">
        <v>1229</v>
      </c>
      <c r="D376" s="168" t="s">
        <v>731</v>
      </c>
      <c r="E376" s="169" t="s">
        <v>1230</v>
      </c>
      <c r="F376" s="170" t="s">
        <v>1231</v>
      </c>
      <c r="G376" s="171" t="s">
        <v>749</v>
      </c>
      <c r="H376" s="172">
        <v>9.06</v>
      </c>
      <c r="I376" s="173"/>
      <c r="J376" s="174">
        <f>ROUND(I376*H376,2)</f>
        <v>0</v>
      </c>
      <c r="K376" s="170" t="s">
        <v>735</v>
      </c>
      <c r="L376" s="35"/>
      <c r="M376" s="175" t="s">
        <v>592</v>
      </c>
      <c r="N376" s="176" t="s">
        <v>616</v>
      </c>
      <c r="O376" s="36"/>
      <c r="P376" s="177">
        <f>O376*H376</f>
        <v>0</v>
      </c>
      <c r="Q376" s="177">
        <v>0.00062</v>
      </c>
      <c r="R376" s="177">
        <f>Q376*H376</f>
        <v>0.0056172</v>
      </c>
      <c r="S376" s="177">
        <v>0</v>
      </c>
      <c r="T376" s="178">
        <f>S376*H376</f>
        <v>0</v>
      </c>
      <c r="AR376" s="18" t="s">
        <v>835</v>
      </c>
      <c r="AT376" s="18" t="s">
        <v>731</v>
      </c>
      <c r="AU376" s="18" t="s">
        <v>653</v>
      </c>
      <c r="AY376" s="18" t="s">
        <v>728</v>
      </c>
      <c r="BE376" s="179">
        <f>IF(N376="základní",J376,0)</f>
        <v>0</v>
      </c>
      <c r="BF376" s="179">
        <f>IF(N376="snížená",J376,0)</f>
        <v>0</v>
      </c>
      <c r="BG376" s="179">
        <f>IF(N376="zákl. přenesená",J376,0)</f>
        <v>0</v>
      </c>
      <c r="BH376" s="179">
        <f>IF(N376="sníž. přenesená",J376,0)</f>
        <v>0</v>
      </c>
      <c r="BI376" s="179">
        <f>IF(N376="nulová",J376,0)</f>
        <v>0</v>
      </c>
      <c r="BJ376" s="18" t="s">
        <v>593</v>
      </c>
      <c r="BK376" s="179">
        <f>ROUND(I376*H376,2)</f>
        <v>0</v>
      </c>
      <c r="BL376" s="18" t="s">
        <v>835</v>
      </c>
      <c r="BM376" s="18" t="s">
        <v>1232</v>
      </c>
    </row>
    <row r="377" spans="2:47" s="1" customFormat="1" ht="27">
      <c r="B377" s="35"/>
      <c r="D377" s="180" t="s">
        <v>738</v>
      </c>
      <c r="F377" s="181" t="s">
        <v>1233</v>
      </c>
      <c r="I377" s="141"/>
      <c r="L377" s="35"/>
      <c r="M377" s="65"/>
      <c r="N377" s="36"/>
      <c r="O377" s="36"/>
      <c r="P377" s="36"/>
      <c r="Q377" s="36"/>
      <c r="R377" s="36"/>
      <c r="S377" s="36"/>
      <c r="T377" s="66"/>
      <c r="AT377" s="18" t="s">
        <v>738</v>
      </c>
      <c r="AU377" s="18" t="s">
        <v>653</v>
      </c>
    </row>
    <row r="378" spans="2:47" s="1" customFormat="1" ht="27">
      <c r="B378" s="35"/>
      <c r="D378" s="180" t="s">
        <v>812</v>
      </c>
      <c r="F378" s="197" t="s">
        <v>1234</v>
      </c>
      <c r="I378" s="141"/>
      <c r="L378" s="35"/>
      <c r="M378" s="65"/>
      <c r="N378" s="36"/>
      <c r="O378" s="36"/>
      <c r="P378" s="36"/>
      <c r="Q378" s="36"/>
      <c r="R378" s="36"/>
      <c r="S378" s="36"/>
      <c r="T378" s="66"/>
      <c r="AT378" s="18" t="s">
        <v>812</v>
      </c>
      <c r="AU378" s="18" t="s">
        <v>653</v>
      </c>
    </row>
    <row r="379" spans="2:51" s="12" customFormat="1" ht="13.5">
      <c r="B379" s="182"/>
      <c r="D379" s="180" t="s">
        <v>740</v>
      </c>
      <c r="E379" s="191" t="s">
        <v>592</v>
      </c>
      <c r="F379" s="193" t="s">
        <v>1227</v>
      </c>
      <c r="H379" s="194">
        <v>6.06</v>
      </c>
      <c r="I379" s="187"/>
      <c r="L379" s="182"/>
      <c r="M379" s="188"/>
      <c r="N379" s="189"/>
      <c r="O379" s="189"/>
      <c r="P379" s="189"/>
      <c r="Q379" s="189"/>
      <c r="R379" s="189"/>
      <c r="S379" s="189"/>
      <c r="T379" s="190"/>
      <c r="AT379" s="191" t="s">
        <v>740</v>
      </c>
      <c r="AU379" s="191" t="s">
        <v>653</v>
      </c>
      <c r="AV379" s="12" t="s">
        <v>653</v>
      </c>
      <c r="AW379" s="12" t="s">
        <v>608</v>
      </c>
      <c r="AX379" s="12" t="s">
        <v>645</v>
      </c>
      <c r="AY379" s="191" t="s">
        <v>728</v>
      </c>
    </row>
    <row r="380" spans="2:51" s="12" customFormat="1" ht="13.5">
      <c r="B380" s="182"/>
      <c r="D380" s="183" t="s">
        <v>740</v>
      </c>
      <c r="E380" s="184" t="s">
        <v>592</v>
      </c>
      <c r="F380" s="185" t="s">
        <v>1228</v>
      </c>
      <c r="H380" s="186">
        <v>3</v>
      </c>
      <c r="I380" s="187"/>
      <c r="L380" s="182"/>
      <c r="M380" s="188"/>
      <c r="N380" s="189"/>
      <c r="O380" s="189"/>
      <c r="P380" s="189"/>
      <c r="Q380" s="189"/>
      <c r="R380" s="189"/>
      <c r="S380" s="189"/>
      <c r="T380" s="190"/>
      <c r="AT380" s="191" t="s">
        <v>740</v>
      </c>
      <c r="AU380" s="191" t="s">
        <v>653</v>
      </c>
      <c r="AV380" s="12" t="s">
        <v>653</v>
      </c>
      <c r="AW380" s="12" t="s">
        <v>608</v>
      </c>
      <c r="AX380" s="12" t="s">
        <v>645</v>
      </c>
      <c r="AY380" s="191" t="s">
        <v>728</v>
      </c>
    </row>
    <row r="381" spans="2:65" s="1" customFormat="1" ht="22.5" customHeight="1">
      <c r="B381" s="167"/>
      <c r="C381" s="168" t="s">
        <v>1235</v>
      </c>
      <c r="D381" s="168" t="s">
        <v>731</v>
      </c>
      <c r="E381" s="169" t="s">
        <v>1236</v>
      </c>
      <c r="F381" s="170" t="s">
        <v>1237</v>
      </c>
      <c r="G381" s="171" t="s">
        <v>734</v>
      </c>
      <c r="H381" s="172">
        <v>0.848</v>
      </c>
      <c r="I381" s="173"/>
      <c r="J381" s="174">
        <f>ROUND(I381*H381,2)</f>
        <v>0</v>
      </c>
      <c r="K381" s="170" t="s">
        <v>735</v>
      </c>
      <c r="L381" s="35"/>
      <c r="M381" s="175" t="s">
        <v>592</v>
      </c>
      <c r="N381" s="176" t="s">
        <v>616</v>
      </c>
      <c r="O381" s="36"/>
      <c r="P381" s="177">
        <f>O381*H381</f>
        <v>0</v>
      </c>
      <c r="Q381" s="177">
        <v>0.0035</v>
      </c>
      <c r="R381" s="177">
        <f>Q381*H381</f>
        <v>0.002968</v>
      </c>
      <c r="S381" s="177">
        <v>0</v>
      </c>
      <c r="T381" s="178">
        <f>S381*H381</f>
        <v>0</v>
      </c>
      <c r="AR381" s="18" t="s">
        <v>835</v>
      </c>
      <c r="AT381" s="18" t="s">
        <v>731</v>
      </c>
      <c r="AU381" s="18" t="s">
        <v>653</v>
      </c>
      <c r="AY381" s="18" t="s">
        <v>728</v>
      </c>
      <c r="BE381" s="179">
        <f>IF(N381="základní",J381,0)</f>
        <v>0</v>
      </c>
      <c r="BF381" s="179">
        <f>IF(N381="snížená",J381,0)</f>
        <v>0</v>
      </c>
      <c r="BG381" s="179">
        <f>IF(N381="zákl. přenesená",J381,0)</f>
        <v>0</v>
      </c>
      <c r="BH381" s="179">
        <f>IF(N381="sníž. přenesená",J381,0)</f>
        <v>0</v>
      </c>
      <c r="BI381" s="179">
        <f>IF(N381="nulová",J381,0)</f>
        <v>0</v>
      </c>
      <c r="BJ381" s="18" t="s">
        <v>593</v>
      </c>
      <c r="BK381" s="179">
        <f>ROUND(I381*H381,2)</f>
        <v>0</v>
      </c>
      <c r="BL381" s="18" t="s">
        <v>835</v>
      </c>
      <c r="BM381" s="18" t="s">
        <v>1238</v>
      </c>
    </row>
    <row r="382" spans="2:47" s="1" customFormat="1" ht="27">
      <c r="B382" s="35"/>
      <c r="D382" s="180" t="s">
        <v>738</v>
      </c>
      <c r="F382" s="181" t="s">
        <v>1239</v>
      </c>
      <c r="I382" s="141"/>
      <c r="L382" s="35"/>
      <c r="M382" s="65"/>
      <c r="N382" s="36"/>
      <c r="O382" s="36"/>
      <c r="P382" s="36"/>
      <c r="Q382" s="36"/>
      <c r="R382" s="36"/>
      <c r="S382" s="36"/>
      <c r="T382" s="66"/>
      <c r="AT382" s="18" t="s">
        <v>738</v>
      </c>
      <c r="AU382" s="18" t="s">
        <v>653</v>
      </c>
    </row>
    <row r="383" spans="2:47" s="1" customFormat="1" ht="40.5">
      <c r="B383" s="35"/>
      <c r="D383" s="180" t="s">
        <v>812</v>
      </c>
      <c r="F383" s="197" t="s">
        <v>1240</v>
      </c>
      <c r="I383" s="141"/>
      <c r="L383" s="35"/>
      <c r="M383" s="65"/>
      <c r="N383" s="36"/>
      <c r="O383" s="36"/>
      <c r="P383" s="36"/>
      <c r="Q383" s="36"/>
      <c r="R383" s="36"/>
      <c r="S383" s="36"/>
      <c r="T383" s="66"/>
      <c r="AT383" s="18" t="s">
        <v>812</v>
      </c>
      <c r="AU383" s="18" t="s">
        <v>653</v>
      </c>
    </row>
    <row r="384" spans="2:51" s="12" customFormat="1" ht="13.5">
      <c r="B384" s="182"/>
      <c r="D384" s="183" t="s">
        <v>740</v>
      </c>
      <c r="E384" s="184" t="s">
        <v>592</v>
      </c>
      <c r="F384" s="185" t="s">
        <v>840</v>
      </c>
      <c r="H384" s="186">
        <v>0.848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91" t="s">
        <v>740</v>
      </c>
      <c r="AU384" s="191" t="s">
        <v>653</v>
      </c>
      <c r="AV384" s="12" t="s">
        <v>653</v>
      </c>
      <c r="AW384" s="12" t="s">
        <v>608</v>
      </c>
      <c r="AX384" s="12" t="s">
        <v>645</v>
      </c>
      <c r="AY384" s="191" t="s">
        <v>728</v>
      </c>
    </row>
    <row r="385" spans="2:65" s="1" customFormat="1" ht="31.5" customHeight="1">
      <c r="B385" s="167"/>
      <c r="C385" s="168" t="s">
        <v>1241</v>
      </c>
      <c r="D385" s="168" t="s">
        <v>731</v>
      </c>
      <c r="E385" s="169" t="s">
        <v>1242</v>
      </c>
      <c r="F385" s="170" t="s">
        <v>1243</v>
      </c>
      <c r="G385" s="171" t="s">
        <v>734</v>
      </c>
      <c r="H385" s="172">
        <v>0.957</v>
      </c>
      <c r="I385" s="173"/>
      <c r="J385" s="174">
        <f>ROUND(I385*H385,2)</f>
        <v>0</v>
      </c>
      <c r="K385" s="170" t="s">
        <v>735</v>
      </c>
      <c r="L385" s="35"/>
      <c r="M385" s="175" t="s">
        <v>592</v>
      </c>
      <c r="N385" s="176" t="s">
        <v>616</v>
      </c>
      <c r="O385" s="36"/>
      <c r="P385" s="177">
        <f>O385*H385</f>
        <v>0</v>
      </c>
      <c r="Q385" s="177">
        <v>0.00222</v>
      </c>
      <c r="R385" s="177">
        <f>Q385*H385</f>
        <v>0.0021245400000000003</v>
      </c>
      <c r="S385" s="177">
        <v>0</v>
      </c>
      <c r="T385" s="178">
        <f>S385*H385</f>
        <v>0</v>
      </c>
      <c r="AR385" s="18" t="s">
        <v>835</v>
      </c>
      <c r="AT385" s="18" t="s">
        <v>731</v>
      </c>
      <c r="AU385" s="18" t="s">
        <v>653</v>
      </c>
      <c r="AY385" s="18" t="s">
        <v>728</v>
      </c>
      <c r="BE385" s="179">
        <f>IF(N385="základní",J385,0)</f>
        <v>0</v>
      </c>
      <c r="BF385" s="179">
        <f>IF(N385="snížená",J385,0)</f>
        <v>0</v>
      </c>
      <c r="BG385" s="179">
        <f>IF(N385="zákl. přenesená",J385,0)</f>
        <v>0</v>
      </c>
      <c r="BH385" s="179">
        <f>IF(N385="sníž. přenesená",J385,0)</f>
        <v>0</v>
      </c>
      <c r="BI385" s="179">
        <f>IF(N385="nulová",J385,0)</f>
        <v>0</v>
      </c>
      <c r="BJ385" s="18" t="s">
        <v>593</v>
      </c>
      <c r="BK385" s="179">
        <f>ROUND(I385*H385,2)</f>
        <v>0</v>
      </c>
      <c r="BL385" s="18" t="s">
        <v>835</v>
      </c>
      <c r="BM385" s="18" t="s">
        <v>1244</v>
      </c>
    </row>
    <row r="386" spans="2:47" s="1" customFormat="1" ht="27">
      <c r="B386" s="35"/>
      <c r="D386" s="180" t="s">
        <v>738</v>
      </c>
      <c r="F386" s="181" t="s">
        <v>1245</v>
      </c>
      <c r="I386" s="141"/>
      <c r="L386" s="35"/>
      <c r="M386" s="65"/>
      <c r="N386" s="36"/>
      <c r="O386" s="36"/>
      <c r="P386" s="36"/>
      <c r="Q386" s="36"/>
      <c r="R386" s="36"/>
      <c r="S386" s="36"/>
      <c r="T386" s="66"/>
      <c r="AT386" s="18" t="s">
        <v>738</v>
      </c>
      <c r="AU386" s="18" t="s">
        <v>653</v>
      </c>
    </row>
    <row r="387" spans="2:51" s="12" customFormat="1" ht="13.5">
      <c r="B387" s="182"/>
      <c r="D387" s="183" t="s">
        <v>740</v>
      </c>
      <c r="E387" s="184" t="s">
        <v>592</v>
      </c>
      <c r="F387" s="185" t="s">
        <v>841</v>
      </c>
      <c r="H387" s="186">
        <v>0.957</v>
      </c>
      <c r="I387" s="187"/>
      <c r="L387" s="182"/>
      <c r="M387" s="188"/>
      <c r="N387" s="189"/>
      <c r="O387" s="189"/>
      <c r="P387" s="189"/>
      <c r="Q387" s="189"/>
      <c r="R387" s="189"/>
      <c r="S387" s="189"/>
      <c r="T387" s="190"/>
      <c r="AT387" s="191" t="s">
        <v>740</v>
      </c>
      <c r="AU387" s="191" t="s">
        <v>653</v>
      </c>
      <c r="AV387" s="12" t="s">
        <v>653</v>
      </c>
      <c r="AW387" s="12" t="s">
        <v>608</v>
      </c>
      <c r="AX387" s="12" t="s">
        <v>645</v>
      </c>
      <c r="AY387" s="191" t="s">
        <v>728</v>
      </c>
    </row>
    <row r="388" spans="2:65" s="1" customFormat="1" ht="22.5" customHeight="1">
      <c r="B388" s="167"/>
      <c r="C388" s="206" t="s">
        <v>1246</v>
      </c>
      <c r="D388" s="206" t="s">
        <v>1094</v>
      </c>
      <c r="E388" s="207" t="s">
        <v>1247</v>
      </c>
      <c r="F388" s="208" t="s">
        <v>1248</v>
      </c>
      <c r="G388" s="209" t="s">
        <v>734</v>
      </c>
      <c r="H388" s="210">
        <v>1.383</v>
      </c>
      <c r="I388" s="211"/>
      <c r="J388" s="212">
        <f>ROUND(I388*H388,2)</f>
        <v>0</v>
      </c>
      <c r="K388" s="208" t="s">
        <v>592</v>
      </c>
      <c r="L388" s="213"/>
      <c r="M388" s="214" t="s">
        <v>592</v>
      </c>
      <c r="N388" s="215" t="s">
        <v>616</v>
      </c>
      <c r="O388" s="36"/>
      <c r="P388" s="177">
        <f>O388*H388</f>
        <v>0</v>
      </c>
      <c r="Q388" s="177">
        <v>0.0192</v>
      </c>
      <c r="R388" s="177">
        <f>Q388*H388</f>
        <v>0.026553599999999997</v>
      </c>
      <c r="S388" s="177">
        <v>0</v>
      </c>
      <c r="T388" s="178">
        <f>S388*H388</f>
        <v>0</v>
      </c>
      <c r="AR388" s="18" t="s">
        <v>928</v>
      </c>
      <c r="AT388" s="18" t="s">
        <v>1094</v>
      </c>
      <c r="AU388" s="18" t="s">
        <v>653</v>
      </c>
      <c r="AY388" s="18" t="s">
        <v>728</v>
      </c>
      <c r="BE388" s="179">
        <f>IF(N388="základní",J388,0)</f>
        <v>0</v>
      </c>
      <c r="BF388" s="179">
        <f>IF(N388="snížená",J388,0)</f>
        <v>0</v>
      </c>
      <c r="BG388" s="179">
        <f>IF(N388="zákl. přenesená",J388,0)</f>
        <v>0</v>
      </c>
      <c r="BH388" s="179">
        <f>IF(N388="sníž. přenesená",J388,0)</f>
        <v>0</v>
      </c>
      <c r="BI388" s="179">
        <f>IF(N388="nulová",J388,0)</f>
        <v>0</v>
      </c>
      <c r="BJ388" s="18" t="s">
        <v>593</v>
      </c>
      <c r="BK388" s="179">
        <f>ROUND(I388*H388,2)</f>
        <v>0</v>
      </c>
      <c r="BL388" s="18" t="s">
        <v>835</v>
      </c>
      <c r="BM388" s="18" t="s">
        <v>1249</v>
      </c>
    </row>
    <row r="389" spans="2:47" s="1" customFormat="1" ht="27">
      <c r="B389" s="35"/>
      <c r="D389" s="180" t="s">
        <v>738</v>
      </c>
      <c r="F389" s="181" t="s">
        <v>1250</v>
      </c>
      <c r="I389" s="141"/>
      <c r="L389" s="35"/>
      <c r="M389" s="65"/>
      <c r="N389" s="36"/>
      <c r="O389" s="36"/>
      <c r="P389" s="36"/>
      <c r="Q389" s="36"/>
      <c r="R389" s="36"/>
      <c r="S389" s="36"/>
      <c r="T389" s="66"/>
      <c r="AT389" s="18" t="s">
        <v>738</v>
      </c>
      <c r="AU389" s="18" t="s">
        <v>653</v>
      </c>
    </row>
    <row r="390" spans="2:51" s="12" customFormat="1" ht="13.5">
      <c r="B390" s="182"/>
      <c r="D390" s="180" t="s">
        <v>740</v>
      </c>
      <c r="E390" s="191" t="s">
        <v>592</v>
      </c>
      <c r="F390" s="193" t="s">
        <v>841</v>
      </c>
      <c r="H390" s="194">
        <v>0.957</v>
      </c>
      <c r="I390" s="187"/>
      <c r="L390" s="182"/>
      <c r="M390" s="188"/>
      <c r="N390" s="189"/>
      <c r="O390" s="189"/>
      <c r="P390" s="189"/>
      <c r="Q390" s="189"/>
      <c r="R390" s="189"/>
      <c r="S390" s="189"/>
      <c r="T390" s="190"/>
      <c r="AT390" s="191" t="s">
        <v>740</v>
      </c>
      <c r="AU390" s="191" t="s">
        <v>653</v>
      </c>
      <c r="AV390" s="12" t="s">
        <v>653</v>
      </c>
      <c r="AW390" s="12" t="s">
        <v>608</v>
      </c>
      <c r="AX390" s="12" t="s">
        <v>645</v>
      </c>
      <c r="AY390" s="191" t="s">
        <v>728</v>
      </c>
    </row>
    <row r="391" spans="2:51" s="12" customFormat="1" ht="13.5">
      <c r="B391" s="182"/>
      <c r="D391" s="180" t="s">
        <v>740</v>
      </c>
      <c r="E391" s="191" t="s">
        <v>592</v>
      </c>
      <c r="F391" s="193" t="s">
        <v>1251</v>
      </c>
      <c r="H391" s="194">
        <v>0.3</v>
      </c>
      <c r="I391" s="187"/>
      <c r="L391" s="182"/>
      <c r="M391" s="188"/>
      <c r="N391" s="189"/>
      <c r="O391" s="189"/>
      <c r="P391" s="189"/>
      <c r="Q391" s="189"/>
      <c r="R391" s="189"/>
      <c r="S391" s="189"/>
      <c r="T391" s="190"/>
      <c r="AT391" s="191" t="s">
        <v>740</v>
      </c>
      <c r="AU391" s="191" t="s">
        <v>653</v>
      </c>
      <c r="AV391" s="12" t="s">
        <v>653</v>
      </c>
      <c r="AW391" s="12" t="s">
        <v>608</v>
      </c>
      <c r="AX391" s="12" t="s">
        <v>645</v>
      </c>
      <c r="AY391" s="191" t="s">
        <v>728</v>
      </c>
    </row>
    <row r="392" spans="2:51" s="12" customFormat="1" ht="13.5">
      <c r="B392" s="182"/>
      <c r="D392" s="183" t="s">
        <v>740</v>
      </c>
      <c r="F392" s="185" t="s">
        <v>1252</v>
      </c>
      <c r="H392" s="186">
        <v>1.383</v>
      </c>
      <c r="I392" s="187"/>
      <c r="L392" s="182"/>
      <c r="M392" s="188"/>
      <c r="N392" s="189"/>
      <c r="O392" s="189"/>
      <c r="P392" s="189"/>
      <c r="Q392" s="189"/>
      <c r="R392" s="189"/>
      <c r="S392" s="189"/>
      <c r="T392" s="190"/>
      <c r="AT392" s="191" t="s">
        <v>740</v>
      </c>
      <c r="AU392" s="191" t="s">
        <v>653</v>
      </c>
      <c r="AV392" s="12" t="s">
        <v>653</v>
      </c>
      <c r="AW392" s="12" t="s">
        <v>574</v>
      </c>
      <c r="AX392" s="12" t="s">
        <v>593</v>
      </c>
      <c r="AY392" s="191" t="s">
        <v>728</v>
      </c>
    </row>
    <row r="393" spans="2:65" s="1" customFormat="1" ht="22.5" customHeight="1">
      <c r="B393" s="167"/>
      <c r="C393" s="168" t="s">
        <v>1253</v>
      </c>
      <c r="D393" s="168" t="s">
        <v>731</v>
      </c>
      <c r="E393" s="169" t="s">
        <v>1254</v>
      </c>
      <c r="F393" s="170" t="s">
        <v>1255</v>
      </c>
      <c r="G393" s="171" t="s">
        <v>734</v>
      </c>
      <c r="H393" s="172">
        <v>0.848</v>
      </c>
      <c r="I393" s="173"/>
      <c r="J393" s="174">
        <f>ROUND(I393*H393,2)</f>
        <v>0</v>
      </c>
      <c r="K393" s="170" t="s">
        <v>735</v>
      </c>
      <c r="L393" s="35"/>
      <c r="M393" s="175" t="s">
        <v>592</v>
      </c>
      <c r="N393" s="176" t="s">
        <v>616</v>
      </c>
      <c r="O393" s="36"/>
      <c r="P393" s="177">
        <f>O393*H393</f>
        <v>0</v>
      </c>
      <c r="Q393" s="177">
        <v>0</v>
      </c>
      <c r="R393" s="177">
        <f>Q393*H393</f>
        <v>0</v>
      </c>
      <c r="S393" s="177">
        <v>0</v>
      </c>
      <c r="T393" s="178">
        <f>S393*H393</f>
        <v>0</v>
      </c>
      <c r="AR393" s="18" t="s">
        <v>835</v>
      </c>
      <c r="AT393" s="18" t="s">
        <v>731</v>
      </c>
      <c r="AU393" s="18" t="s">
        <v>653</v>
      </c>
      <c r="AY393" s="18" t="s">
        <v>728</v>
      </c>
      <c r="BE393" s="179">
        <f>IF(N393="základní",J393,0)</f>
        <v>0</v>
      </c>
      <c r="BF393" s="179">
        <f>IF(N393="snížená",J393,0)</f>
        <v>0</v>
      </c>
      <c r="BG393" s="179">
        <f>IF(N393="zákl. přenesená",J393,0)</f>
        <v>0</v>
      </c>
      <c r="BH393" s="179">
        <f>IF(N393="sníž. přenesená",J393,0)</f>
        <v>0</v>
      </c>
      <c r="BI393" s="179">
        <f>IF(N393="nulová",J393,0)</f>
        <v>0</v>
      </c>
      <c r="BJ393" s="18" t="s">
        <v>593</v>
      </c>
      <c r="BK393" s="179">
        <f>ROUND(I393*H393,2)</f>
        <v>0</v>
      </c>
      <c r="BL393" s="18" t="s">
        <v>835</v>
      </c>
      <c r="BM393" s="18" t="s">
        <v>1256</v>
      </c>
    </row>
    <row r="394" spans="2:47" s="1" customFormat="1" ht="13.5">
      <c r="B394" s="35"/>
      <c r="D394" s="183" t="s">
        <v>738</v>
      </c>
      <c r="F394" s="192" t="s">
        <v>1257</v>
      </c>
      <c r="I394" s="141"/>
      <c r="L394" s="35"/>
      <c r="M394" s="65"/>
      <c r="N394" s="36"/>
      <c r="O394" s="36"/>
      <c r="P394" s="36"/>
      <c r="Q394" s="36"/>
      <c r="R394" s="36"/>
      <c r="S394" s="36"/>
      <c r="T394" s="66"/>
      <c r="AT394" s="18" t="s">
        <v>738</v>
      </c>
      <c r="AU394" s="18" t="s">
        <v>653</v>
      </c>
    </row>
    <row r="395" spans="2:65" s="1" customFormat="1" ht="22.5" customHeight="1">
      <c r="B395" s="167"/>
      <c r="C395" s="168" t="s">
        <v>1258</v>
      </c>
      <c r="D395" s="168" t="s">
        <v>731</v>
      </c>
      <c r="E395" s="169" t="s">
        <v>1259</v>
      </c>
      <c r="F395" s="170" t="s">
        <v>1260</v>
      </c>
      <c r="G395" s="171" t="s">
        <v>734</v>
      </c>
      <c r="H395" s="172">
        <v>0.848</v>
      </c>
      <c r="I395" s="173"/>
      <c r="J395" s="174">
        <f>ROUND(I395*H395,2)</f>
        <v>0</v>
      </c>
      <c r="K395" s="170" t="s">
        <v>592</v>
      </c>
      <c r="L395" s="35"/>
      <c r="M395" s="175" t="s">
        <v>592</v>
      </c>
      <c r="N395" s="176" t="s">
        <v>616</v>
      </c>
      <c r="O395" s="36"/>
      <c r="P395" s="177">
        <f>O395*H395</f>
        <v>0</v>
      </c>
      <c r="Q395" s="177">
        <v>0</v>
      </c>
      <c r="R395" s="177">
        <f>Q395*H395</f>
        <v>0</v>
      </c>
      <c r="S395" s="177">
        <v>0</v>
      </c>
      <c r="T395" s="178">
        <f>S395*H395</f>
        <v>0</v>
      </c>
      <c r="AR395" s="18" t="s">
        <v>835</v>
      </c>
      <c r="AT395" s="18" t="s">
        <v>731</v>
      </c>
      <c r="AU395" s="18" t="s">
        <v>653</v>
      </c>
      <c r="AY395" s="18" t="s">
        <v>728</v>
      </c>
      <c r="BE395" s="179">
        <f>IF(N395="základní",J395,0)</f>
        <v>0</v>
      </c>
      <c r="BF395" s="179">
        <f>IF(N395="snížená",J395,0)</f>
        <v>0</v>
      </c>
      <c r="BG395" s="179">
        <f>IF(N395="zákl. přenesená",J395,0)</f>
        <v>0</v>
      </c>
      <c r="BH395" s="179">
        <f>IF(N395="sníž. přenesená",J395,0)</f>
        <v>0</v>
      </c>
      <c r="BI395" s="179">
        <f>IF(N395="nulová",J395,0)</f>
        <v>0</v>
      </c>
      <c r="BJ395" s="18" t="s">
        <v>593</v>
      </c>
      <c r="BK395" s="179">
        <f>ROUND(I395*H395,2)</f>
        <v>0</v>
      </c>
      <c r="BL395" s="18" t="s">
        <v>835</v>
      </c>
      <c r="BM395" s="18" t="s">
        <v>1261</v>
      </c>
    </row>
    <row r="396" spans="2:47" s="1" customFormat="1" ht="13.5">
      <c r="B396" s="35"/>
      <c r="D396" s="180" t="s">
        <v>738</v>
      </c>
      <c r="F396" s="181" t="s">
        <v>1262</v>
      </c>
      <c r="I396" s="141"/>
      <c r="L396" s="35"/>
      <c r="M396" s="65"/>
      <c r="N396" s="36"/>
      <c r="O396" s="36"/>
      <c r="P396" s="36"/>
      <c r="Q396" s="36"/>
      <c r="R396" s="36"/>
      <c r="S396" s="36"/>
      <c r="T396" s="66"/>
      <c r="AT396" s="18" t="s">
        <v>738</v>
      </c>
      <c r="AU396" s="18" t="s">
        <v>653</v>
      </c>
    </row>
    <row r="397" spans="2:47" s="1" customFormat="1" ht="27">
      <c r="B397" s="35"/>
      <c r="D397" s="183" t="s">
        <v>812</v>
      </c>
      <c r="F397" s="216" t="s">
        <v>1263</v>
      </c>
      <c r="I397" s="141"/>
      <c r="L397" s="35"/>
      <c r="M397" s="65"/>
      <c r="N397" s="36"/>
      <c r="O397" s="36"/>
      <c r="P397" s="36"/>
      <c r="Q397" s="36"/>
      <c r="R397" s="36"/>
      <c r="S397" s="36"/>
      <c r="T397" s="66"/>
      <c r="AT397" s="18" t="s">
        <v>812</v>
      </c>
      <c r="AU397" s="18" t="s">
        <v>653</v>
      </c>
    </row>
    <row r="398" spans="2:65" s="1" customFormat="1" ht="22.5" customHeight="1">
      <c r="B398" s="167"/>
      <c r="C398" s="168" t="s">
        <v>1264</v>
      </c>
      <c r="D398" s="168" t="s">
        <v>731</v>
      </c>
      <c r="E398" s="169" t="s">
        <v>1265</v>
      </c>
      <c r="F398" s="170" t="s">
        <v>1266</v>
      </c>
      <c r="G398" s="171" t="s">
        <v>734</v>
      </c>
      <c r="H398" s="172">
        <v>0.848</v>
      </c>
      <c r="I398" s="173"/>
      <c r="J398" s="174">
        <f>ROUND(I398*H398,2)</f>
        <v>0</v>
      </c>
      <c r="K398" s="170" t="s">
        <v>735</v>
      </c>
      <c r="L398" s="35"/>
      <c r="M398" s="175" t="s">
        <v>592</v>
      </c>
      <c r="N398" s="176" t="s">
        <v>616</v>
      </c>
      <c r="O398" s="36"/>
      <c r="P398" s="177">
        <f>O398*H398</f>
        <v>0</v>
      </c>
      <c r="Q398" s="177">
        <v>0</v>
      </c>
      <c r="R398" s="177">
        <f>Q398*H398</f>
        <v>0</v>
      </c>
      <c r="S398" s="177">
        <v>0</v>
      </c>
      <c r="T398" s="178">
        <f>S398*H398</f>
        <v>0</v>
      </c>
      <c r="AR398" s="18" t="s">
        <v>835</v>
      </c>
      <c r="AT398" s="18" t="s">
        <v>731</v>
      </c>
      <c r="AU398" s="18" t="s">
        <v>653</v>
      </c>
      <c r="AY398" s="18" t="s">
        <v>728</v>
      </c>
      <c r="BE398" s="179">
        <f>IF(N398="základní",J398,0)</f>
        <v>0</v>
      </c>
      <c r="BF398" s="179">
        <f>IF(N398="snížená",J398,0)</f>
        <v>0</v>
      </c>
      <c r="BG398" s="179">
        <f>IF(N398="zákl. přenesená",J398,0)</f>
        <v>0</v>
      </c>
      <c r="BH398" s="179">
        <f>IF(N398="sníž. přenesená",J398,0)</f>
        <v>0</v>
      </c>
      <c r="BI398" s="179">
        <f>IF(N398="nulová",J398,0)</f>
        <v>0</v>
      </c>
      <c r="BJ398" s="18" t="s">
        <v>593</v>
      </c>
      <c r="BK398" s="179">
        <f>ROUND(I398*H398,2)</f>
        <v>0</v>
      </c>
      <c r="BL398" s="18" t="s">
        <v>835</v>
      </c>
      <c r="BM398" s="18" t="s">
        <v>1267</v>
      </c>
    </row>
    <row r="399" spans="2:47" s="1" customFormat="1" ht="13.5">
      <c r="B399" s="35"/>
      <c r="D399" s="183" t="s">
        <v>738</v>
      </c>
      <c r="F399" s="192" t="s">
        <v>1268</v>
      </c>
      <c r="I399" s="141"/>
      <c r="L399" s="35"/>
      <c r="M399" s="65"/>
      <c r="N399" s="36"/>
      <c r="O399" s="36"/>
      <c r="P399" s="36"/>
      <c r="Q399" s="36"/>
      <c r="R399" s="36"/>
      <c r="S399" s="36"/>
      <c r="T399" s="66"/>
      <c r="AT399" s="18" t="s">
        <v>738</v>
      </c>
      <c r="AU399" s="18" t="s">
        <v>653</v>
      </c>
    </row>
    <row r="400" spans="2:65" s="1" customFormat="1" ht="31.5" customHeight="1">
      <c r="B400" s="167"/>
      <c r="C400" s="168" t="s">
        <v>1269</v>
      </c>
      <c r="D400" s="168" t="s">
        <v>731</v>
      </c>
      <c r="E400" s="169" t="s">
        <v>1270</v>
      </c>
      <c r="F400" s="170" t="s">
        <v>1271</v>
      </c>
      <c r="G400" s="171" t="s">
        <v>734</v>
      </c>
      <c r="H400" s="172">
        <v>2.814</v>
      </c>
      <c r="I400" s="173"/>
      <c r="J400" s="174">
        <f>ROUND(I400*H400,2)</f>
        <v>0</v>
      </c>
      <c r="K400" s="170" t="s">
        <v>592</v>
      </c>
      <c r="L400" s="35"/>
      <c r="M400" s="175" t="s">
        <v>592</v>
      </c>
      <c r="N400" s="176" t="s">
        <v>616</v>
      </c>
      <c r="O400" s="36"/>
      <c r="P400" s="177">
        <f>O400*H400</f>
        <v>0</v>
      </c>
      <c r="Q400" s="177">
        <v>0.004</v>
      </c>
      <c r="R400" s="177">
        <f>Q400*H400</f>
        <v>0.011256</v>
      </c>
      <c r="S400" s="177">
        <v>0</v>
      </c>
      <c r="T400" s="178">
        <f>S400*H400</f>
        <v>0</v>
      </c>
      <c r="AR400" s="18" t="s">
        <v>835</v>
      </c>
      <c r="AT400" s="18" t="s">
        <v>731</v>
      </c>
      <c r="AU400" s="18" t="s">
        <v>653</v>
      </c>
      <c r="AY400" s="18" t="s">
        <v>728</v>
      </c>
      <c r="BE400" s="179">
        <f>IF(N400="základní",J400,0)</f>
        <v>0</v>
      </c>
      <c r="BF400" s="179">
        <f>IF(N400="snížená",J400,0)</f>
        <v>0</v>
      </c>
      <c r="BG400" s="179">
        <f>IF(N400="zákl. přenesená",J400,0)</f>
        <v>0</v>
      </c>
      <c r="BH400" s="179">
        <f>IF(N400="sníž. přenesená",J400,0)</f>
        <v>0</v>
      </c>
      <c r="BI400" s="179">
        <f>IF(N400="nulová",J400,0)</f>
        <v>0</v>
      </c>
      <c r="BJ400" s="18" t="s">
        <v>593</v>
      </c>
      <c r="BK400" s="179">
        <f>ROUND(I400*H400,2)</f>
        <v>0</v>
      </c>
      <c r="BL400" s="18" t="s">
        <v>835</v>
      </c>
      <c r="BM400" s="18" t="s">
        <v>1272</v>
      </c>
    </row>
    <row r="401" spans="2:51" s="12" customFormat="1" ht="27">
      <c r="B401" s="182"/>
      <c r="D401" s="183" t="s">
        <v>740</v>
      </c>
      <c r="E401" s="184" t="s">
        <v>592</v>
      </c>
      <c r="F401" s="185" t="s">
        <v>1273</v>
      </c>
      <c r="H401" s="186">
        <v>2.814</v>
      </c>
      <c r="I401" s="187"/>
      <c r="L401" s="182"/>
      <c r="M401" s="188"/>
      <c r="N401" s="189"/>
      <c r="O401" s="189"/>
      <c r="P401" s="189"/>
      <c r="Q401" s="189"/>
      <c r="R401" s="189"/>
      <c r="S401" s="189"/>
      <c r="T401" s="190"/>
      <c r="AT401" s="191" t="s">
        <v>740</v>
      </c>
      <c r="AU401" s="191" t="s">
        <v>653</v>
      </c>
      <c r="AV401" s="12" t="s">
        <v>653</v>
      </c>
      <c r="AW401" s="12" t="s">
        <v>608</v>
      </c>
      <c r="AX401" s="12" t="s">
        <v>645</v>
      </c>
      <c r="AY401" s="191" t="s">
        <v>728</v>
      </c>
    </row>
    <row r="402" spans="2:65" s="1" customFormat="1" ht="22.5" customHeight="1">
      <c r="B402" s="167"/>
      <c r="C402" s="168" t="s">
        <v>1274</v>
      </c>
      <c r="D402" s="168" t="s">
        <v>731</v>
      </c>
      <c r="E402" s="169" t="s">
        <v>1275</v>
      </c>
      <c r="F402" s="170" t="s">
        <v>1276</v>
      </c>
      <c r="G402" s="171" t="s">
        <v>734</v>
      </c>
      <c r="H402" s="172">
        <v>6.358</v>
      </c>
      <c r="I402" s="173"/>
      <c r="J402" s="174">
        <f>ROUND(I402*H402,2)</f>
        <v>0</v>
      </c>
      <c r="K402" s="170" t="s">
        <v>735</v>
      </c>
      <c r="L402" s="35"/>
      <c r="M402" s="175" t="s">
        <v>592</v>
      </c>
      <c r="N402" s="176" t="s">
        <v>616</v>
      </c>
      <c r="O402" s="36"/>
      <c r="P402" s="177">
        <f>O402*H402</f>
        <v>0</v>
      </c>
      <c r="Q402" s="177">
        <v>0.00345</v>
      </c>
      <c r="R402" s="177">
        <f>Q402*H402</f>
        <v>0.0219351</v>
      </c>
      <c r="S402" s="177">
        <v>0</v>
      </c>
      <c r="T402" s="178">
        <f>S402*H402</f>
        <v>0</v>
      </c>
      <c r="AR402" s="18" t="s">
        <v>835</v>
      </c>
      <c r="AT402" s="18" t="s">
        <v>731</v>
      </c>
      <c r="AU402" s="18" t="s">
        <v>653</v>
      </c>
      <c r="AY402" s="18" t="s">
        <v>728</v>
      </c>
      <c r="BE402" s="179">
        <f>IF(N402="základní",J402,0)</f>
        <v>0</v>
      </c>
      <c r="BF402" s="179">
        <f>IF(N402="snížená",J402,0)</f>
        <v>0</v>
      </c>
      <c r="BG402" s="179">
        <f>IF(N402="zákl. přenesená",J402,0)</f>
        <v>0</v>
      </c>
      <c r="BH402" s="179">
        <f>IF(N402="sníž. přenesená",J402,0)</f>
        <v>0</v>
      </c>
      <c r="BI402" s="179">
        <f>IF(N402="nulová",J402,0)</f>
        <v>0</v>
      </c>
      <c r="BJ402" s="18" t="s">
        <v>593</v>
      </c>
      <c r="BK402" s="179">
        <f>ROUND(I402*H402,2)</f>
        <v>0</v>
      </c>
      <c r="BL402" s="18" t="s">
        <v>835</v>
      </c>
      <c r="BM402" s="18" t="s">
        <v>1277</v>
      </c>
    </row>
    <row r="403" spans="2:47" s="1" customFormat="1" ht="27">
      <c r="B403" s="35"/>
      <c r="D403" s="180" t="s">
        <v>738</v>
      </c>
      <c r="F403" s="181" t="s">
        <v>1278</v>
      </c>
      <c r="I403" s="141"/>
      <c r="L403" s="35"/>
      <c r="M403" s="65"/>
      <c r="N403" s="36"/>
      <c r="O403" s="36"/>
      <c r="P403" s="36"/>
      <c r="Q403" s="36"/>
      <c r="R403" s="36"/>
      <c r="S403" s="36"/>
      <c r="T403" s="66"/>
      <c r="AT403" s="18" t="s">
        <v>738</v>
      </c>
      <c r="AU403" s="18" t="s">
        <v>653</v>
      </c>
    </row>
    <row r="404" spans="2:51" s="12" customFormat="1" ht="13.5">
      <c r="B404" s="182"/>
      <c r="D404" s="183" t="s">
        <v>740</v>
      </c>
      <c r="E404" s="184" t="s">
        <v>592</v>
      </c>
      <c r="F404" s="185" t="s">
        <v>884</v>
      </c>
      <c r="H404" s="186">
        <v>6.358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91" t="s">
        <v>740</v>
      </c>
      <c r="AU404" s="191" t="s">
        <v>653</v>
      </c>
      <c r="AV404" s="12" t="s">
        <v>653</v>
      </c>
      <c r="AW404" s="12" t="s">
        <v>608</v>
      </c>
      <c r="AX404" s="12" t="s">
        <v>645</v>
      </c>
      <c r="AY404" s="191" t="s">
        <v>728</v>
      </c>
    </row>
    <row r="405" spans="2:65" s="1" customFormat="1" ht="22.5" customHeight="1">
      <c r="B405" s="167"/>
      <c r="C405" s="168" t="s">
        <v>1279</v>
      </c>
      <c r="D405" s="168" t="s">
        <v>731</v>
      </c>
      <c r="E405" s="169" t="s">
        <v>1280</v>
      </c>
      <c r="F405" s="170" t="s">
        <v>1260</v>
      </c>
      <c r="G405" s="171" t="s">
        <v>734</v>
      </c>
      <c r="H405" s="172">
        <v>6.358</v>
      </c>
      <c r="I405" s="173"/>
      <c r="J405" s="174">
        <f>ROUND(I405*H405,2)</f>
        <v>0</v>
      </c>
      <c r="K405" s="170" t="s">
        <v>735</v>
      </c>
      <c r="L405" s="35"/>
      <c r="M405" s="175" t="s">
        <v>592</v>
      </c>
      <c r="N405" s="176" t="s">
        <v>616</v>
      </c>
      <c r="O405" s="36"/>
      <c r="P405" s="177">
        <f>O405*H405</f>
        <v>0</v>
      </c>
      <c r="Q405" s="177">
        <v>0</v>
      </c>
      <c r="R405" s="177">
        <f>Q405*H405</f>
        <v>0</v>
      </c>
      <c r="S405" s="177">
        <v>0</v>
      </c>
      <c r="T405" s="178">
        <f>S405*H405</f>
        <v>0</v>
      </c>
      <c r="AR405" s="18" t="s">
        <v>835</v>
      </c>
      <c r="AT405" s="18" t="s">
        <v>731</v>
      </c>
      <c r="AU405" s="18" t="s">
        <v>653</v>
      </c>
      <c r="AY405" s="18" t="s">
        <v>728</v>
      </c>
      <c r="BE405" s="179">
        <f>IF(N405="základní",J405,0)</f>
        <v>0</v>
      </c>
      <c r="BF405" s="179">
        <f>IF(N405="snížená",J405,0)</f>
        <v>0</v>
      </c>
      <c r="BG405" s="179">
        <f>IF(N405="zákl. přenesená",J405,0)</f>
        <v>0</v>
      </c>
      <c r="BH405" s="179">
        <f>IF(N405="sníž. přenesená",J405,0)</f>
        <v>0</v>
      </c>
      <c r="BI405" s="179">
        <f>IF(N405="nulová",J405,0)</f>
        <v>0</v>
      </c>
      <c r="BJ405" s="18" t="s">
        <v>593</v>
      </c>
      <c r="BK405" s="179">
        <f>ROUND(I405*H405,2)</f>
        <v>0</v>
      </c>
      <c r="BL405" s="18" t="s">
        <v>835</v>
      </c>
      <c r="BM405" s="18" t="s">
        <v>1281</v>
      </c>
    </row>
    <row r="406" spans="2:47" s="1" customFormat="1" ht="13.5">
      <c r="B406" s="35"/>
      <c r="D406" s="183" t="s">
        <v>738</v>
      </c>
      <c r="F406" s="192" t="s">
        <v>1262</v>
      </c>
      <c r="I406" s="141"/>
      <c r="L406" s="35"/>
      <c r="M406" s="65"/>
      <c r="N406" s="36"/>
      <c r="O406" s="36"/>
      <c r="P406" s="36"/>
      <c r="Q406" s="36"/>
      <c r="R406" s="36"/>
      <c r="S406" s="36"/>
      <c r="T406" s="66"/>
      <c r="AT406" s="18" t="s">
        <v>738</v>
      </c>
      <c r="AU406" s="18" t="s">
        <v>653</v>
      </c>
    </row>
    <row r="407" spans="2:65" s="1" customFormat="1" ht="22.5" customHeight="1">
      <c r="B407" s="167"/>
      <c r="C407" s="168" t="s">
        <v>1282</v>
      </c>
      <c r="D407" s="168" t="s">
        <v>731</v>
      </c>
      <c r="E407" s="169" t="s">
        <v>1230</v>
      </c>
      <c r="F407" s="170" t="s">
        <v>1231</v>
      </c>
      <c r="G407" s="171" t="s">
        <v>749</v>
      </c>
      <c r="H407" s="172">
        <v>11.09</v>
      </c>
      <c r="I407" s="173"/>
      <c r="J407" s="174">
        <f>ROUND(I407*H407,2)</f>
        <v>0</v>
      </c>
      <c r="K407" s="170" t="s">
        <v>735</v>
      </c>
      <c r="L407" s="35"/>
      <c r="M407" s="175" t="s">
        <v>592</v>
      </c>
      <c r="N407" s="176" t="s">
        <v>616</v>
      </c>
      <c r="O407" s="36"/>
      <c r="P407" s="177">
        <f>O407*H407</f>
        <v>0</v>
      </c>
      <c r="Q407" s="177">
        <v>0.00062</v>
      </c>
      <c r="R407" s="177">
        <f>Q407*H407</f>
        <v>0.0068758</v>
      </c>
      <c r="S407" s="177">
        <v>0</v>
      </c>
      <c r="T407" s="178">
        <f>S407*H407</f>
        <v>0</v>
      </c>
      <c r="AR407" s="18" t="s">
        <v>835</v>
      </c>
      <c r="AT407" s="18" t="s">
        <v>731</v>
      </c>
      <c r="AU407" s="18" t="s">
        <v>653</v>
      </c>
      <c r="AY407" s="18" t="s">
        <v>728</v>
      </c>
      <c r="BE407" s="179">
        <f>IF(N407="základní",J407,0)</f>
        <v>0</v>
      </c>
      <c r="BF407" s="179">
        <f>IF(N407="snížená",J407,0)</f>
        <v>0</v>
      </c>
      <c r="BG407" s="179">
        <f>IF(N407="zákl. přenesená",J407,0)</f>
        <v>0</v>
      </c>
      <c r="BH407" s="179">
        <f>IF(N407="sníž. přenesená",J407,0)</f>
        <v>0</v>
      </c>
      <c r="BI407" s="179">
        <f>IF(N407="nulová",J407,0)</f>
        <v>0</v>
      </c>
      <c r="BJ407" s="18" t="s">
        <v>593</v>
      </c>
      <c r="BK407" s="179">
        <f>ROUND(I407*H407,2)</f>
        <v>0</v>
      </c>
      <c r="BL407" s="18" t="s">
        <v>835</v>
      </c>
      <c r="BM407" s="18" t="s">
        <v>1283</v>
      </c>
    </row>
    <row r="408" spans="2:47" s="1" customFormat="1" ht="27">
      <c r="B408" s="35"/>
      <c r="D408" s="180" t="s">
        <v>738</v>
      </c>
      <c r="F408" s="181" t="s">
        <v>1233</v>
      </c>
      <c r="I408" s="141"/>
      <c r="L408" s="35"/>
      <c r="M408" s="65"/>
      <c r="N408" s="36"/>
      <c r="O408" s="36"/>
      <c r="P408" s="36"/>
      <c r="Q408" s="36"/>
      <c r="R408" s="36"/>
      <c r="S408" s="36"/>
      <c r="T408" s="66"/>
      <c r="AT408" s="18" t="s">
        <v>738</v>
      </c>
      <c r="AU408" s="18" t="s">
        <v>653</v>
      </c>
    </row>
    <row r="409" spans="2:51" s="12" customFormat="1" ht="13.5">
      <c r="B409" s="182"/>
      <c r="D409" s="183" t="s">
        <v>740</v>
      </c>
      <c r="E409" s="184" t="s">
        <v>592</v>
      </c>
      <c r="F409" s="185" t="s">
        <v>1284</v>
      </c>
      <c r="H409" s="186">
        <v>11.09</v>
      </c>
      <c r="I409" s="187"/>
      <c r="L409" s="182"/>
      <c r="M409" s="188"/>
      <c r="N409" s="189"/>
      <c r="O409" s="189"/>
      <c r="P409" s="189"/>
      <c r="Q409" s="189"/>
      <c r="R409" s="189"/>
      <c r="S409" s="189"/>
      <c r="T409" s="190"/>
      <c r="AT409" s="191" t="s">
        <v>740</v>
      </c>
      <c r="AU409" s="191" t="s">
        <v>653</v>
      </c>
      <c r="AV409" s="12" t="s">
        <v>653</v>
      </c>
      <c r="AW409" s="12" t="s">
        <v>608</v>
      </c>
      <c r="AX409" s="12" t="s">
        <v>645</v>
      </c>
      <c r="AY409" s="191" t="s">
        <v>728</v>
      </c>
    </row>
    <row r="410" spans="2:65" s="1" customFormat="1" ht="22.5" customHeight="1">
      <c r="B410" s="167"/>
      <c r="C410" s="206" t="s">
        <v>1285</v>
      </c>
      <c r="D410" s="206" t="s">
        <v>1094</v>
      </c>
      <c r="E410" s="207" t="s">
        <v>1286</v>
      </c>
      <c r="F410" s="208" t="s">
        <v>1287</v>
      </c>
      <c r="G410" s="209" t="s">
        <v>734</v>
      </c>
      <c r="H410" s="210">
        <v>8.214</v>
      </c>
      <c r="I410" s="211"/>
      <c r="J410" s="212">
        <f>ROUND(I410*H410,2)</f>
        <v>0</v>
      </c>
      <c r="K410" s="208" t="s">
        <v>735</v>
      </c>
      <c r="L410" s="213"/>
      <c r="M410" s="214" t="s">
        <v>592</v>
      </c>
      <c r="N410" s="215" t="s">
        <v>616</v>
      </c>
      <c r="O410" s="36"/>
      <c r="P410" s="177">
        <f>O410*H410</f>
        <v>0</v>
      </c>
      <c r="Q410" s="177">
        <v>0.018</v>
      </c>
      <c r="R410" s="177">
        <f>Q410*H410</f>
        <v>0.14785199999999998</v>
      </c>
      <c r="S410" s="177">
        <v>0</v>
      </c>
      <c r="T410" s="178">
        <f>S410*H410</f>
        <v>0</v>
      </c>
      <c r="AR410" s="18" t="s">
        <v>928</v>
      </c>
      <c r="AT410" s="18" t="s">
        <v>1094</v>
      </c>
      <c r="AU410" s="18" t="s">
        <v>653</v>
      </c>
      <c r="AY410" s="18" t="s">
        <v>728</v>
      </c>
      <c r="BE410" s="179">
        <f>IF(N410="základní",J410,0)</f>
        <v>0</v>
      </c>
      <c r="BF410" s="179">
        <f>IF(N410="snížená",J410,0)</f>
        <v>0</v>
      </c>
      <c r="BG410" s="179">
        <f>IF(N410="zákl. přenesená",J410,0)</f>
        <v>0</v>
      </c>
      <c r="BH410" s="179">
        <f>IF(N410="sníž. přenesená",J410,0)</f>
        <v>0</v>
      </c>
      <c r="BI410" s="179">
        <f>IF(N410="nulová",J410,0)</f>
        <v>0</v>
      </c>
      <c r="BJ410" s="18" t="s">
        <v>593</v>
      </c>
      <c r="BK410" s="179">
        <f>ROUND(I410*H410,2)</f>
        <v>0</v>
      </c>
      <c r="BL410" s="18" t="s">
        <v>835</v>
      </c>
      <c r="BM410" s="18" t="s">
        <v>1288</v>
      </c>
    </row>
    <row r="411" spans="2:47" s="1" customFormat="1" ht="13.5">
      <c r="B411" s="35"/>
      <c r="D411" s="180" t="s">
        <v>738</v>
      </c>
      <c r="F411" s="181" t="s">
        <v>1289</v>
      </c>
      <c r="I411" s="141"/>
      <c r="L411" s="35"/>
      <c r="M411" s="65"/>
      <c r="N411" s="36"/>
      <c r="O411" s="36"/>
      <c r="P411" s="36"/>
      <c r="Q411" s="36"/>
      <c r="R411" s="36"/>
      <c r="S411" s="36"/>
      <c r="T411" s="66"/>
      <c r="AT411" s="18" t="s">
        <v>738</v>
      </c>
      <c r="AU411" s="18" t="s">
        <v>653</v>
      </c>
    </row>
    <row r="412" spans="2:51" s="12" customFormat="1" ht="13.5">
      <c r="B412" s="182"/>
      <c r="D412" s="180" t="s">
        <v>740</v>
      </c>
      <c r="E412" s="191" t="s">
        <v>592</v>
      </c>
      <c r="F412" s="193" t="s">
        <v>884</v>
      </c>
      <c r="H412" s="194">
        <v>6.358</v>
      </c>
      <c r="I412" s="187"/>
      <c r="L412" s="182"/>
      <c r="M412" s="188"/>
      <c r="N412" s="189"/>
      <c r="O412" s="189"/>
      <c r="P412" s="189"/>
      <c r="Q412" s="189"/>
      <c r="R412" s="189"/>
      <c r="S412" s="189"/>
      <c r="T412" s="190"/>
      <c r="AT412" s="191" t="s">
        <v>740</v>
      </c>
      <c r="AU412" s="191" t="s">
        <v>653</v>
      </c>
      <c r="AV412" s="12" t="s">
        <v>653</v>
      </c>
      <c r="AW412" s="12" t="s">
        <v>608</v>
      </c>
      <c r="AX412" s="12" t="s">
        <v>645</v>
      </c>
      <c r="AY412" s="191" t="s">
        <v>728</v>
      </c>
    </row>
    <row r="413" spans="2:51" s="12" customFormat="1" ht="13.5">
      <c r="B413" s="182"/>
      <c r="D413" s="180" t="s">
        <v>740</v>
      </c>
      <c r="E413" s="191" t="s">
        <v>592</v>
      </c>
      <c r="F413" s="193" t="s">
        <v>1290</v>
      </c>
      <c r="H413" s="194">
        <v>1.109</v>
      </c>
      <c r="I413" s="187"/>
      <c r="L413" s="182"/>
      <c r="M413" s="188"/>
      <c r="N413" s="189"/>
      <c r="O413" s="189"/>
      <c r="P413" s="189"/>
      <c r="Q413" s="189"/>
      <c r="R413" s="189"/>
      <c r="S413" s="189"/>
      <c r="T413" s="190"/>
      <c r="AT413" s="191" t="s">
        <v>740</v>
      </c>
      <c r="AU413" s="191" t="s">
        <v>653</v>
      </c>
      <c r="AV413" s="12" t="s">
        <v>653</v>
      </c>
      <c r="AW413" s="12" t="s">
        <v>608</v>
      </c>
      <c r="AX413" s="12" t="s">
        <v>645</v>
      </c>
      <c r="AY413" s="191" t="s">
        <v>728</v>
      </c>
    </row>
    <row r="414" spans="2:51" s="12" customFormat="1" ht="13.5">
      <c r="B414" s="182"/>
      <c r="D414" s="183" t="s">
        <v>740</v>
      </c>
      <c r="F414" s="185" t="s">
        <v>1291</v>
      </c>
      <c r="H414" s="186">
        <v>8.214</v>
      </c>
      <c r="I414" s="187"/>
      <c r="L414" s="182"/>
      <c r="M414" s="188"/>
      <c r="N414" s="189"/>
      <c r="O414" s="189"/>
      <c r="P414" s="189"/>
      <c r="Q414" s="189"/>
      <c r="R414" s="189"/>
      <c r="S414" s="189"/>
      <c r="T414" s="190"/>
      <c r="AT414" s="191" t="s">
        <v>740</v>
      </c>
      <c r="AU414" s="191" t="s">
        <v>653</v>
      </c>
      <c r="AV414" s="12" t="s">
        <v>653</v>
      </c>
      <c r="AW414" s="12" t="s">
        <v>574</v>
      </c>
      <c r="AX414" s="12" t="s">
        <v>593</v>
      </c>
      <c r="AY414" s="191" t="s">
        <v>728</v>
      </c>
    </row>
    <row r="415" spans="2:65" s="1" customFormat="1" ht="22.5" customHeight="1">
      <c r="B415" s="167"/>
      <c r="C415" s="168" t="s">
        <v>886</v>
      </c>
      <c r="D415" s="168" t="s">
        <v>731</v>
      </c>
      <c r="E415" s="169" t="s">
        <v>1292</v>
      </c>
      <c r="F415" s="170" t="s">
        <v>1293</v>
      </c>
      <c r="G415" s="171" t="s">
        <v>1056</v>
      </c>
      <c r="H415" s="172">
        <v>0.295</v>
      </c>
      <c r="I415" s="173"/>
      <c r="J415" s="174">
        <f>ROUND(I415*H415,2)</f>
        <v>0</v>
      </c>
      <c r="K415" s="170" t="s">
        <v>735</v>
      </c>
      <c r="L415" s="35"/>
      <c r="M415" s="175" t="s">
        <v>592</v>
      </c>
      <c r="N415" s="176" t="s">
        <v>616</v>
      </c>
      <c r="O415" s="36"/>
      <c r="P415" s="177">
        <f>O415*H415</f>
        <v>0</v>
      </c>
      <c r="Q415" s="177">
        <v>0</v>
      </c>
      <c r="R415" s="177">
        <f>Q415*H415</f>
        <v>0</v>
      </c>
      <c r="S415" s="177">
        <v>0</v>
      </c>
      <c r="T415" s="178">
        <f>S415*H415</f>
        <v>0</v>
      </c>
      <c r="AR415" s="18" t="s">
        <v>835</v>
      </c>
      <c r="AT415" s="18" t="s">
        <v>731</v>
      </c>
      <c r="AU415" s="18" t="s">
        <v>653</v>
      </c>
      <c r="AY415" s="18" t="s">
        <v>728</v>
      </c>
      <c r="BE415" s="179">
        <f>IF(N415="základní",J415,0)</f>
        <v>0</v>
      </c>
      <c r="BF415" s="179">
        <f>IF(N415="snížená",J415,0)</f>
        <v>0</v>
      </c>
      <c r="BG415" s="179">
        <f>IF(N415="zákl. přenesená",J415,0)</f>
        <v>0</v>
      </c>
      <c r="BH415" s="179">
        <f>IF(N415="sníž. přenesená",J415,0)</f>
        <v>0</v>
      </c>
      <c r="BI415" s="179">
        <f>IF(N415="nulová",J415,0)</f>
        <v>0</v>
      </c>
      <c r="BJ415" s="18" t="s">
        <v>593</v>
      </c>
      <c r="BK415" s="179">
        <f>ROUND(I415*H415,2)</f>
        <v>0</v>
      </c>
      <c r="BL415" s="18" t="s">
        <v>835</v>
      </c>
      <c r="BM415" s="18" t="s">
        <v>1294</v>
      </c>
    </row>
    <row r="416" spans="2:47" s="1" customFormat="1" ht="27">
      <c r="B416" s="35"/>
      <c r="D416" s="180" t="s">
        <v>738</v>
      </c>
      <c r="F416" s="181" t="s">
        <v>1295</v>
      </c>
      <c r="I416" s="141"/>
      <c r="L416" s="35"/>
      <c r="M416" s="65"/>
      <c r="N416" s="36"/>
      <c r="O416" s="36"/>
      <c r="P416" s="36"/>
      <c r="Q416" s="36"/>
      <c r="R416" s="36"/>
      <c r="S416" s="36"/>
      <c r="T416" s="66"/>
      <c r="AT416" s="18" t="s">
        <v>738</v>
      </c>
      <c r="AU416" s="18" t="s">
        <v>653</v>
      </c>
    </row>
    <row r="417" spans="2:63" s="11" customFormat="1" ht="29.25" customHeight="1">
      <c r="B417" s="153"/>
      <c r="D417" s="164" t="s">
        <v>644</v>
      </c>
      <c r="E417" s="165" t="s">
        <v>1296</v>
      </c>
      <c r="F417" s="165" t="s">
        <v>1297</v>
      </c>
      <c r="I417" s="156"/>
      <c r="J417" s="166">
        <f>BK417</f>
        <v>0</v>
      </c>
      <c r="L417" s="153"/>
      <c r="M417" s="158"/>
      <c r="N417" s="159"/>
      <c r="O417" s="159"/>
      <c r="P417" s="160">
        <f>SUM(P418:P431)</f>
        <v>0</v>
      </c>
      <c r="Q417" s="159"/>
      <c r="R417" s="160">
        <f>SUM(R418:R431)</f>
        <v>0.249509</v>
      </c>
      <c r="S417" s="159"/>
      <c r="T417" s="161">
        <f>SUM(T418:T431)</f>
        <v>0</v>
      </c>
      <c r="AR417" s="154" t="s">
        <v>653</v>
      </c>
      <c r="AT417" s="162" t="s">
        <v>644</v>
      </c>
      <c r="AU417" s="162" t="s">
        <v>593</v>
      </c>
      <c r="AY417" s="154" t="s">
        <v>728</v>
      </c>
      <c r="BK417" s="163">
        <f>SUM(BK418:BK431)</f>
        <v>0</v>
      </c>
    </row>
    <row r="418" spans="2:65" s="1" customFormat="1" ht="22.5" customHeight="1">
      <c r="B418" s="167"/>
      <c r="C418" s="168" t="s">
        <v>1298</v>
      </c>
      <c r="D418" s="168" t="s">
        <v>731</v>
      </c>
      <c r="E418" s="169" t="s">
        <v>1299</v>
      </c>
      <c r="F418" s="170" t="s">
        <v>1300</v>
      </c>
      <c r="G418" s="171" t="s">
        <v>734</v>
      </c>
      <c r="H418" s="172">
        <v>1.55</v>
      </c>
      <c r="I418" s="173"/>
      <c r="J418" s="174">
        <f>ROUND(I418*H418,2)</f>
        <v>0</v>
      </c>
      <c r="K418" s="170" t="s">
        <v>735</v>
      </c>
      <c r="L418" s="35"/>
      <c r="M418" s="175" t="s">
        <v>592</v>
      </c>
      <c r="N418" s="176" t="s">
        <v>616</v>
      </c>
      <c r="O418" s="36"/>
      <c r="P418" s="177">
        <f>O418*H418</f>
        <v>0</v>
      </c>
      <c r="Q418" s="177">
        <v>0.008</v>
      </c>
      <c r="R418" s="177">
        <f>Q418*H418</f>
        <v>0.012400000000000001</v>
      </c>
      <c r="S418" s="177">
        <v>0</v>
      </c>
      <c r="T418" s="178">
        <f>S418*H418</f>
        <v>0</v>
      </c>
      <c r="AR418" s="18" t="s">
        <v>835</v>
      </c>
      <c r="AT418" s="18" t="s">
        <v>731</v>
      </c>
      <c r="AU418" s="18" t="s">
        <v>653</v>
      </c>
      <c r="AY418" s="18" t="s">
        <v>728</v>
      </c>
      <c r="BE418" s="179">
        <f>IF(N418="základní",J418,0)</f>
        <v>0</v>
      </c>
      <c r="BF418" s="179">
        <f>IF(N418="snížená",J418,0)</f>
        <v>0</v>
      </c>
      <c r="BG418" s="179">
        <f>IF(N418="zákl. přenesená",J418,0)</f>
        <v>0</v>
      </c>
      <c r="BH418" s="179">
        <f>IF(N418="sníž. přenesená",J418,0)</f>
        <v>0</v>
      </c>
      <c r="BI418" s="179">
        <f>IF(N418="nulová",J418,0)</f>
        <v>0</v>
      </c>
      <c r="BJ418" s="18" t="s">
        <v>593</v>
      </c>
      <c r="BK418" s="179">
        <f>ROUND(I418*H418,2)</f>
        <v>0</v>
      </c>
      <c r="BL418" s="18" t="s">
        <v>835</v>
      </c>
      <c r="BM418" s="18" t="s">
        <v>1301</v>
      </c>
    </row>
    <row r="419" spans="2:47" s="1" customFormat="1" ht="13.5">
      <c r="B419" s="35"/>
      <c r="D419" s="183" t="s">
        <v>738</v>
      </c>
      <c r="F419" s="192" t="s">
        <v>1302</v>
      </c>
      <c r="I419" s="141"/>
      <c r="L419" s="35"/>
      <c r="M419" s="65"/>
      <c r="N419" s="36"/>
      <c r="O419" s="36"/>
      <c r="P419" s="36"/>
      <c r="Q419" s="36"/>
      <c r="R419" s="36"/>
      <c r="S419" s="36"/>
      <c r="T419" s="66"/>
      <c r="AT419" s="18" t="s">
        <v>738</v>
      </c>
      <c r="AU419" s="18" t="s">
        <v>653</v>
      </c>
    </row>
    <row r="420" spans="2:65" s="1" customFormat="1" ht="22.5" customHeight="1">
      <c r="B420" s="167"/>
      <c r="C420" s="168" t="s">
        <v>895</v>
      </c>
      <c r="D420" s="168" t="s">
        <v>731</v>
      </c>
      <c r="E420" s="169" t="s">
        <v>1303</v>
      </c>
      <c r="F420" s="170" t="s">
        <v>1304</v>
      </c>
      <c r="G420" s="171" t="s">
        <v>734</v>
      </c>
      <c r="H420" s="172">
        <v>1.55</v>
      </c>
      <c r="I420" s="173"/>
      <c r="J420" s="174">
        <f>ROUND(I420*H420,2)</f>
        <v>0</v>
      </c>
      <c r="K420" s="170" t="s">
        <v>735</v>
      </c>
      <c r="L420" s="35"/>
      <c r="M420" s="175" t="s">
        <v>592</v>
      </c>
      <c r="N420" s="176" t="s">
        <v>616</v>
      </c>
      <c r="O420" s="36"/>
      <c r="P420" s="177">
        <f>O420*H420</f>
        <v>0</v>
      </c>
      <c r="Q420" s="177">
        <v>0.0004</v>
      </c>
      <c r="R420" s="177">
        <f>Q420*H420</f>
        <v>0.00062</v>
      </c>
      <c r="S420" s="177">
        <v>0</v>
      </c>
      <c r="T420" s="178">
        <f>S420*H420</f>
        <v>0</v>
      </c>
      <c r="AR420" s="18" t="s">
        <v>835</v>
      </c>
      <c r="AT420" s="18" t="s">
        <v>731</v>
      </c>
      <c r="AU420" s="18" t="s">
        <v>653</v>
      </c>
      <c r="AY420" s="18" t="s">
        <v>728</v>
      </c>
      <c r="BE420" s="179">
        <f>IF(N420="základní",J420,0)</f>
        <v>0</v>
      </c>
      <c r="BF420" s="179">
        <f>IF(N420="snížená",J420,0)</f>
        <v>0</v>
      </c>
      <c r="BG420" s="179">
        <f>IF(N420="zákl. přenesená",J420,0)</f>
        <v>0</v>
      </c>
      <c r="BH420" s="179">
        <f>IF(N420="sníž. přenesená",J420,0)</f>
        <v>0</v>
      </c>
      <c r="BI420" s="179">
        <f>IF(N420="nulová",J420,0)</f>
        <v>0</v>
      </c>
      <c r="BJ420" s="18" t="s">
        <v>593</v>
      </c>
      <c r="BK420" s="179">
        <f>ROUND(I420*H420,2)</f>
        <v>0</v>
      </c>
      <c r="BL420" s="18" t="s">
        <v>835</v>
      </c>
      <c r="BM420" s="18" t="s">
        <v>1305</v>
      </c>
    </row>
    <row r="421" spans="2:47" s="1" customFormat="1" ht="13.5">
      <c r="B421" s="35"/>
      <c r="D421" s="183" t="s">
        <v>738</v>
      </c>
      <c r="F421" s="192" t="s">
        <v>1306</v>
      </c>
      <c r="I421" s="141"/>
      <c r="L421" s="35"/>
      <c r="M421" s="65"/>
      <c r="N421" s="36"/>
      <c r="O421" s="36"/>
      <c r="P421" s="36"/>
      <c r="Q421" s="36"/>
      <c r="R421" s="36"/>
      <c r="S421" s="36"/>
      <c r="T421" s="66"/>
      <c r="AT421" s="18" t="s">
        <v>738</v>
      </c>
      <c r="AU421" s="18" t="s">
        <v>653</v>
      </c>
    </row>
    <row r="422" spans="2:65" s="1" customFormat="1" ht="22.5" customHeight="1">
      <c r="B422" s="167"/>
      <c r="C422" s="168" t="s">
        <v>1307</v>
      </c>
      <c r="D422" s="168" t="s">
        <v>731</v>
      </c>
      <c r="E422" s="169" t="s">
        <v>1308</v>
      </c>
      <c r="F422" s="170" t="s">
        <v>1309</v>
      </c>
      <c r="G422" s="171" t="s">
        <v>734</v>
      </c>
      <c r="H422" s="172">
        <v>1.55</v>
      </c>
      <c r="I422" s="173"/>
      <c r="J422" s="174">
        <f>ROUND(I422*H422,2)</f>
        <v>0</v>
      </c>
      <c r="K422" s="170" t="s">
        <v>735</v>
      </c>
      <c r="L422" s="35"/>
      <c r="M422" s="175" t="s">
        <v>592</v>
      </c>
      <c r="N422" s="176" t="s">
        <v>616</v>
      </c>
      <c r="O422" s="36"/>
      <c r="P422" s="177">
        <f>O422*H422</f>
        <v>0</v>
      </c>
      <c r="Q422" s="177">
        <v>0.01078</v>
      </c>
      <c r="R422" s="177">
        <f>Q422*H422</f>
        <v>0.016709</v>
      </c>
      <c r="S422" s="177">
        <v>0</v>
      </c>
      <c r="T422" s="178">
        <f>S422*H422</f>
        <v>0</v>
      </c>
      <c r="AR422" s="18" t="s">
        <v>835</v>
      </c>
      <c r="AT422" s="18" t="s">
        <v>731</v>
      </c>
      <c r="AU422" s="18" t="s">
        <v>653</v>
      </c>
      <c r="AY422" s="18" t="s">
        <v>728</v>
      </c>
      <c r="BE422" s="179">
        <f>IF(N422="základní",J422,0)</f>
        <v>0</v>
      </c>
      <c r="BF422" s="179">
        <f>IF(N422="snížená",J422,0)</f>
        <v>0</v>
      </c>
      <c r="BG422" s="179">
        <f>IF(N422="zákl. přenesená",J422,0)</f>
        <v>0</v>
      </c>
      <c r="BH422" s="179">
        <f>IF(N422="sníž. přenesená",J422,0)</f>
        <v>0</v>
      </c>
      <c r="BI422" s="179">
        <f>IF(N422="nulová",J422,0)</f>
        <v>0</v>
      </c>
      <c r="BJ422" s="18" t="s">
        <v>593</v>
      </c>
      <c r="BK422" s="179">
        <f>ROUND(I422*H422,2)</f>
        <v>0</v>
      </c>
      <c r="BL422" s="18" t="s">
        <v>835</v>
      </c>
      <c r="BM422" s="18" t="s">
        <v>1310</v>
      </c>
    </row>
    <row r="423" spans="2:47" s="1" customFormat="1" ht="27">
      <c r="B423" s="35"/>
      <c r="D423" s="180" t="s">
        <v>738</v>
      </c>
      <c r="F423" s="181" t="s">
        <v>1311</v>
      </c>
      <c r="I423" s="141"/>
      <c r="L423" s="35"/>
      <c r="M423" s="65"/>
      <c r="N423" s="36"/>
      <c r="O423" s="36"/>
      <c r="P423" s="36"/>
      <c r="Q423" s="36"/>
      <c r="R423" s="36"/>
      <c r="S423" s="36"/>
      <c r="T423" s="66"/>
      <c r="AT423" s="18" t="s">
        <v>738</v>
      </c>
      <c r="AU423" s="18" t="s">
        <v>653</v>
      </c>
    </row>
    <row r="424" spans="2:51" s="12" customFormat="1" ht="13.5">
      <c r="B424" s="182"/>
      <c r="D424" s="183" t="s">
        <v>740</v>
      </c>
      <c r="E424" s="184" t="s">
        <v>592</v>
      </c>
      <c r="F424" s="185" t="s">
        <v>1312</v>
      </c>
      <c r="H424" s="186">
        <v>1.55</v>
      </c>
      <c r="I424" s="187"/>
      <c r="L424" s="182"/>
      <c r="M424" s="188"/>
      <c r="N424" s="189"/>
      <c r="O424" s="189"/>
      <c r="P424" s="189"/>
      <c r="Q424" s="189"/>
      <c r="R424" s="189"/>
      <c r="S424" s="189"/>
      <c r="T424" s="190"/>
      <c r="AT424" s="191" t="s">
        <v>740</v>
      </c>
      <c r="AU424" s="191" t="s">
        <v>653</v>
      </c>
      <c r="AV424" s="12" t="s">
        <v>653</v>
      </c>
      <c r="AW424" s="12" t="s">
        <v>608</v>
      </c>
      <c r="AX424" s="12" t="s">
        <v>645</v>
      </c>
      <c r="AY424" s="191" t="s">
        <v>728</v>
      </c>
    </row>
    <row r="425" spans="2:65" s="1" customFormat="1" ht="22.5" customHeight="1">
      <c r="B425" s="167"/>
      <c r="C425" s="206" t="s">
        <v>990</v>
      </c>
      <c r="D425" s="206" t="s">
        <v>1094</v>
      </c>
      <c r="E425" s="207" t="s">
        <v>1313</v>
      </c>
      <c r="F425" s="208" t="s">
        <v>1314</v>
      </c>
      <c r="G425" s="209" t="s">
        <v>734</v>
      </c>
      <c r="H425" s="210">
        <v>1.628</v>
      </c>
      <c r="I425" s="211"/>
      <c r="J425" s="212">
        <f>ROUND(I425*H425,2)</f>
        <v>0</v>
      </c>
      <c r="K425" s="208" t="s">
        <v>592</v>
      </c>
      <c r="L425" s="213"/>
      <c r="M425" s="214" t="s">
        <v>592</v>
      </c>
      <c r="N425" s="215" t="s">
        <v>616</v>
      </c>
      <c r="O425" s="36"/>
      <c r="P425" s="177">
        <f>O425*H425</f>
        <v>0</v>
      </c>
      <c r="Q425" s="177">
        <v>0.135</v>
      </c>
      <c r="R425" s="177">
        <f>Q425*H425</f>
        <v>0.21978</v>
      </c>
      <c r="S425" s="177">
        <v>0</v>
      </c>
      <c r="T425" s="178">
        <f>S425*H425</f>
        <v>0</v>
      </c>
      <c r="AR425" s="18" t="s">
        <v>928</v>
      </c>
      <c r="AT425" s="18" t="s">
        <v>1094</v>
      </c>
      <c r="AU425" s="18" t="s">
        <v>653</v>
      </c>
      <c r="AY425" s="18" t="s">
        <v>728</v>
      </c>
      <c r="BE425" s="179">
        <f>IF(N425="základní",J425,0)</f>
        <v>0</v>
      </c>
      <c r="BF425" s="179">
        <f>IF(N425="snížená",J425,0)</f>
        <v>0</v>
      </c>
      <c r="BG425" s="179">
        <f>IF(N425="zákl. přenesená",J425,0)</f>
        <v>0</v>
      </c>
      <c r="BH425" s="179">
        <f>IF(N425="sníž. přenesená",J425,0)</f>
        <v>0</v>
      </c>
      <c r="BI425" s="179">
        <f>IF(N425="nulová",J425,0)</f>
        <v>0</v>
      </c>
      <c r="BJ425" s="18" t="s">
        <v>593</v>
      </c>
      <c r="BK425" s="179">
        <f>ROUND(I425*H425,2)</f>
        <v>0</v>
      </c>
      <c r="BL425" s="18" t="s">
        <v>835</v>
      </c>
      <c r="BM425" s="18" t="s">
        <v>1315</v>
      </c>
    </row>
    <row r="426" spans="2:47" s="1" customFormat="1" ht="27">
      <c r="B426" s="35"/>
      <c r="D426" s="180" t="s">
        <v>738</v>
      </c>
      <c r="F426" s="181" t="s">
        <v>1316</v>
      </c>
      <c r="I426" s="141"/>
      <c r="L426" s="35"/>
      <c r="M426" s="65"/>
      <c r="N426" s="36"/>
      <c r="O426" s="36"/>
      <c r="P426" s="36"/>
      <c r="Q426" s="36"/>
      <c r="R426" s="36"/>
      <c r="S426" s="36"/>
      <c r="T426" s="66"/>
      <c r="AT426" s="18" t="s">
        <v>738</v>
      </c>
      <c r="AU426" s="18" t="s">
        <v>653</v>
      </c>
    </row>
    <row r="427" spans="2:47" s="1" customFormat="1" ht="27">
      <c r="B427" s="35"/>
      <c r="D427" s="180" t="s">
        <v>812</v>
      </c>
      <c r="F427" s="197" t="s">
        <v>1317</v>
      </c>
      <c r="I427" s="141"/>
      <c r="L427" s="35"/>
      <c r="M427" s="65"/>
      <c r="N427" s="36"/>
      <c r="O427" s="36"/>
      <c r="P427" s="36"/>
      <c r="Q427" s="36"/>
      <c r="R427" s="36"/>
      <c r="S427" s="36"/>
      <c r="T427" s="66"/>
      <c r="AT427" s="18" t="s">
        <v>812</v>
      </c>
      <c r="AU427" s="18" t="s">
        <v>653</v>
      </c>
    </row>
    <row r="428" spans="2:51" s="12" customFormat="1" ht="13.5">
      <c r="B428" s="182"/>
      <c r="D428" s="180" t="s">
        <v>740</v>
      </c>
      <c r="E428" s="191" t="s">
        <v>592</v>
      </c>
      <c r="F428" s="193" t="s">
        <v>1312</v>
      </c>
      <c r="H428" s="194">
        <v>1.55</v>
      </c>
      <c r="I428" s="187"/>
      <c r="L428" s="182"/>
      <c r="M428" s="188"/>
      <c r="N428" s="189"/>
      <c r="O428" s="189"/>
      <c r="P428" s="189"/>
      <c r="Q428" s="189"/>
      <c r="R428" s="189"/>
      <c r="S428" s="189"/>
      <c r="T428" s="190"/>
      <c r="AT428" s="191" t="s">
        <v>740</v>
      </c>
      <c r="AU428" s="191" t="s">
        <v>653</v>
      </c>
      <c r="AV428" s="12" t="s">
        <v>653</v>
      </c>
      <c r="AW428" s="12" t="s">
        <v>608</v>
      </c>
      <c r="AX428" s="12" t="s">
        <v>645</v>
      </c>
      <c r="AY428" s="191" t="s">
        <v>728</v>
      </c>
    </row>
    <row r="429" spans="2:51" s="12" customFormat="1" ht="13.5">
      <c r="B429" s="182"/>
      <c r="D429" s="183" t="s">
        <v>740</v>
      </c>
      <c r="F429" s="185" t="s">
        <v>1318</v>
      </c>
      <c r="H429" s="186">
        <v>1.628</v>
      </c>
      <c r="I429" s="187"/>
      <c r="L429" s="182"/>
      <c r="M429" s="188"/>
      <c r="N429" s="189"/>
      <c r="O429" s="189"/>
      <c r="P429" s="189"/>
      <c r="Q429" s="189"/>
      <c r="R429" s="189"/>
      <c r="S429" s="189"/>
      <c r="T429" s="190"/>
      <c r="AT429" s="191" t="s">
        <v>740</v>
      </c>
      <c r="AU429" s="191" t="s">
        <v>653</v>
      </c>
      <c r="AV429" s="12" t="s">
        <v>653</v>
      </c>
      <c r="AW429" s="12" t="s">
        <v>574</v>
      </c>
      <c r="AX429" s="12" t="s">
        <v>593</v>
      </c>
      <c r="AY429" s="191" t="s">
        <v>728</v>
      </c>
    </row>
    <row r="430" spans="2:65" s="1" customFormat="1" ht="22.5" customHeight="1">
      <c r="B430" s="167"/>
      <c r="C430" s="168" t="s">
        <v>1319</v>
      </c>
      <c r="D430" s="168" t="s">
        <v>731</v>
      </c>
      <c r="E430" s="169" t="s">
        <v>1320</v>
      </c>
      <c r="F430" s="170" t="s">
        <v>1321</v>
      </c>
      <c r="G430" s="171" t="s">
        <v>1056</v>
      </c>
      <c r="H430" s="172">
        <v>0.25</v>
      </c>
      <c r="I430" s="173"/>
      <c r="J430" s="174">
        <f>ROUND(I430*H430,2)</f>
        <v>0</v>
      </c>
      <c r="K430" s="170" t="s">
        <v>735</v>
      </c>
      <c r="L430" s="35"/>
      <c r="M430" s="175" t="s">
        <v>592</v>
      </c>
      <c r="N430" s="176" t="s">
        <v>616</v>
      </c>
      <c r="O430" s="36"/>
      <c r="P430" s="177">
        <f>O430*H430</f>
        <v>0</v>
      </c>
      <c r="Q430" s="177">
        <v>0</v>
      </c>
      <c r="R430" s="177">
        <f>Q430*H430</f>
        <v>0</v>
      </c>
      <c r="S430" s="177">
        <v>0</v>
      </c>
      <c r="T430" s="178">
        <f>S430*H430</f>
        <v>0</v>
      </c>
      <c r="AR430" s="18" t="s">
        <v>835</v>
      </c>
      <c r="AT430" s="18" t="s">
        <v>731</v>
      </c>
      <c r="AU430" s="18" t="s">
        <v>653</v>
      </c>
      <c r="AY430" s="18" t="s">
        <v>728</v>
      </c>
      <c r="BE430" s="179">
        <f>IF(N430="základní",J430,0)</f>
        <v>0</v>
      </c>
      <c r="BF430" s="179">
        <f>IF(N430="snížená",J430,0)</f>
        <v>0</v>
      </c>
      <c r="BG430" s="179">
        <f>IF(N430="zákl. přenesená",J430,0)</f>
        <v>0</v>
      </c>
      <c r="BH430" s="179">
        <f>IF(N430="sníž. přenesená",J430,0)</f>
        <v>0</v>
      </c>
      <c r="BI430" s="179">
        <f>IF(N430="nulová",J430,0)</f>
        <v>0</v>
      </c>
      <c r="BJ430" s="18" t="s">
        <v>593</v>
      </c>
      <c r="BK430" s="179">
        <f>ROUND(I430*H430,2)</f>
        <v>0</v>
      </c>
      <c r="BL430" s="18" t="s">
        <v>835</v>
      </c>
      <c r="BM430" s="18" t="s">
        <v>1322</v>
      </c>
    </row>
    <row r="431" spans="2:47" s="1" customFormat="1" ht="27">
      <c r="B431" s="35"/>
      <c r="D431" s="180" t="s">
        <v>738</v>
      </c>
      <c r="F431" s="181" t="s">
        <v>1323</v>
      </c>
      <c r="I431" s="141"/>
      <c r="L431" s="35"/>
      <c r="M431" s="65"/>
      <c r="N431" s="36"/>
      <c r="O431" s="36"/>
      <c r="P431" s="36"/>
      <c r="Q431" s="36"/>
      <c r="R431" s="36"/>
      <c r="S431" s="36"/>
      <c r="T431" s="66"/>
      <c r="AT431" s="18" t="s">
        <v>738</v>
      </c>
      <c r="AU431" s="18" t="s">
        <v>653</v>
      </c>
    </row>
    <row r="432" spans="2:63" s="11" customFormat="1" ht="29.25" customHeight="1">
      <c r="B432" s="153"/>
      <c r="D432" s="164" t="s">
        <v>644</v>
      </c>
      <c r="E432" s="165" t="s">
        <v>1324</v>
      </c>
      <c r="F432" s="165" t="s">
        <v>1325</v>
      </c>
      <c r="I432" s="156"/>
      <c r="J432" s="166">
        <f>BK432</f>
        <v>0</v>
      </c>
      <c r="L432" s="153"/>
      <c r="M432" s="158"/>
      <c r="N432" s="159"/>
      <c r="O432" s="159"/>
      <c r="P432" s="160">
        <f>SUM(P433:P440)</f>
        <v>0</v>
      </c>
      <c r="Q432" s="159"/>
      <c r="R432" s="160">
        <f>SUM(R433:R440)</f>
        <v>0.03087116</v>
      </c>
      <c r="S432" s="159"/>
      <c r="T432" s="161">
        <f>SUM(T433:T440)</f>
        <v>0</v>
      </c>
      <c r="AR432" s="154" t="s">
        <v>653</v>
      </c>
      <c r="AT432" s="162" t="s">
        <v>644</v>
      </c>
      <c r="AU432" s="162" t="s">
        <v>593</v>
      </c>
      <c r="AY432" s="154" t="s">
        <v>728</v>
      </c>
      <c r="BK432" s="163">
        <f>SUM(BK433:BK440)</f>
        <v>0</v>
      </c>
    </row>
    <row r="433" spans="2:65" s="1" customFormat="1" ht="31.5" customHeight="1">
      <c r="B433" s="167"/>
      <c r="C433" s="168" t="s">
        <v>599</v>
      </c>
      <c r="D433" s="168" t="s">
        <v>731</v>
      </c>
      <c r="E433" s="169" t="s">
        <v>1326</v>
      </c>
      <c r="F433" s="170" t="s">
        <v>1327</v>
      </c>
      <c r="G433" s="171" t="s">
        <v>734</v>
      </c>
      <c r="H433" s="172">
        <v>26.162</v>
      </c>
      <c r="I433" s="173"/>
      <c r="J433" s="174">
        <f>ROUND(I433*H433,2)</f>
        <v>0</v>
      </c>
      <c r="K433" s="170" t="s">
        <v>735</v>
      </c>
      <c r="L433" s="35"/>
      <c r="M433" s="175" t="s">
        <v>592</v>
      </c>
      <c r="N433" s="176" t="s">
        <v>616</v>
      </c>
      <c r="O433" s="36"/>
      <c r="P433" s="177">
        <f>O433*H433</f>
        <v>0</v>
      </c>
      <c r="Q433" s="177">
        <v>0.00017</v>
      </c>
      <c r="R433" s="177">
        <f>Q433*H433</f>
        <v>0.00444754</v>
      </c>
      <c r="S433" s="177">
        <v>0</v>
      </c>
      <c r="T433" s="178">
        <f>S433*H433</f>
        <v>0</v>
      </c>
      <c r="AR433" s="18" t="s">
        <v>835</v>
      </c>
      <c r="AT433" s="18" t="s">
        <v>731</v>
      </c>
      <c r="AU433" s="18" t="s">
        <v>653</v>
      </c>
      <c r="AY433" s="18" t="s">
        <v>728</v>
      </c>
      <c r="BE433" s="179">
        <f>IF(N433="základní",J433,0)</f>
        <v>0</v>
      </c>
      <c r="BF433" s="179">
        <f>IF(N433="snížená",J433,0)</f>
        <v>0</v>
      </c>
      <c r="BG433" s="179">
        <f>IF(N433="zákl. přenesená",J433,0)</f>
        <v>0</v>
      </c>
      <c r="BH433" s="179">
        <f>IF(N433="sníž. přenesená",J433,0)</f>
        <v>0</v>
      </c>
      <c r="BI433" s="179">
        <f>IF(N433="nulová",J433,0)</f>
        <v>0</v>
      </c>
      <c r="BJ433" s="18" t="s">
        <v>593</v>
      </c>
      <c r="BK433" s="179">
        <f>ROUND(I433*H433,2)</f>
        <v>0</v>
      </c>
      <c r="BL433" s="18" t="s">
        <v>835</v>
      </c>
      <c r="BM433" s="18" t="s">
        <v>1328</v>
      </c>
    </row>
    <row r="434" spans="2:47" s="1" customFormat="1" ht="27">
      <c r="B434" s="35"/>
      <c r="D434" s="180" t="s">
        <v>738</v>
      </c>
      <c r="F434" s="181" t="s">
        <v>1329</v>
      </c>
      <c r="I434" s="141"/>
      <c r="L434" s="35"/>
      <c r="M434" s="65"/>
      <c r="N434" s="36"/>
      <c r="O434" s="36"/>
      <c r="P434" s="36"/>
      <c r="Q434" s="36"/>
      <c r="R434" s="36"/>
      <c r="S434" s="36"/>
      <c r="T434" s="66"/>
      <c r="AT434" s="18" t="s">
        <v>738</v>
      </c>
      <c r="AU434" s="18" t="s">
        <v>653</v>
      </c>
    </row>
    <row r="435" spans="2:47" s="1" customFormat="1" ht="27">
      <c r="B435" s="35"/>
      <c r="D435" s="180" t="s">
        <v>812</v>
      </c>
      <c r="F435" s="197" t="s">
        <v>813</v>
      </c>
      <c r="I435" s="141"/>
      <c r="L435" s="35"/>
      <c r="M435" s="65"/>
      <c r="N435" s="36"/>
      <c r="O435" s="36"/>
      <c r="P435" s="36"/>
      <c r="Q435" s="36"/>
      <c r="R435" s="36"/>
      <c r="S435" s="36"/>
      <c r="T435" s="66"/>
      <c r="AT435" s="18" t="s">
        <v>812</v>
      </c>
      <c r="AU435" s="18" t="s">
        <v>653</v>
      </c>
    </row>
    <row r="436" spans="2:51" s="12" customFormat="1" ht="13.5">
      <c r="B436" s="182"/>
      <c r="D436" s="180" t="s">
        <v>740</v>
      </c>
      <c r="E436" s="191" t="s">
        <v>592</v>
      </c>
      <c r="F436" s="193" t="s">
        <v>814</v>
      </c>
      <c r="H436" s="194">
        <v>13.762</v>
      </c>
      <c r="I436" s="187"/>
      <c r="L436" s="182"/>
      <c r="M436" s="188"/>
      <c r="N436" s="189"/>
      <c r="O436" s="189"/>
      <c r="P436" s="189"/>
      <c r="Q436" s="189"/>
      <c r="R436" s="189"/>
      <c r="S436" s="189"/>
      <c r="T436" s="190"/>
      <c r="AT436" s="191" t="s">
        <v>740</v>
      </c>
      <c r="AU436" s="191" t="s">
        <v>653</v>
      </c>
      <c r="AV436" s="12" t="s">
        <v>653</v>
      </c>
      <c r="AW436" s="12" t="s">
        <v>608</v>
      </c>
      <c r="AX436" s="12" t="s">
        <v>645</v>
      </c>
      <c r="AY436" s="191" t="s">
        <v>728</v>
      </c>
    </row>
    <row r="437" spans="2:51" s="12" customFormat="1" ht="13.5">
      <c r="B437" s="182"/>
      <c r="D437" s="183" t="s">
        <v>740</v>
      </c>
      <c r="E437" s="184" t="s">
        <v>592</v>
      </c>
      <c r="F437" s="185" t="s">
        <v>820</v>
      </c>
      <c r="H437" s="186">
        <v>12.4</v>
      </c>
      <c r="I437" s="187"/>
      <c r="L437" s="182"/>
      <c r="M437" s="188"/>
      <c r="N437" s="189"/>
      <c r="O437" s="189"/>
      <c r="P437" s="189"/>
      <c r="Q437" s="189"/>
      <c r="R437" s="189"/>
      <c r="S437" s="189"/>
      <c r="T437" s="190"/>
      <c r="AT437" s="191" t="s">
        <v>740</v>
      </c>
      <c r="AU437" s="191" t="s">
        <v>653</v>
      </c>
      <c r="AV437" s="12" t="s">
        <v>653</v>
      </c>
      <c r="AW437" s="12" t="s">
        <v>608</v>
      </c>
      <c r="AX437" s="12" t="s">
        <v>645</v>
      </c>
      <c r="AY437" s="191" t="s">
        <v>728</v>
      </c>
    </row>
    <row r="438" spans="2:65" s="1" customFormat="1" ht="22.5" customHeight="1">
      <c r="B438" s="167"/>
      <c r="C438" s="168" t="s">
        <v>1330</v>
      </c>
      <c r="D438" s="168" t="s">
        <v>731</v>
      </c>
      <c r="E438" s="169" t="s">
        <v>1331</v>
      </c>
      <c r="F438" s="170" t="s">
        <v>1332</v>
      </c>
      <c r="G438" s="171" t="s">
        <v>734</v>
      </c>
      <c r="H438" s="172">
        <v>26.162</v>
      </c>
      <c r="I438" s="173"/>
      <c r="J438" s="174">
        <f>ROUND(I438*H438,2)</f>
        <v>0</v>
      </c>
      <c r="K438" s="170" t="s">
        <v>735</v>
      </c>
      <c r="L438" s="35"/>
      <c r="M438" s="175" t="s">
        <v>592</v>
      </c>
      <c r="N438" s="176" t="s">
        <v>616</v>
      </c>
      <c r="O438" s="36"/>
      <c r="P438" s="177">
        <f>O438*H438</f>
        <v>0</v>
      </c>
      <c r="Q438" s="177">
        <v>0.00101</v>
      </c>
      <c r="R438" s="177">
        <f>Q438*H438</f>
        <v>0.026423620000000002</v>
      </c>
      <c r="S438" s="177">
        <v>0</v>
      </c>
      <c r="T438" s="178">
        <f>S438*H438</f>
        <v>0</v>
      </c>
      <c r="AR438" s="18" t="s">
        <v>835</v>
      </c>
      <c r="AT438" s="18" t="s">
        <v>731</v>
      </c>
      <c r="AU438" s="18" t="s">
        <v>653</v>
      </c>
      <c r="AY438" s="18" t="s">
        <v>728</v>
      </c>
      <c r="BE438" s="179">
        <f>IF(N438="základní",J438,0)</f>
        <v>0</v>
      </c>
      <c r="BF438" s="179">
        <f>IF(N438="snížená",J438,0)</f>
        <v>0</v>
      </c>
      <c r="BG438" s="179">
        <f>IF(N438="zákl. přenesená",J438,0)</f>
        <v>0</v>
      </c>
      <c r="BH438" s="179">
        <f>IF(N438="sníž. přenesená",J438,0)</f>
        <v>0</v>
      </c>
      <c r="BI438" s="179">
        <f>IF(N438="nulová",J438,0)</f>
        <v>0</v>
      </c>
      <c r="BJ438" s="18" t="s">
        <v>593</v>
      </c>
      <c r="BK438" s="179">
        <f>ROUND(I438*H438,2)</f>
        <v>0</v>
      </c>
      <c r="BL438" s="18" t="s">
        <v>835</v>
      </c>
      <c r="BM438" s="18" t="s">
        <v>1333</v>
      </c>
    </row>
    <row r="439" spans="2:47" s="1" customFormat="1" ht="27">
      <c r="B439" s="35"/>
      <c r="D439" s="180" t="s">
        <v>738</v>
      </c>
      <c r="F439" s="181" t="s">
        <v>1334</v>
      </c>
      <c r="I439" s="141"/>
      <c r="L439" s="35"/>
      <c r="M439" s="65"/>
      <c r="N439" s="36"/>
      <c r="O439" s="36"/>
      <c r="P439" s="36"/>
      <c r="Q439" s="36"/>
      <c r="R439" s="36"/>
      <c r="S439" s="36"/>
      <c r="T439" s="66"/>
      <c r="AT439" s="18" t="s">
        <v>738</v>
      </c>
      <c r="AU439" s="18" t="s">
        <v>653</v>
      </c>
    </row>
    <row r="440" spans="2:47" s="1" customFormat="1" ht="27">
      <c r="B440" s="35"/>
      <c r="D440" s="180" t="s">
        <v>812</v>
      </c>
      <c r="F440" s="197" t="s">
        <v>813</v>
      </c>
      <c r="I440" s="141"/>
      <c r="L440" s="35"/>
      <c r="M440" s="65"/>
      <c r="N440" s="36"/>
      <c r="O440" s="36"/>
      <c r="P440" s="36"/>
      <c r="Q440" s="36"/>
      <c r="R440" s="36"/>
      <c r="S440" s="36"/>
      <c r="T440" s="66"/>
      <c r="AT440" s="18" t="s">
        <v>812</v>
      </c>
      <c r="AU440" s="18" t="s">
        <v>653</v>
      </c>
    </row>
    <row r="441" spans="2:63" s="11" customFormat="1" ht="29.25" customHeight="1">
      <c r="B441" s="153"/>
      <c r="D441" s="164" t="s">
        <v>644</v>
      </c>
      <c r="E441" s="165" t="s">
        <v>1335</v>
      </c>
      <c r="F441" s="165" t="s">
        <v>1336</v>
      </c>
      <c r="I441" s="156"/>
      <c r="J441" s="166">
        <f>BK441</f>
        <v>0</v>
      </c>
      <c r="L441" s="153"/>
      <c r="M441" s="158"/>
      <c r="N441" s="159"/>
      <c r="O441" s="159"/>
      <c r="P441" s="160">
        <f>SUM(P442:P450)</f>
        <v>0</v>
      </c>
      <c r="Q441" s="159"/>
      <c r="R441" s="160">
        <f>SUM(R442:R450)</f>
        <v>0.02608711</v>
      </c>
      <c r="S441" s="159"/>
      <c r="T441" s="161">
        <f>SUM(T442:T450)</f>
        <v>0</v>
      </c>
      <c r="AR441" s="154" t="s">
        <v>653</v>
      </c>
      <c r="AT441" s="162" t="s">
        <v>644</v>
      </c>
      <c r="AU441" s="162" t="s">
        <v>593</v>
      </c>
      <c r="AY441" s="154" t="s">
        <v>728</v>
      </c>
      <c r="BK441" s="163">
        <f>SUM(BK442:BK450)</f>
        <v>0</v>
      </c>
    </row>
    <row r="442" spans="2:65" s="1" customFormat="1" ht="22.5" customHeight="1">
      <c r="B442" s="167"/>
      <c r="C442" s="168" t="s">
        <v>1337</v>
      </c>
      <c r="D442" s="168" t="s">
        <v>731</v>
      </c>
      <c r="E442" s="169" t="s">
        <v>1338</v>
      </c>
      <c r="F442" s="170" t="s">
        <v>1339</v>
      </c>
      <c r="G442" s="171" t="s">
        <v>734</v>
      </c>
      <c r="H442" s="172">
        <v>53.239</v>
      </c>
      <c r="I442" s="173"/>
      <c r="J442" s="174">
        <f>ROUND(I442*H442,2)</f>
        <v>0</v>
      </c>
      <c r="K442" s="170" t="s">
        <v>735</v>
      </c>
      <c r="L442" s="35"/>
      <c r="M442" s="175" t="s">
        <v>592</v>
      </c>
      <c r="N442" s="176" t="s">
        <v>616</v>
      </c>
      <c r="O442" s="36"/>
      <c r="P442" s="177">
        <f>O442*H442</f>
        <v>0</v>
      </c>
      <c r="Q442" s="177">
        <v>0.0002</v>
      </c>
      <c r="R442" s="177">
        <f>Q442*H442</f>
        <v>0.0106478</v>
      </c>
      <c r="S442" s="177">
        <v>0</v>
      </c>
      <c r="T442" s="178">
        <f>S442*H442</f>
        <v>0</v>
      </c>
      <c r="AR442" s="18" t="s">
        <v>835</v>
      </c>
      <c r="AT442" s="18" t="s">
        <v>731</v>
      </c>
      <c r="AU442" s="18" t="s">
        <v>653</v>
      </c>
      <c r="AY442" s="18" t="s">
        <v>728</v>
      </c>
      <c r="BE442" s="179">
        <f>IF(N442="základní",J442,0)</f>
        <v>0</v>
      </c>
      <c r="BF442" s="179">
        <f>IF(N442="snížená",J442,0)</f>
        <v>0</v>
      </c>
      <c r="BG442" s="179">
        <f>IF(N442="zákl. přenesená",J442,0)</f>
        <v>0</v>
      </c>
      <c r="BH442" s="179">
        <f>IF(N442="sníž. přenesená",J442,0)</f>
        <v>0</v>
      </c>
      <c r="BI442" s="179">
        <f>IF(N442="nulová",J442,0)</f>
        <v>0</v>
      </c>
      <c r="BJ442" s="18" t="s">
        <v>593</v>
      </c>
      <c r="BK442" s="179">
        <f>ROUND(I442*H442,2)</f>
        <v>0</v>
      </c>
      <c r="BL442" s="18" t="s">
        <v>835</v>
      </c>
      <c r="BM442" s="18" t="s">
        <v>1340</v>
      </c>
    </row>
    <row r="443" spans="2:47" s="1" customFormat="1" ht="13.5">
      <c r="B443" s="35"/>
      <c r="D443" s="180" t="s">
        <v>738</v>
      </c>
      <c r="F443" s="181" t="s">
        <v>1341</v>
      </c>
      <c r="I443" s="141"/>
      <c r="L443" s="35"/>
      <c r="M443" s="65"/>
      <c r="N443" s="36"/>
      <c r="O443" s="36"/>
      <c r="P443" s="36"/>
      <c r="Q443" s="36"/>
      <c r="R443" s="36"/>
      <c r="S443" s="36"/>
      <c r="T443" s="66"/>
      <c r="AT443" s="18" t="s">
        <v>738</v>
      </c>
      <c r="AU443" s="18" t="s">
        <v>653</v>
      </c>
    </row>
    <row r="444" spans="2:51" s="12" customFormat="1" ht="13.5">
      <c r="B444" s="182"/>
      <c r="D444" s="180" t="s">
        <v>740</v>
      </c>
      <c r="E444" s="191" t="s">
        <v>592</v>
      </c>
      <c r="F444" s="193" t="s">
        <v>1342</v>
      </c>
      <c r="H444" s="194">
        <v>19.198</v>
      </c>
      <c r="I444" s="187"/>
      <c r="L444" s="182"/>
      <c r="M444" s="188"/>
      <c r="N444" s="189"/>
      <c r="O444" s="189"/>
      <c r="P444" s="189"/>
      <c r="Q444" s="189"/>
      <c r="R444" s="189"/>
      <c r="S444" s="189"/>
      <c r="T444" s="190"/>
      <c r="AT444" s="191" t="s">
        <v>740</v>
      </c>
      <c r="AU444" s="191" t="s">
        <v>653</v>
      </c>
      <c r="AV444" s="12" t="s">
        <v>653</v>
      </c>
      <c r="AW444" s="12" t="s">
        <v>608</v>
      </c>
      <c r="AX444" s="12" t="s">
        <v>645</v>
      </c>
      <c r="AY444" s="191" t="s">
        <v>728</v>
      </c>
    </row>
    <row r="445" spans="2:51" s="12" customFormat="1" ht="13.5">
      <c r="B445" s="182"/>
      <c r="D445" s="180" t="s">
        <v>740</v>
      </c>
      <c r="E445" s="191" t="s">
        <v>592</v>
      </c>
      <c r="F445" s="193" t="s">
        <v>779</v>
      </c>
      <c r="H445" s="194">
        <v>19.71</v>
      </c>
      <c r="I445" s="187"/>
      <c r="L445" s="182"/>
      <c r="M445" s="188"/>
      <c r="N445" s="189"/>
      <c r="O445" s="189"/>
      <c r="P445" s="189"/>
      <c r="Q445" s="189"/>
      <c r="R445" s="189"/>
      <c r="S445" s="189"/>
      <c r="T445" s="190"/>
      <c r="AT445" s="191" t="s">
        <v>740</v>
      </c>
      <c r="AU445" s="191" t="s">
        <v>653</v>
      </c>
      <c r="AV445" s="12" t="s">
        <v>653</v>
      </c>
      <c r="AW445" s="12" t="s">
        <v>608</v>
      </c>
      <c r="AX445" s="12" t="s">
        <v>645</v>
      </c>
      <c r="AY445" s="191" t="s">
        <v>728</v>
      </c>
    </row>
    <row r="446" spans="2:51" s="12" customFormat="1" ht="13.5">
      <c r="B446" s="182"/>
      <c r="D446" s="180" t="s">
        <v>740</v>
      </c>
      <c r="E446" s="191" t="s">
        <v>592</v>
      </c>
      <c r="F446" s="193" t="s">
        <v>791</v>
      </c>
      <c r="H446" s="194">
        <v>1.248</v>
      </c>
      <c r="I446" s="187"/>
      <c r="L446" s="182"/>
      <c r="M446" s="188"/>
      <c r="N446" s="189"/>
      <c r="O446" s="189"/>
      <c r="P446" s="189"/>
      <c r="Q446" s="189"/>
      <c r="R446" s="189"/>
      <c r="S446" s="189"/>
      <c r="T446" s="190"/>
      <c r="AT446" s="191" t="s">
        <v>740</v>
      </c>
      <c r="AU446" s="191" t="s">
        <v>653</v>
      </c>
      <c r="AV446" s="12" t="s">
        <v>653</v>
      </c>
      <c r="AW446" s="12" t="s">
        <v>608</v>
      </c>
      <c r="AX446" s="12" t="s">
        <v>645</v>
      </c>
      <c r="AY446" s="191" t="s">
        <v>728</v>
      </c>
    </row>
    <row r="447" spans="2:51" s="12" customFormat="1" ht="13.5">
      <c r="B447" s="182"/>
      <c r="D447" s="180" t="s">
        <v>740</v>
      </c>
      <c r="E447" s="191" t="s">
        <v>592</v>
      </c>
      <c r="F447" s="193" t="s">
        <v>792</v>
      </c>
      <c r="H447" s="194">
        <v>5.133</v>
      </c>
      <c r="I447" s="187"/>
      <c r="L447" s="182"/>
      <c r="M447" s="188"/>
      <c r="N447" s="189"/>
      <c r="O447" s="189"/>
      <c r="P447" s="189"/>
      <c r="Q447" s="189"/>
      <c r="R447" s="189"/>
      <c r="S447" s="189"/>
      <c r="T447" s="190"/>
      <c r="AT447" s="191" t="s">
        <v>740</v>
      </c>
      <c r="AU447" s="191" t="s">
        <v>653</v>
      </c>
      <c r="AV447" s="12" t="s">
        <v>653</v>
      </c>
      <c r="AW447" s="12" t="s">
        <v>608</v>
      </c>
      <c r="AX447" s="12" t="s">
        <v>645</v>
      </c>
      <c r="AY447" s="191" t="s">
        <v>728</v>
      </c>
    </row>
    <row r="448" spans="2:51" s="12" customFormat="1" ht="13.5">
      <c r="B448" s="182"/>
      <c r="D448" s="183" t="s">
        <v>740</v>
      </c>
      <c r="E448" s="184" t="s">
        <v>592</v>
      </c>
      <c r="F448" s="185" t="s">
        <v>1343</v>
      </c>
      <c r="H448" s="186">
        <v>7.95</v>
      </c>
      <c r="I448" s="187"/>
      <c r="L448" s="182"/>
      <c r="M448" s="188"/>
      <c r="N448" s="189"/>
      <c r="O448" s="189"/>
      <c r="P448" s="189"/>
      <c r="Q448" s="189"/>
      <c r="R448" s="189"/>
      <c r="S448" s="189"/>
      <c r="T448" s="190"/>
      <c r="AT448" s="191" t="s">
        <v>740</v>
      </c>
      <c r="AU448" s="191" t="s">
        <v>653</v>
      </c>
      <c r="AV448" s="12" t="s">
        <v>653</v>
      </c>
      <c r="AW448" s="12" t="s">
        <v>608</v>
      </c>
      <c r="AX448" s="12" t="s">
        <v>645</v>
      </c>
      <c r="AY448" s="191" t="s">
        <v>728</v>
      </c>
    </row>
    <row r="449" spans="2:65" s="1" customFormat="1" ht="31.5" customHeight="1">
      <c r="B449" s="167"/>
      <c r="C449" s="168" t="s">
        <v>1344</v>
      </c>
      <c r="D449" s="168" t="s">
        <v>731</v>
      </c>
      <c r="E449" s="169" t="s">
        <v>1345</v>
      </c>
      <c r="F449" s="170" t="s">
        <v>1346</v>
      </c>
      <c r="G449" s="171" t="s">
        <v>734</v>
      </c>
      <c r="H449" s="172">
        <v>53.239</v>
      </c>
      <c r="I449" s="173"/>
      <c r="J449" s="174">
        <f>ROUND(I449*H449,2)</f>
        <v>0</v>
      </c>
      <c r="K449" s="170" t="s">
        <v>735</v>
      </c>
      <c r="L449" s="35"/>
      <c r="M449" s="175" t="s">
        <v>592</v>
      </c>
      <c r="N449" s="176" t="s">
        <v>616</v>
      </c>
      <c r="O449" s="36"/>
      <c r="P449" s="177">
        <f>O449*H449</f>
        <v>0</v>
      </c>
      <c r="Q449" s="177">
        <v>0.00029</v>
      </c>
      <c r="R449" s="177">
        <f>Q449*H449</f>
        <v>0.01543931</v>
      </c>
      <c r="S449" s="177">
        <v>0</v>
      </c>
      <c r="T449" s="178">
        <f>S449*H449</f>
        <v>0</v>
      </c>
      <c r="AR449" s="18" t="s">
        <v>835</v>
      </c>
      <c r="AT449" s="18" t="s">
        <v>731</v>
      </c>
      <c r="AU449" s="18" t="s">
        <v>653</v>
      </c>
      <c r="AY449" s="18" t="s">
        <v>728</v>
      </c>
      <c r="BE449" s="179">
        <f>IF(N449="základní",J449,0)</f>
        <v>0</v>
      </c>
      <c r="BF449" s="179">
        <f>IF(N449="snížená",J449,0)</f>
        <v>0</v>
      </c>
      <c r="BG449" s="179">
        <f>IF(N449="zákl. přenesená",J449,0)</f>
        <v>0</v>
      </c>
      <c r="BH449" s="179">
        <f>IF(N449="sníž. přenesená",J449,0)</f>
        <v>0</v>
      </c>
      <c r="BI449" s="179">
        <f>IF(N449="nulová",J449,0)</f>
        <v>0</v>
      </c>
      <c r="BJ449" s="18" t="s">
        <v>593</v>
      </c>
      <c r="BK449" s="179">
        <f>ROUND(I449*H449,2)</f>
        <v>0</v>
      </c>
      <c r="BL449" s="18" t="s">
        <v>835</v>
      </c>
      <c r="BM449" s="18" t="s">
        <v>1347</v>
      </c>
    </row>
    <row r="450" spans="2:47" s="1" customFormat="1" ht="27">
      <c r="B450" s="35"/>
      <c r="D450" s="180" t="s">
        <v>738</v>
      </c>
      <c r="F450" s="181" t="s">
        <v>1348</v>
      </c>
      <c r="I450" s="141"/>
      <c r="L450" s="35"/>
      <c r="M450" s="65"/>
      <c r="N450" s="36"/>
      <c r="O450" s="36"/>
      <c r="P450" s="36"/>
      <c r="Q450" s="36"/>
      <c r="R450" s="36"/>
      <c r="S450" s="36"/>
      <c r="T450" s="66"/>
      <c r="AT450" s="18" t="s">
        <v>738</v>
      </c>
      <c r="AU450" s="18" t="s">
        <v>653</v>
      </c>
    </row>
    <row r="451" spans="2:63" s="11" customFormat="1" ht="36.75" customHeight="1">
      <c r="B451" s="153"/>
      <c r="D451" s="164" t="s">
        <v>644</v>
      </c>
      <c r="E451" s="217" t="s">
        <v>1349</v>
      </c>
      <c r="F451" s="217" t="s">
        <v>1350</v>
      </c>
      <c r="I451" s="156"/>
      <c r="J451" s="218">
        <f>BK451</f>
        <v>0</v>
      </c>
      <c r="L451" s="153"/>
      <c r="M451" s="158"/>
      <c r="N451" s="159"/>
      <c r="O451" s="159"/>
      <c r="P451" s="160">
        <f>SUM(P452:P455)</f>
        <v>0</v>
      </c>
      <c r="Q451" s="159"/>
      <c r="R451" s="160">
        <f>SUM(R452:R455)</f>
        <v>0</v>
      </c>
      <c r="S451" s="159"/>
      <c r="T451" s="161">
        <f>SUM(T452:T455)</f>
        <v>0</v>
      </c>
      <c r="AR451" s="154" t="s">
        <v>736</v>
      </c>
      <c r="AT451" s="162" t="s">
        <v>644</v>
      </c>
      <c r="AU451" s="162" t="s">
        <v>645</v>
      </c>
      <c r="AY451" s="154" t="s">
        <v>728</v>
      </c>
      <c r="BK451" s="163">
        <f>SUM(BK452:BK455)</f>
        <v>0</v>
      </c>
    </row>
    <row r="452" spans="2:65" s="1" customFormat="1" ht="22.5" customHeight="1">
      <c r="B452" s="167"/>
      <c r="C452" s="168" t="s">
        <v>1351</v>
      </c>
      <c r="D452" s="168" t="s">
        <v>731</v>
      </c>
      <c r="E452" s="169" t="s">
        <v>1352</v>
      </c>
      <c r="F452" s="170" t="s">
        <v>1353</v>
      </c>
      <c r="G452" s="171" t="s">
        <v>824</v>
      </c>
      <c r="H452" s="172">
        <v>1</v>
      </c>
      <c r="I452" s="173"/>
      <c r="J452" s="174">
        <f>ROUND(I452*H452,2)</f>
        <v>0</v>
      </c>
      <c r="K452" s="170" t="s">
        <v>592</v>
      </c>
      <c r="L452" s="35"/>
      <c r="M452" s="175" t="s">
        <v>592</v>
      </c>
      <c r="N452" s="176" t="s">
        <v>616</v>
      </c>
      <c r="O452" s="36"/>
      <c r="P452" s="177">
        <f>O452*H452</f>
        <v>0</v>
      </c>
      <c r="Q452" s="177">
        <v>0</v>
      </c>
      <c r="R452" s="177">
        <f>Q452*H452</f>
        <v>0</v>
      </c>
      <c r="S452" s="177">
        <v>0</v>
      </c>
      <c r="T452" s="178">
        <f>S452*H452</f>
        <v>0</v>
      </c>
      <c r="AR452" s="18" t="s">
        <v>1354</v>
      </c>
      <c r="AT452" s="18" t="s">
        <v>731</v>
      </c>
      <c r="AU452" s="18" t="s">
        <v>593</v>
      </c>
      <c r="AY452" s="18" t="s">
        <v>728</v>
      </c>
      <c r="BE452" s="179">
        <f>IF(N452="základní",J452,0)</f>
        <v>0</v>
      </c>
      <c r="BF452" s="179">
        <f>IF(N452="snížená",J452,0)</f>
        <v>0</v>
      </c>
      <c r="BG452" s="179">
        <f>IF(N452="zákl. přenesená",J452,0)</f>
        <v>0</v>
      </c>
      <c r="BH452" s="179">
        <f>IF(N452="sníž. přenesená",J452,0)</f>
        <v>0</v>
      </c>
      <c r="BI452" s="179">
        <f>IF(N452="nulová",J452,0)</f>
        <v>0</v>
      </c>
      <c r="BJ452" s="18" t="s">
        <v>593</v>
      </c>
      <c r="BK452" s="179">
        <f>ROUND(I452*H452,2)</f>
        <v>0</v>
      </c>
      <c r="BL452" s="18" t="s">
        <v>1354</v>
      </c>
      <c r="BM452" s="18" t="s">
        <v>1355</v>
      </c>
    </row>
    <row r="453" spans="2:47" s="1" customFormat="1" ht="27">
      <c r="B453" s="35"/>
      <c r="D453" s="183" t="s">
        <v>812</v>
      </c>
      <c r="F453" s="216" t="s">
        <v>1356</v>
      </c>
      <c r="I453" s="141"/>
      <c r="L453" s="35"/>
      <c r="M453" s="65"/>
      <c r="N453" s="36"/>
      <c r="O453" s="36"/>
      <c r="P453" s="36"/>
      <c r="Q453" s="36"/>
      <c r="R453" s="36"/>
      <c r="S453" s="36"/>
      <c r="T453" s="66"/>
      <c r="AT453" s="18" t="s">
        <v>812</v>
      </c>
      <c r="AU453" s="18" t="s">
        <v>593</v>
      </c>
    </row>
    <row r="454" spans="2:65" s="1" customFormat="1" ht="22.5" customHeight="1">
      <c r="B454" s="167"/>
      <c r="C454" s="168" t="s">
        <v>1357</v>
      </c>
      <c r="D454" s="168" t="s">
        <v>731</v>
      </c>
      <c r="E454" s="169" t="s">
        <v>1358</v>
      </c>
      <c r="F454" s="170" t="s">
        <v>1359</v>
      </c>
      <c r="G454" s="171" t="s">
        <v>824</v>
      </c>
      <c r="H454" s="172">
        <v>2</v>
      </c>
      <c r="I454" s="173"/>
      <c r="J454" s="174">
        <f>ROUND(I454*H454,2)</f>
        <v>0</v>
      </c>
      <c r="K454" s="170" t="s">
        <v>592</v>
      </c>
      <c r="L454" s="35"/>
      <c r="M454" s="175" t="s">
        <v>592</v>
      </c>
      <c r="N454" s="176" t="s">
        <v>616</v>
      </c>
      <c r="O454" s="36"/>
      <c r="P454" s="177">
        <f>O454*H454</f>
        <v>0</v>
      </c>
      <c r="Q454" s="177">
        <v>0</v>
      </c>
      <c r="R454" s="177">
        <f>Q454*H454</f>
        <v>0</v>
      </c>
      <c r="S454" s="177">
        <v>0</v>
      </c>
      <c r="T454" s="178">
        <f>S454*H454</f>
        <v>0</v>
      </c>
      <c r="AR454" s="18" t="s">
        <v>1354</v>
      </c>
      <c r="AT454" s="18" t="s">
        <v>731</v>
      </c>
      <c r="AU454" s="18" t="s">
        <v>593</v>
      </c>
      <c r="AY454" s="18" t="s">
        <v>728</v>
      </c>
      <c r="BE454" s="179">
        <f>IF(N454="základní",J454,0)</f>
        <v>0</v>
      </c>
      <c r="BF454" s="179">
        <f>IF(N454="snížená",J454,0)</f>
        <v>0</v>
      </c>
      <c r="BG454" s="179">
        <f>IF(N454="zákl. přenesená",J454,0)</f>
        <v>0</v>
      </c>
      <c r="BH454" s="179">
        <f>IF(N454="sníž. přenesená",J454,0)</f>
        <v>0</v>
      </c>
      <c r="BI454" s="179">
        <f>IF(N454="nulová",J454,0)</f>
        <v>0</v>
      </c>
      <c r="BJ454" s="18" t="s">
        <v>593</v>
      </c>
      <c r="BK454" s="179">
        <f>ROUND(I454*H454,2)</f>
        <v>0</v>
      </c>
      <c r="BL454" s="18" t="s">
        <v>1354</v>
      </c>
      <c r="BM454" s="18" t="s">
        <v>1360</v>
      </c>
    </row>
    <row r="455" spans="2:47" s="1" customFormat="1" ht="27">
      <c r="B455" s="35"/>
      <c r="D455" s="180" t="s">
        <v>812</v>
      </c>
      <c r="F455" s="197" t="s">
        <v>1361</v>
      </c>
      <c r="I455" s="141"/>
      <c r="L455" s="35"/>
      <c r="M455" s="219"/>
      <c r="N455" s="220"/>
      <c r="O455" s="220"/>
      <c r="P455" s="220"/>
      <c r="Q455" s="220"/>
      <c r="R455" s="220"/>
      <c r="S455" s="220"/>
      <c r="T455" s="221"/>
      <c r="AT455" s="18" t="s">
        <v>812</v>
      </c>
      <c r="AU455" s="18" t="s">
        <v>593</v>
      </c>
    </row>
    <row r="456" spans="2:12" s="1" customFormat="1" ht="6.75" customHeight="1">
      <c r="B456" s="51"/>
      <c r="C456" s="52"/>
      <c r="D456" s="52"/>
      <c r="E456" s="52"/>
      <c r="F456" s="52"/>
      <c r="G456" s="52"/>
      <c r="H456" s="52"/>
      <c r="I456" s="120"/>
      <c r="J456" s="52"/>
      <c r="K456" s="52"/>
      <c r="L456" s="35"/>
    </row>
    <row r="457" ht="13.5">
      <c r="AT457" s="222"/>
    </row>
  </sheetData>
  <sheetProtection password="CC35" sheet="1" objects="1" scenarios="1" formatColumns="0" formatRows="0" sort="0" autoFilter="0"/>
  <autoFilter ref="C101:K101"/>
  <mergeCells count="12">
    <mergeCell ref="E11:H11"/>
    <mergeCell ref="E26:H26"/>
    <mergeCell ref="E92:H92"/>
    <mergeCell ref="E94:H94"/>
    <mergeCell ref="G1:H1"/>
    <mergeCell ref="L2:V2"/>
    <mergeCell ref="E47:H47"/>
    <mergeCell ref="E49:H49"/>
    <mergeCell ref="E51:H51"/>
    <mergeCell ref="E90:H90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10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38"/>
      <c r="C1" s="238"/>
      <c r="D1" s="237" t="s">
        <v>571</v>
      </c>
      <c r="E1" s="238"/>
      <c r="F1" s="239" t="s">
        <v>395</v>
      </c>
      <c r="G1" s="367" t="s">
        <v>396</v>
      </c>
      <c r="H1" s="367"/>
      <c r="I1" s="244"/>
      <c r="J1" s="239" t="s">
        <v>397</v>
      </c>
      <c r="K1" s="237" t="s">
        <v>681</v>
      </c>
      <c r="L1" s="239" t="s">
        <v>398</v>
      </c>
      <c r="M1" s="239"/>
      <c r="N1" s="239"/>
      <c r="O1" s="239"/>
      <c r="P1" s="239"/>
      <c r="Q1" s="239"/>
      <c r="R1" s="239"/>
      <c r="S1" s="239"/>
      <c r="T1" s="239"/>
      <c r="U1" s="235"/>
      <c r="V1" s="23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660</v>
      </c>
    </row>
    <row r="3" spans="2:46" ht="6.75" customHeight="1">
      <c r="B3" s="19"/>
      <c r="C3" s="20"/>
      <c r="D3" s="20"/>
      <c r="E3" s="20"/>
      <c r="F3" s="20"/>
      <c r="G3" s="20"/>
      <c r="H3" s="20"/>
      <c r="I3" s="101"/>
      <c r="J3" s="20"/>
      <c r="K3" s="21"/>
      <c r="AT3" s="18" t="s">
        <v>653</v>
      </c>
    </row>
    <row r="4" spans="2:46" ht="36.75" customHeight="1">
      <c r="B4" s="22"/>
      <c r="C4" s="23"/>
      <c r="D4" s="24" t="s">
        <v>682</v>
      </c>
      <c r="E4" s="23"/>
      <c r="F4" s="23"/>
      <c r="G4" s="23"/>
      <c r="H4" s="23"/>
      <c r="I4" s="102"/>
      <c r="J4" s="23"/>
      <c r="K4" s="25"/>
      <c r="M4" s="26" t="s">
        <v>580</v>
      </c>
      <c r="AT4" s="18" t="s">
        <v>574</v>
      </c>
    </row>
    <row r="5" spans="2:11" ht="6.75" customHeight="1">
      <c r="B5" s="22"/>
      <c r="C5" s="23"/>
      <c r="D5" s="23"/>
      <c r="E5" s="23"/>
      <c r="F5" s="23"/>
      <c r="G5" s="23"/>
      <c r="H5" s="23"/>
      <c r="I5" s="102"/>
      <c r="J5" s="23"/>
      <c r="K5" s="25"/>
    </row>
    <row r="6" spans="2:11" ht="15">
      <c r="B6" s="22"/>
      <c r="C6" s="23"/>
      <c r="D6" s="31" t="s">
        <v>586</v>
      </c>
      <c r="E6" s="23"/>
      <c r="F6" s="23"/>
      <c r="G6" s="23"/>
      <c r="H6" s="23"/>
      <c r="I6" s="102"/>
      <c r="J6" s="23"/>
      <c r="K6" s="25"/>
    </row>
    <row r="7" spans="2:11" ht="22.5" customHeight="1">
      <c r="B7" s="22"/>
      <c r="C7" s="23"/>
      <c r="D7" s="23"/>
      <c r="E7" s="368" t="str">
        <f>'Rekapitulace stavby'!K6</f>
        <v>Zámecká věž a plato Zámeckého Vrchu  I.Etapa - zpřístupnění historických sklepení</v>
      </c>
      <c r="F7" s="359"/>
      <c r="G7" s="359"/>
      <c r="H7" s="359"/>
      <c r="I7" s="102"/>
      <c r="J7" s="23"/>
      <c r="K7" s="25"/>
    </row>
    <row r="8" spans="2:11" ht="15">
      <c r="B8" s="22"/>
      <c r="C8" s="23"/>
      <c r="D8" s="31" t="s">
        <v>683</v>
      </c>
      <c r="E8" s="23"/>
      <c r="F8" s="23"/>
      <c r="G8" s="23"/>
      <c r="H8" s="23"/>
      <c r="I8" s="102"/>
      <c r="J8" s="23"/>
      <c r="K8" s="25"/>
    </row>
    <row r="9" spans="2:11" s="1" customFormat="1" ht="22.5" customHeight="1">
      <c r="B9" s="35"/>
      <c r="C9" s="36"/>
      <c r="D9" s="36"/>
      <c r="E9" s="368" t="s">
        <v>684</v>
      </c>
      <c r="F9" s="349"/>
      <c r="G9" s="349"/>
      <c r="H9" s="349"/>
      <c r="I9" s="103"/>
      <c r="J9" s="36"/>
      <c r="K9" s="39"/>
    </row>
    <row r="10" spans="2:11" s="1" customFormat="1" ht="15">
      <c r="B10" s="35"/>
      <c r="C10" s="36"/>
      <c r="D10" s="31" t="s">
        <v>685</v>
      </c>
      <c r="E10" s="36"/>
      <c r="F10" s="36"/>
      <c r="G10" s="36"/>
      <c r="H10" s="36"/>
      <c r="I10" s="103"/>
      <c r="J10" s="36"/>
      <c r="K10" s="39"/>
    </row>
    <row r="11" spans="2:11" s="1" customFormat="1" ht="36.75" customHeight="1">
      <c r="B11" s="35"/>
      <c r="C11" s="36"/>
      <c r="D11" s="36"/>
      <c r="E11" s="369" t="s">
        <v>1362</v>
      </c>
      <c r="F11" s="349"/>
      <c r="G11" s="349"/>
      <c r="H11" s="349"/>
      <c r="I11" s="103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03"/>
      <c r="J12" s="36"/>
      <c r="K12" s="39"/>
    </row>
    <row r="13" spans="2:11" s="1" customFormat="1" ht="14.25" customHeight="1">
      <c r="B13" s="35"/>
      <c r="C13" s="36"/>
      <c r="D13" s="31" t="s">
        <v>589</v>
      </c>
      <c r="E13" s="36"/>
      <c r="F13" s="29" t="s">
        <v>590</v>
      </c>
      <c r="G13" s="36"/>
      <c r="H13" s="36"/>
      <c r="I13" s="104" t="s">
        <v>591</v>
      </c>
      <c r="J13" s="29" t="s">
        <v>592</v>
      </c>
      <c r="K13" s="39"/>
    </row>
    <row r="14" spans="2:11" s="1" customFormat="1" ht="14.25" customHeight="1">
      <c r="B14" s="35"/>
      <c r="C14" s="36"/>
      <c r="D14" s="31" t="s">
        <v>594</v>
      </c>
      <c r="E14" s="36"/>
      <c r="F14" s="29" t="s">
        <v>595</v>
      </c>
      <c r="G14" s="36"/>
      <c r="H14" s="36"/>
      <c r="I14" s="104" t="s">
        <v>596</v>
      </c>
      <c r="J14" s="105" t="str">
        <f>'Rekapitulace stavby'!AN8</f>
        <v>13.2.2016</v>
      </c>
      <c r="K14" s="39"/>
    </row>
    <row r="15" spans="2:11" s="1" customFormat="1" ht="10.5" customHeight="1">
      <c r="B15" s="35"/>
      <c r="C15" s="36"/>
      <c r="D15" s="36"/>
      <c r="E15" s="36"/>
      <c r="F15" s="36"/>
      <c r="G15" s="36"/>
      <c r="H15" s="36"/>
      <c r="I15" s="103"/>
      <c r="J15" s="36"/>
      <c r="K15" s="39"/>
    </row>
    <row r="16" spans="2:11" s="1" customFormat="1" ht="14.25" customHeight="1">
      <c r="B16" s="35"/>
      <c r="C16" s="36"/>
      <c r="D16" s="31" t="s">
        <v>600</v>
      </c>
      <c r="E16" s="36"/>
      <c r="F16" s="36"/>
      <c r="G16" s="36"/>
      <c r="H16" s="36"/>
      <c r="I16" s="104" t="s">
        <v>601</v>
      </c>
      <c r="J16" s="29" t="s">
        <v>592</v>
      </c>
      <c r="K16" s="39"/>
    </row>
    <row r="17" spans="2:11" s="1" customFormat="1" ht="18" customHeight="1">
      <c r="B17" s="35"/>
      <c r="C17" s="36"/>
      <c r="D17" s="36"/>
      <c r="E17" s="29" t="s">
        <v>602</v>
      </c>
      <c r="F17" s="36"/>
      <c r="G17" s="36"/>
      <c r="H17" s="36"/>
      <c r="I17" s="104" t="s">
        <v>603</v>
      </c>
      <c r="J17" s="29" t="s">
        <v>592</v>
      </c>
      <c r="K17" s="39"/>
    </row>
    <row r="18" spans="2:11" s="1" customFormat="1" ht="6.75" customHeight="1">
      <c r="B18" s="35"/>
      <c r="C18" s="36"/>
      <c r="D18" s="36"/>
      <c r="E18" s="36"/>
      <c r="F18" s="36"/>
      <c r="G18" s="36"/>
      <c r="H18" s="36"/>
      <c r="I18" s="103"/>
      <c r="J18" s="36"/>
      <c r="K18" s="39"/>
    </row>
    <row r="19" spans="2:11" s="1" customFormat="1" ht="14.25" customHeight="1">
      <c r="B19" s="35"/>
      <c r="C19" s="36"/>
      <c r="D19" s="31" t="s">
        <v>604</v>
      </c>
      <c r="E19" s="36"/>
      <c r="F19" s="36"/>
      <c r="G19" s="36"/>
      <c r="H19" s="36"/>
      <c r="I19" s="104" t="s">
        <v>601</v>
      </c>
      <c r="J19" s="29">
        <f>IF('Rekapitulace stavby'!AN13="Vyplň údaj","",IF('Rekapitulace stavby'!AN13="","",'Rekapitulace stavby'!AN13))</f>
      </c>
      <c r="K19" s="39"/>
    </row>
    <row r="20" spans="2:11" s="1" customFormat="1" ht="18" customHeight="1">
      <c r="B20" s="35"/>
      <c r="C20" s="36"/>
      <c r="D20" s="36"/>
      <c r="E20" s="29">
        <f>IF('Rekapitulace stavby'!E14="Vyplň údaj","",IF('Rekapitulace stavby'!E14="","",'Rekapitulace stavby'!E14))</f>
      </c>
      <c r="F20" s="36"/>
      <c r="G20" s="36"/>
      <c r="H20" s="36"/>
      <c r="I20" s="104" t="s">
        <v>603</v>
      </c>
      <c r="J20" s="29">
        <f>IF('Rekapitulace stavby'!AN14="Vyplň údaj","",IF('Rekapitulace stavby'!AN14="","",'Rekapitulace stavby'!AN14))</f>
      </c>
      <c r="K20" s="39"/>
    </row>
    <row r="21" spans="2:11" s="1" customFormat="1" ht="6.75" customHeight="1">
      <c r="B21" s="35"/>
      <c r="C21" s="36"/>
      <c r="D21" s="36"/>
      <c r="E21" s="36"/>
      <c r="F21" s="36"/>
      <c r="G21" s="36"/>
      <c r="H21" s="36"/>
      <c r="I21" s="103"/>
      <c r="J21" s="36"/>
      <c r="K21" s="39"/>
    </row>
    <row r="22" spans="2:11" s="1" customFormat="1" ht="14.25" customHeight="1">
      <c r="B22" s="35"/>
      <c r="C22" s="36"/>
      <c r="D22" s="31" t="s">
        <v>606</v>
      </c>
      <c r="E22" s="36"/>
      <c r="F22" s="36"/>
      <c r="G22" s="36"/>
      <c r="H22" s="36"/>
      <c r="I22" s="104" t="s">
        <v>601</v>
      </c>
      <c r="J22" s="29" t="s">
        <v>592</v>
      </c>
      <c r="K22" s="39"/>
    </row>
    <row r="23" spans="2:11" s="1" customFormat="1" ht="18" customHeight="1">
      <c r="B23" s="35"/>
      <c r="C23" s="36"/>
      <c r="D23" s="36"/>
      <c r="E23" s="29" t="s">
        <v>607</v>
      </c>
      <c r="F23" s="36"/>
      <c r="G23" s="36"/>
      <c r="H23" s="36"/>
      <c r="I23" s="104" t="s">
        <v>603</v>
      </c>
      <c r="J23" s="29" t="s">
        <v>592</v>
      </c>
      <c r="K23" s="39"/>
    </row>
    <row r="24" spans="2:11" s="1" customFormat="1" ht="6.75" customHeight="1">
      <c r="B24" s="35"/>
      <c r="C24" s="36"/>
      <c r="D24" s="36"/>
      <c r="E24" s="36"/>
      <c r="F24" s="36"/>
      <c r="G24" s="36"/>
      <c r="H24" s="36"/>
      <c r="I24" s="103"/>
      <c r="J24" s="36"/>
      <c r="K24" s="39"/>
    </row>
    <row r="25" spans="2:11" s="1" customFormat="1" ht="14.25" customHeight="1">
      <c r="B25" s="35"/>
      <c r="C25" s="36"/>
      <c r="D25" s="31" t="s">
        <v>609</v>
      </c>
      <c r="E25" s="36"/>
      <c r="F25" s="36"/>
      <c r="G25" s="36"/>
      <c r="H25" s="36"/>
      <c r="I25" s="103"/>
      <c r="J25" s="36"/>
      <c r="K25" s="39"/>
    </row>
    <row r="26" spans="2:11" s="7" customFormat="1" ht="177" customHeight="1">
      <c r="B26" s="106"/>
      <c r="C26" s="107"/>
      <c r="D26" s="107"/>
      <c r="E26" s="362" t="s">
        <v>610</v>
      </c>
      <c r="F26" s="370"/>
      <c r="G26" s="370"/>
      <c r="H26" s="370"/>
      <c r="I26" s="108"/>
      <c r="J26" s="107"/>
      <c r="K26" s="109"/>
    </row>
    <row r="27" spans="2:11" s="1" customFormat="1" ht="6.75" customHeight="1">
      <c r="B27" s="35"/>
      <c r="C27" s="36"/>
      <c r="D27" s="36"/>
      <c r="E27" s="36"/>
      <c r="F27" s="36"/>
      <c r="G27" s="36"/>
      <c r="H27" s="36"/>
      <c r="I27" s="103"/>
      <c r="J27" s="36"/>
      <c r="K27" s="39"/>
    </row>
    <row r="28" spans="2:11" s="1" customFormat="1" ht="6.75" customHeight="1">
      <c r="B28" s="35"/>
      <c r="C28" s="36"/>
      <c r="D28" s="63"/>
      <c r="E28" s="63"/>
      <c r="F28" s="63"/>
      <c r="G28" s="63"/>
      <c r="H28" s="63"/>
      <c r="I28" s="110"/>
      <c r="J28" s="63"/>
      <c r="K28" s="111"/>
    </row>
    <row r="29" spans="2:11" s="1" customFormat="1" ht="24.75" customHeight="1">
      <c r="B29" s="35"/>
      <c r="C29" s="36"/>
      <c r="D29" s="112" t="s">
        <v>611</v>
      </c>
      <c r="E29" s="36"/>
      <c r="F29" s="36"/>
      <c r="G29" s="36"/>
      <c r="H29" s="36"/>
      <c r="I29" s="103"/>
      <c r="J29" s="113">
        <f>ROUND(J86,2)</f>
        <v>0</v>
      </c>
      <c r="K29" s="39"/>
    </row>
    <row r="30" spans="2:11" s="1" customFormat="1" ht="6.75" customHeight="1">
      <c r="B30" s="35"/>
      <c r="C30" s="36"/>
      <c r="D30" s="63"/>
      <c r="E30" s="63"/>
      <c r="F30" s="63"/>
      <c r="G30" s="63"/>
      <c r="H30" s="63"/>
      <c r="I30" s="110"/>
      <c r="J30" s="63"/>
      <c r="K30" s="111"/>
    </row>
    <row r="31" spans="2:11" s="1" customFormat="1" ht="14.25" customHeight="1">
      <c r="B31" s="35"/>
      <c r="C31" s="36"/>
      <c r="D31" s="36"/>
      <c r="E31" s="36"/>
      <c r="F31" s="40" t="s">
        <v>613</v>
      </c>
      <c r="G31" s="36"/>
      <c r="H31" s="36"/>
      <c r="I31" s="114" t="s">
        <v>612</v>
      </c>
      <c r="J31" s="40" t="s">
        <v>614</v>
      </c>
      <c r="K31" s="39"/>
    </row>
    <row r="32" spans="2:11" s="1" customFormat="1" ht="14.25" customHeight="1">
      <c r="B32" s="35"/>
      <c r="C32" s="36"/>
      <c r="D32" s="43" t="s">
        <v>615</v>
      </c>
      <c r="E32" s="43" t="s">
        <v>616</v>
      </c>
      <c r="F32" s="115">
        <f>ROUND(SUM(BE86:BE98),2)</f>
        <v>0</v>
      </c>
      <c r="G32" s="36"/>
      <c r="H32" s="36"/>
      <c r="I32" s="116">
        <v>0.21</v>
      </c>
      <c r="J32" s="115">
        <f>ROUND(ROUND((SUM(BE86:BE98)),2)*I32,2)</f>
        <v>0</v>
      </c>
      <c r="K32" s="39"/>
    </row>
    <row r="33" spans="2:11" s="1" customFormat="1" ht="14.25" customHeight="1">
      <c r="B33" s="35"/>
      <c r="C33" s="36"/>
      <c r="D33" s="36"/>
      <c r="E33" s="43" t="s">
        <v>617</v>
      </c>
      <c r="F33" s="115">
        <f>ROUND(SUM(BF86:BF98),2)</f>
        <v>0</v>
      </c>
      <c r="G33" s="36"/>
      <c r="H33" s="36"/>
      <c r="I33" s="116">
        <v>0.15</v>
      </c>
      <c r="J33" s="115">
        <f>ROUND(ROUND((SUM(BF86:BF98)),2)*I33,2)</f>
        <v>0</v>
      </c>
      <c r="K33" s="39"/>
    </row>
    <row r="34" spans="2:11" s="1" customFormat="1" ht="14.25" customHeight="1" hidden="1">
      <c r="B34" s="35"/>
      <c r="C34" s="36"/>
      <c r="D34" s="36"/>
      <c r="E34" s="43" t="s">
        <v>618</v>
      </c>
      <c r="F34" s="115">
        <f>ROUND(SUM(BG86:BG98),2)</f>
        <v>0</v>
      </c>
      <c r="G34" s="36"/>
      <c r="H34" s="36"/>
      <c r="I34" s="116">
        <v>0.21</v>
      </c>
      <c r="J34" s="115">
        <v>0</v>
      </c>
      <c r="K34" s="39"/>
    </row>
    <row r="35" spans="2:11" s="1" customFormat="1" ht="14.25" customHeight="1" hidden="1">
      <c r="B35" s="35"/>
      <c r="C35" s="36"/>
      <c r="D35" s="36"/>
      <c r="E35" s="43" t="s">
        <v>619</v>
      </c>
      <c r="F35" s="115">
        <f>ROUND(SUM(BH86:BH98),2)</f>
        <v>0</v>
      </c>
      <c r="G35" s="36"/>
      <c r="H35" s="36"/>
      <c r="I35" s="116">
        <v>0.15</v>
      </c>
      <c r="J35" s="115">
        <v>0</v>
      </c>
      <c r="K35" s="39"/>
    </row>
    <row r="36" spans="2:11" s="1" customFormat="1" ht="14.25" customHeight="1" hidden="1">
      <c r="B36" s="35"/>
      <c r="C36" s="36"/>
      <c r="D36" s="36"/>
      <c r="E36" s="43" t="s">
        <v>620</v>
      </c>
      <c r="F36" s="115">
        <f>ROUND(SUM(BI86:BI98),2)</f>
        <v>0</v>
      </c>
      <c r="G36" s="36"/>
      <c r="H36" s="36"/>
      <c r="I36" s="116">
        <v>0</v>
      </c>
      <c r="J36" s="115">
        <v>0</v>
      </c>
      <c r="K36" s="39"/>
    </row>
    <row r="37" spans="2:11" s="1" customFormat="1" ht="6.75" customHeight="1">
      <c r="B37" s="35"/>
      <c r="C37" s="36"/>
      <c r="D37" s="36"/>
      <c r="E37" s="36"/>
      <c r="F37" s="36"/>
      <c r="G37" s="36"/>
      <c r="H37" s="36"/>
      <c r="I37" s="103"/>
      <c r="J37" s="36"/>
      <c r="K37" s="39"/>
    </row>
    <row r="38" spans="2:11" s="1" customFormat="1" ht="24.75" customHeight="1">
      <c r="B38" s="35"/>
      <c r="C38" s="45"/>
      <c r="D38" s="46" t="s">
        <v>621</v>
      </c>
      <c r="E38" s="47"/>
      <c r="F38" s="47"/>
      <c r="G38" s="117" t="s">
        <v>622</v>
      </c>
      <c r="H38" s="48" t="s">
        <v>623</v>
      </c>
      <c r="I38" s="118"/>
      <c r="J38" s="49">
        <f>SUM(J29:J36)</f>
        <v>0</v>
      </c>
      <c r="K38" s="119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0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1"/>
      <c r="J43" s="55"/>
      <c r="K43" s="122"/>
    </row>
    <row r="44" spans="2:11" s="1" customFormat="1" ht="36.75" customHeight="1">
      <c r="B44" s="35"/>
      <c r="C44" s="24" t="s">
        <v>687</v>
      </c>
      <c r="D44" s="36"/>
      <c r="E44" s="36"/>
      <c r="F44" s="36"/>
      <c r="G44" s="36"/>
      <c r="H44" s="36"/>
      <c r="I44" s="103"/>
      <c r="J44" s="36"/>
      <c r="K44" s="39"/>
    </row>
    <row r="45" spans="2:11" s="1" customFormat="1" ht="6.75" customHeight="1">
      <c r="B45" s="35"/>
      <c r="C45" s="36"/>
      <c r="D45" s="36"/>
      <c r="E45" s="36"/>
      <c r="F45" s="36"/>
      <c r="G45" s="36"/>
      <c r="H45" s="36"/>
      <c r="I45" s="103"/>
      <c r="J45" s="36"/>
      <c r="K45" s="39"/>
    </row>
    <row r="46" spans="2:11" s="1" customFormat="1" ht="14.25" customHeight="1">
      <c r="B46" s="35"/>
      <c r="C46" s="31" t="s">
        <v>586</v>
      </c>
      <c r="D46" s="36"/>
      <c r="E46" s="36"/>
      <c r="F46" s="36"/>
      <c r="G46" s="36"/>
      <c r="H46" s="36"/>
      <c r="I46" s="103"/>
      <c r="J46" s="36"/>
      <c r="K46" s="39"/>
    </row>
    <row r="47" spans="2:11" s="1" customFormat="1" ht="22.5" customHeight="1">
      <c r="B47" s="35"/>
      <c r="C47" s="36"/>
      <c r="D47" s="36"/>
      <c r="E47" s="368" t="str">
        <f>E7</f>
        <v>Zámecká věž a plato Zámeckého Vrchu  I.Etapa - zpřístupnění historických sklepení</v>
      </c>
      <c r="F47" s="349"/>
      <c r="G47" s="349"/>
      <c r="H47" s="349"/>
      <c r="I47" s="103"/>
      <c r="J47" s="36"/>
      <c r="K47" s="39"/>
    </row>
    <row r="48" spans="2:11" ht="15">
      <c r="B48" s="22"/>
      <c r="C48" s="31" t="s">
        <v>683</v>
      </c>
      <c r="D48" s="23"/>
      <c r="E48" s="23"/>
      <c r="F48" s="23"/>
      <c r="G48" s="23"/>
      <c r="H48" s="23"/>
      <c r="I48" s="102"/>
      <c r="J48" s="23"/>
      <c r="K48" s="25"/>
    </row>
    <row r="49" spans="2:11" s="1" customFormat="1" ht="22.5" customHeight="1">
      <c r="B49" s="35"/>
      <c r="C49" s="36"/>
      <c r="D49" s="36"/>
      <c r="E49" s="368" t="s">
        <v>684</v>
      </c>
      <c r="F49" s="349"/>
      <c r="G49" s="349"/>
      <c r="H49" s="349"/>
      <c r="I49" s="103"/>
      <c r="J49" s="36"/>
      <c r="K49" s="39"/>
    </row>
    <row r="50" spans="2:11" s="1" customFormat="1" ht="14.25" customHeight="1">
      <c r="B50" s="35"/>
      <c r="C50" s="31" t="s">
        <v>685</v>
      </c>
      <c r="D50" s="36"/>
      <c r="E50" s="36"/>
      <c r="F50" s="36"/>
      <c r="G50" s="36"/>
      <c r="H50" s="36"/>
      <c r="I50" s="103"/>
      <c r="J50" s="36"/>
      <c r="K50" s="39"/>
    </row>
    <row r="51" spans="2:11" s="1" customFormat="1" ht="23.25" customHeight="1">
      <c r="B51" s="35"/>
      <c r="C51" s="36"/>
      <c r="D51" s="36"/>
      <c r="E51" s="369" t="str">
        <f>E11</f>
        <v>D1.3 - Požárně bezpečnostní řešení</v>
      </c>
      <c r="F51" s="349"/>
      <c r="G51" s="349"/>
      <c r="H51" s="349"/>
      <c r="I51" s="103"/>
      <c r="J51" s="36"/>
      <c r="K51" s="39"/>
    </row>
    <row r="52" spans="2:11" s="1" customFormat="1" ht="6.75" customHeight="1">
      <c r="B52" s="35"/>
      <c r="C52" s="36"/>
      <c r="D52" s="36"/>
      <c r="E52" s="36"/>
      <c r="F52" s="36"/>
      <c r="G52" s="36"/>
      <c r="H52" s="36"/>
      <c r="I52" s="103"/>
      <c r="J52" s="36"/>
      <c r="K52" s="39"/>
    </row>
    <row r="53" spans="2:11" s="1" customFormat="1" ht="18" customHeight="1">
      <c r="B53" s="35"/>
      <c r="C53" s="31" t="s">
        <v>594</v>
      </c>
      <c r="D53" s="36"/>
      <c r="E53" s="36"/>
      <c r="F53" s="29" t="str">
        <f>F14</f>
        <v>ul. Tržiště 2119/10, 360 01 Karlovy Vary</v>
      </c>
      <c r="G53" s="36"/>
      <c r="H53" s="36"/>
      <c r="I53" s="104" t="s">
        <v>596</v>
      </c>
      <c r="J53" s="105" t="str">
        <f>IF(J14="","",J14)</f>
        <v>13.2.2016</v>
      </c>
      <c r="K53" s="39"/>
    </row>
    <row r="54" spans="2:11" s="1" customFormat="1" ht="6.75" customHeight="1">
      <c r="B54" s="35"/>
      <c r="C54" s="36"/>
      <c r="D54" s="36"/>
      <c r="E54" s="36"/>
      <c r="F54" s="36"/>
      <c r="G54" s="36"/>
      <c r="H54" s="36"/>
      <c r="I54" s="103"/>
      <c r="J54" s="36"/>
      <c r="K54" s="39"/>
    </row>
    <row r="55" spans="2:11" s="1" customFormat="1" ht="15">
      <c r="B55" s="35"/>
      <c r="C55" s="31" t="s">
        <v>600</v>
      </c>
      <c r="D55" s="36"/>
      <c r="E55" s="36"/>
      <c r="F55" s="29" t="str">
        <f>E17</f>
        <v>Statutární město Karlovy Vary</v>
      </c>
      <c r="G55" s="36"/>
      <c r="H55" s="36"/>
      <c r="I55" s="104" t="s">
        <v>606</v>
      </c>
      <c r="J55" s="29" t="str">
        <f>E23</f>
        <v>Ing. David Pokorný</v>
      </c>
      <c r="K55" s="39"/>
    </row>
    <row r="56" spans="2:11" s="1" customFormat="1" ht="14.25" customHeight="1">
      <c r="B56" s="35"/>
      <c r="C56" s="31" t="s">
        <v>604</v>
      </c>
      <c r="D56" s="36"/>
      <c r="E56" s="36"/>
      <c r="F56" s="29">
        <f>IF(E20="","",E20)</f>
      </c>
      <c r="G56" s="36"/>
      <c r="H56" s="36"/>
      <c r="I56" s="103"/>
      <c r="J56" s="36"/>
      <c r="K56" s="39"/>
    </row>
    <row r="57" spans="2:11" s="1" customFormat="1" ht="9.75" customHeight="1">
      <c r="B57" s="35"/>
      <c r="C57" s="36"/>
      <c r="D57" s="36"/>
      <c r="E57" s="36"/>
      <c r="F57" s="36"/>
      <c r="G57" s="36"/>
      <c r="H57" s="36"/>
      <c r="I57" s="103"/>
      <c r="J57" s="36"/>
      <c r="K57" s="39"/>
    </row>
    <row r="58" spans="2:11" s="1" customFormat="1" ht="29.25" customHeight="1">
      <c r="B58" s="35"/>
      <c r="C58" s="123" t="s">
        <v>688</v>
      </c>
      <c r="D58" s="45"/>
      <c r="E58" s="45"/>
      <c r="F58" s="45"/>
      <c r="G58" s="45"/>
      <c r="H58" s="45"/>
      <c r="I58" s="124"/>
      <c r="J58" s="125" t="s">
        <v>689</v>
      </c>
      <c r="K58" s="50"/>
    </row>
    <row r="59" spans="2:11" s="1" customFormat="1" ht="9.75" customHeight="1">
      <c r="B59" s="35"/>
      <c r="C59" s="36"/>
      <c r="D59" s="36"/>
      <c r="E59" s="36"/>
      <c r="F59" s="36"/>
      <c r="G59" s="36"/>
      <c r="H59" s="36"/>
      <c r="I59" s="103"/>
      <c r="J59" s="36"/>
      <c r="K59" s="39"/>
    </row>
    <row r="60" spans="2:47" s="1" customFormat="1" ht="29.25" customHeight="1">
      <c r="B60" s="35"/>
      <c r="C60" s="126" t="s">
        <v>690</v>
      </c>
      <c r="D60" s="36"/>
      <c r="E60" s="36"/>
      <c r="F60" s="36"/>
      <c r="G60" s="36"/>
      <c r="H60" s="36"/>
      <c r="I60" s="103"/>
      <c r="J60" s="113">
        <f>J86</f>
        <v>0</v>
      </c>
      <c r="K60" s="39"/>
      <c r="AU60" s="18" t="s">
        <v>691</v>
      </c>
    </row>
    <row r="61" spans="2:11" s="8" customFormat="1" ht="24.75" customHeight="1">
      <c r="B61" s="127"/>
      <c r="C61" s="128"/>
      <c r="D61" s="129" t="s">
        <v>692</v>
      </c>
      <c r="E61" s="130"/>
      <c r="F61" s="130"/>
      <c r="G61" s="130"/>
      <c r="H61" s="130"/>
      <c r="I61" s="131"/>
      <c r="J61" s="132">
        <f>J87</f>
        <v>0</v>
      </c>
      <c r="K61" s="133"/>
    </row>
    <row r="62" spans="2:11" s="9" customFormat="1" ht="19.5" customHeight="1">
      <c r="B62" s="134"/>
      <c r="C62" s="135"/>
      <c r="D62" s="136" t="s">
        <v>698</v>
      </c>
      <c r="E62" s="137"/>
      <c r="F62" s="137"/>
      <c r="G62" s="137"/>
      <c r="H62" s="137"/>
      <c r="I62" s="138"/>
      <c r="J62" s="139">
        <f>J88</f>
        <v>0</v>
      </c>
      <c r="K62" s="140"/>
    </row>
    <row r="63" spans="2:11" s="9" customFormat="1" ht="14.25" customHeight="1">
      <c r="B63" s="134"/>
      <c r="C63" s="135"/>
      <c r="D63" s="136" t="s">
        <v>1363</v>
      </c>
      <c r="E63" s="137"/>
      <c r="F63" s="137"/>
      <c r="G63" s="137"/>
      <c r="H63" s="137"/>
      <c r="I63" s="138"/>
      <c r="J63" s="139">
        <f>J89</f>
        <v>0</v>
      </c>
      <c r="K63" s="140"/>
    </row>
    <row r="64" spans="2:11" s="9" customFormat="1" ht="19.5" customHeight="1">
      <c r="B64" s="134"/>
      <c r="C64" s="135"/>
      <c r="D64" s="136" t="s">
        <v>703</v>
      </c>
      <c r="E64" s="137"/>
      <c r="F64" s="137"/>
      <c r="G64" s="137"/>
      <c r="H64" s="137"/>
      <c r="I64" s="138"/>
      <c r="J64" s="139">
        <f>J96</f>
        <v>0</v>
      </c>
      <c r="K64" s="140"/>
    </row>
    <row r="65" spans="2:11" s="1" customFormat="1" ht="21.75" customHeight="1">
      <c r="B65" s="35"/>
      <c r="C65" s="36"/>
      <c r="D65" s="36"/>
      <c r="E65" s="36"/>
      <c r="F65" s="36"/>
      <c r="G65" s="36"/>
      <c r="H65" s="36"/>
      <c r="I65" s="103"/>
      <c r="J65" s="36"/>
      <c r="K65" s="39"/>
    </row>
    <row r="66" spans="2:11" s="1" customFormat="1" ht="6.75" customHeight="1">
      <c r="B66" s="51"/>
      <c r="C66" s="52"/>
      <c r="D66" s="52"/>
      <c r="E66" s="52"/>
      <c r="F66" s="52"/>
      <c r="G66" s="52"/>
      <c r="H66" s="52"/>
      <c r="I66" s="120"/>
      <c r="J66" s="52"/>
      <c r="K66" s="53"/>
    </row>
    <row r="70" spans="2:12" s="1" customFormat="1" ht="6.75" customHeight="1">
      <c r="B70" s="54"/>
      <c r="C70" s="55"/>
      <c r="D70" s="55"/>
      <c r="E70" s="55"/>
      <c r="F70" s="55"/>
      <c r="G70" s="55"/>
      <c r="H70" s="55"/>
      <c r="I70" s="121"/>
      <c r="J70" s="55"/>
      <c r="K70" s="55"/>
      <c r="L70" s="35"/>
    </row>
    <row r="71" spans="2:12" s="1" customFormat="1" ht="36.75" customHeight="1">
      <c r="B71" s="35"/>
      <c r="C71" s="56" t="s">
        <v>712</v>
      </c>
      <c r="I71" s="141"/>
      <c r="L71" s="35"/>
    </row>
    <row r="72" spans="2:12" s="1" customFormat="1" ht="6.75" customHeight="1">
      <c r="B72" s="35"/>
      <c r="I72" s="141"/>
      <c r="L72" s="35"/>
    </row>
    <row r="73" spans="2:12" s="1" customFormat="1" ht="14.25" customHeight="1">
      <c r="B73" s="35"/>
      <c r="C73" s="58" t="s">
        <v>586</v>
      </c>
      <c r="I73" s="141"/>
      <c r="L73" s="35"/>
    </row>
    <row r="74" spans="2:12" s="1" customFormat="1" ht="22.5" customHeight="1">
      <c r="B74" s="35"/>
      <c r="E74" s="366" t="str">
        <f>E7</f>
        <v>Zámecká věž a plato Zámeckého Vrchu  I.Etapa - zpřístupnění historických sklepení</v>
      </c>
      <c r="F74" s="344"/>
      <c r="G74" s="344"/>
      <c r="H74" s="344"/>
      <c r="I74" s="141"/>
      <c r="L74" s="35"/>
    </row>
    <row r="75" spans="2:12" ht="15">
      <c r="B75" s="22"/>
      <c r="C75" s="58" t="s">
        <v>683</v>
      </c>
      <c r="L75" s="22"/>
    </row>
    <row r="76" spans="2:12" s="1" customFormat="1" ht="22.5" customHeight="1">
      <c r="B76" s="35"/>
      <c r="E76" s="366" t="s">
        <v>684</v>
      </c>
      <c r="F76" s="344"/>
      <c r="G76" s="344"/>
      <c r="H76" s="344"/>
      <c r="I76" s="141"/>
      <c r="L76" s="35"/>
    </row>
    <row r="77" spans="2:12" s="1" customFormat="1" ht="14.25" customHeight="1">
      <c r="B77" s="35"/>
      <c r="C77" s="58" t="s">
        <v>685</v>
      </c>
      <c r="I77" s="141"/>
      <c r="L77" s="35"/>
    </row>
    <row r="78" spans="2:12" s="1" customFormat="1" ht="23.25" customHeight="1">
      <c r="B78" s="35"/>
      <c r="E78" s="341" t="str">
        <f>E11</f>
        <v>D1.3 - Požárně bezpečnostní řešení</v>
      </c>
      <c r="F78" s="344"/>
      <c r="G78" s="344"/>
      <c r="H78" s="344"/>
      <c r="I78" s="141"/>
      <c r="L78" s="35"/>
    </row>
    <row r="79" spans="2:12" s="1" customFormat="1" ht="6.75" customHeight="1">
      <c r="B79" s="35"/>
      <c r="I79" s="141"/>
      <c r="L79" s="35"/>
    </row>
    <row r="80" spans="2:12" s="1" customFormat="1" ht="18" customHeight="1">
      <c r="B80" s="35"/>
      <c r="C80" s="58" t="s">
        <v>594</v>
      </c>
      <c r="F80" s="142" t="str">
        <f>F14</f>
        <v>ul. Tržiště 2119/10, 360 01 Karlovy Vary</v>
      </c>
      <c r="I80" s="143" t="s">
        <v>596</v>
      </c>
      <c r="J80" s="62" t="str">
        <f>IF(J14="","",J14)</f>
        <v>13.2.2016</v>
      </c>
      <c r="L80" s="35"/>
    </row>
    <row r="81" spans="2:12" s="1" customFormat="1" ht="6.75" customHeight="1">
      <c r="B81" s="35"/>
      <c r="I81" s="141"/>
      <c r="L81" s="35"/>
    </row>
    <row r="82" spans="2:12" s="1" customFormat="1" ht="15">
      <c r="B82" s="35"/>
      <c r="C82" s="58" t="s">
        <v>600</v>
      </c>
      <c r="F82" s="142" t="str">
        <f>E17</f>
        <v>Statutární město Karlovy Vary</v>
      </c>
      <c r="I82" s="143" t="s">
        <v>606</v>
      </c>
      <c r="J82" s="142" t="str">
        <f>E23</f>
        <v>Ing. David Pokorný</v>
      </c>
      <c r="L82" s="35"/>
    </row>
    <row r="83" spans="2:12" s="1" customFormat="1" ht="14.25" customHeight="1">
      <c r="B83" s="35"/>
      <c r="C83" s="58" t="s">
        <v>604</v>
      </c>
      <c r="F83" s="142">
        <f>IF(E20="","",E20)</f>
      </c>
      <c r="I83" s="141"/>
      <c r="L83" s="35"/>
    </row>
    <row r="84" spans="2:12" s="1" customFormat="1" ht="9.75" customHeight="1">
      <c r="B84" s="35"/>
      <c r="I84" s="141"/>
      <c r="L84" s="35"/>
    </row>
    <row r="85" spans="2:20" s="10" customFormat="1" ht="29.25" customHeight="1">
      <c r="B85" s="144"/>
      <c r="C85" s="145" t="s">
        <v>713</v>
      </c>
      <c r="D85" s="146" t="s">
        <v>630</v>
      </c>
      <c r="E85" s="146" t="s">
        <v>626</v>
      </c>
      <c r="F85" s="146" t="s">
        <v>714</v>
      </c>
      <c r="G85" s="146" t="s">
        <v>715</v>
      </c>
      <c r="H85" s="146" t="s">
        <v>716</v>
      </c>
      <c r="I85" s="147" t="s">
        <v>717</v>
      </c>
      <c r="J85" s="146" t="s">
        <v>689</v>
      </c>
      <c r="K85" s="148" t="s">
        <v>718</v>
      </c>
      <c r="L85" s="144"/>
      <c r="M85" s="68" t="s">
        <v>719</v>
      </c>
      <c r="N85" s="69" t="s">
        <v>615</v>
      </c>
      <c r="O85" s="69" t="s">
        <v>720</v>
      </c>
      <c r="P85" s="69" t="s">
        <v>721</v>
      </c>
      <c r="Q85" s="69" t="s">
        <v>722</v>
      </c>
      <c r="R85" s="69" t="s">
        <v>723</v>
      </c>
      <c r="S85" s="69" t="s">
        <v>724</v>
      </c>
      <c r="T85" s="70" t="s">
        <v>725</v>
      </c>
    </row>
    <row r="86" spans="2:63" s="1" customFormat="1" ht="29.25" customHeight="1">
      <c r="B86" s="35"/>
      <c r="C86" s="72" t="s">
        <v>690</v>
      </c>
      <c r="I86" s="141"/>
      <c r="J86" s="149">
        <f>BK86</f>
        <v>0</v>
      </c>
      <c r="L86" s="35"/>
      <c r="M86" s="71"/>
      <c r="N86" s="63"/>
      <c r="O86" s="63"/>
      <c r="P86" s="150">
        <f>P87</f>
        <v>0</v>
      </c>
      <c r="Q86" s="63"/>
      <c r="R86" s="150">
        <f>R87</f>
        <v>0.0334</v>
      </c>
      <c r="S86" s="63"/>
      <c r="T86" s="151">
        <f>T87</f>
        <v>0</v>
      </c>
      <c r="AT86" s="18" t="s">
        <v>644</v>
      </c>
      <c r="AU86" s="18" t="s">
        <v>691</v>
      </c>
      <c r="BK86" s="152">
        <f>BK87</f>
        <v>0</v>
      </c>
    </row>
    <row r="87" spans="2:63" s="11" customFormat="1" ht="36.75" customHeight="1">
      <c r="B87" s="153"/>
      <c r="D87" s="154" t="s">
        <v>644</v>
      </c>
      <c r="E87" s="155" t="s">
        <v>726</v>
      </c>
      <c r="F87" s="155" t="s">
        <v>727</v>
      </c>
      <c r="I87" s="156"/>
      <c r="J87" s="157">
        <f>BK87</f>
        <v>0</v>
      </c>
      <c r="L87" s="153"/>
      <c r="M87" s="158"/>
      <c r="N87" s="159"/>
      <c r="O87" s="159"/>
      <c r="P87" s="160">
        <f>P88+P96</f>
        <v>0</v>
      </c>
      <c r="Q87" s="159"/>
      <c r="R87" s="160">
        <f>R88+R96</f>
        <v>0.0334</v>
      </c>
      <c r="S87" s="159"/>
      <c r="T87" s="161">
        <f>T88+T96</f>
        <v>0</v>
      </c>
      <c r="AR87" s="154" t="s">
        <v>593</v>
      </c>
      <c r="AT87" s="162" t="s">
        <v>644</v>
      </c>
      <c r="AU87" s="162" t="s">
        <v>645</v>
      </c>
      <c r="AY87" s="154" t="s">
        <v>728</v>
      </c>
      <c r="BK87" s="163">
        <f>BK88+BK96</f>
        <v>0</v>
      </c>
    </row>
    <row r="88" spans="2:63" s="11" customFormat="1" ht="19.5" customHeight="1">
      <c r="B88" s="153"/>
      <c r="D88" s="154" t="s">
        <v>644</v>
      </c>
      <c r="E88" s="195" t="s">
        <v>786</v>
      </c>
      <c r="F88" s="195" t="s">
        <v>885</v>
      </c>
      <c r="I88" s="156"/>
      <c r="J88" s="196">
        <f>BK88</f>
        <v>0</v>
      </c>
      <c r="L88" s="153"/>
      <c r="M88" s="158"/>
      <c r="N88" s="159"/>
      <c r="O88" s="159"/>
      <c r="P88" s="160">
        <f>P89</f>
        <v>0</v>
      </c>
      <c r="Q88" s="159"/>
      <c r="R88" s="160">
        <f>R89</f>
        <v>0.0334</v>
      </c>
      <c r="S88" s="159"/>
      <c r="T88" s="161">
        <f>T89</f>
        <v>0</v>
      </c>
      <c r="AR88" s="154" t="s">
        <v>593</v>
      </c>
      <c r="AT88" s="162" t="s">
        <v>644</v>
      </c>
      <c r="AU88" s="162" t="s">
        <v>593</v>
      </c>
      <c r="AY88" s="154" t="s">
        <v>728</v>
      </c>
      <c r="BK88" s="163">
        <f>BK89</f>
        <v>0</v>
      </c>
    </row>
    <row r="89" spans="2:63" s="11" customFormat="1" ht="14.25" customHeight="1">
      <c r="B89" s="153"/>
      <c r="D89" s="164" t="s">
        <v>644</v>
      </c>
      <c r="E89" s="165" t="s">
        <v>1298</v>
      </c>
      <c r="F89" s="165" t="s">
        <v>1364</v>
      </c>
      <c r="I89" s="156"/>
      <c r="J89" s="166">
        <f>BK89</f>
        <v>0</v>
      </c>
      <c r="L89" s="153"/>
      <c r="M89" s="158"/>
      <c r="N89" s="159"/>
      <c r="O89" s="159"/>
      <c r="P89" s="160">
        <f>SUM(P90:P95)</f>
        <v>0</v>
      </c>
      <c r="Q89" s="159"/>
      <c r="R89" s="160">
        <f>SUM(R90:R95)</f>
        <v>0.0334</v>
      </c>
      <c r="S89" s="159"/>
      <c r="T89" s="161">
        <f>SUM(T90:T95)</f>
        <v>0</v>
      </c>
      <c r="AR89" s="154" t="s">
        <v>593</v>
      </c>
      <c r="AT89" s="162" t="s">
        <v>644</v>
      </c>
      <c r="AU89" s="162" t="s">
        <v>653</v>
      </c>
      <c r="AY89" s="154" t="s">
        <v>728</v>
      </c>
      <c r="BK89" s="163">
        <f>SUM(BK90:BK95)</f>
        <v>0</v>
      </c>
    </row>
    <row r="90" spans="2:65" s="1" customFormat="1" ht="22.5" customHeight="1">
      <c r="B90" s="167"/>
      <c r="C90" s="168" t="s">
        <v>593</v>
      </c>
      <c r="D90" s="168" t="s">
        <v>731</v>
      </c>
      <c r="E90" s="169" t="s">
        <v>1365</v>
      </c>
      <c r="F90" s="170" t="s">
        <v>1366</v>
      </c>
      <c r="G90" s="171" t="s">
        <v>760</v>
      </c>
      <c r="H90" s="172">
        <v>1</v>
      </c>
      <c r="I90" s="173"/>
      <c r="J90" s="174">
        <f>ROUND(I90*H90,2)</f>
        <v>0</v>
      </c>
      <c r="K90" s="170" t="s">
        <v>735</v>
      </c>
      <c r="L90" s="35"/>
      <c r="M90" s="175" t="s">
        <v>592</v>
      </c>
      <c r="N90" s="176" t="s">
        <v>616</v>
      </c>
      <c r="O90" s="36"/>
      <c r="P90" s="177">
        <f>O90*H90</f>
        <v>0</v>
      </c>
      <c r="Q90" s="177">
        <v>0.0234</v>
      </c>
      <c r="R90" s="177">
        <f>Q90*H90</f>
        <v>0.0234</v>
      </c>
      <c r="S90" s="177">
        <v>0</v>
      </c>
      <c r="T90" s="178">
        <f>S90*H90</f>
        <v>0</v>
      </c>
      <c r="AR90" s="18" t="s">
        <v>736</v>
      </c>
      <c r="AT90" s="18" t="s">
        <v>731</v>
      </c>
      <c r="AU90" s="18" t="s">
        <v>729</v>
      </c>
      <c r="AY90" s="18" t="s">
        <v>728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8" t="s">
        <v>593</v>
      </c>
      <c r="BK90" s="179">
        <f>ROUND(I90*H90,2)</f>
        <v>0</v>
      </c>
      <c r="BL90" s="18" t="s">
        <v>736</v>
      </c>
      <c r="BM90" s="18" t="s">
        <v>1367</v>
      </c>
    </row>
    <row r="91" spans="2:47" s="1" customFormat="1" ht="40.5">
      <c r="B91" s="35"/>
      <c r="D91" s="180" t="s">
        <v>738</v>
      </c>
      <c r="F91" s="181" t="s">
        <v>0</v>
      </c>
      <c r="I91" s="141"/>
      <c r="L91" s="35"/>
      <c r="M91" s="65"/>
      <c r="N91" s="36"/>
      <c r="O91" s="36"/>
      <c r="P91" s="36"/>
      <c r="Q91" s="36"/>
      <c r="R91" s="36"/>
      <c r="S91" s="36"/>
      <c r="T91" s="66"/>
      <c r="AT91" s="18" t="s">
        <v>738</v>
      </c>
      <c r="AU91" s="18" t="s">
        <v>729</v>
      </c>
    </row>
    <row r="92" spans="2:51" s="12" customFormat="1" ht="13.5">
      <c r="B92" s="182"/>
      <c r="D92" s="183" t="s">
        <v>740</v>
      </c>
      <c r="E92" s="184" t="s">
        <v>592</v>
      </c>
      <c r="F92" s="185" t="s">
        <v>1</v>
      </c>
      <c r="H92" s="186">
        <v>1</v>
      </c>
      <c r="I92" s="187"/>
      <c r="L92" s="182"/>
      <c r="M92" s="188"/>
      <c r="N92" s="189"/>
      <c r="O92" s="189"/>
      <c r="P92" s="189"/>
      <c r="Q92" s="189"/>
      <c r="R92" s="189"/>
      <c r="S92" s="189"/>
      <c r="T92" s="190"/>
      <c r="AT92" s="191" t="s">
        <v>740</v>
      </c>
      <c r="AU92" s="191" t="s">
        <v>729</v>
      </c>
      <c r="AV92" s="12" t="s">
        <v>653</v>
      </c>
      <c r="AW92" s="12" t="s">
        <v>608</v>
      </c>
      <c r="AX92" s="12" t="s">
        <v>645</v>
      </c>
      <c r="AY92" s="191" t="s">
        <v>728</v>
      </c>
    </row>
    <row r="93" spans="2:65" s="1" customFormat="1" ht="22.5" customHeight="1">
      <c r="B93" s="167"/>
      <c r="C93" s="206" t="s">
        <v>653</v>
      </c>
      <c r="D93" s="206" t="s">
        <v>1094</v>
      </c>
      <c r="E93" s="207" t="s">
        <v>2</v>
      </c>
      <c r="F93" s="208" t="s">
        <v>3</v>
      </c>
      <c r="G93" s="209" t="s">
        <v>760</v>
      </c>
      <c r="H93" s="210">
        <v>1</v>
      </c>
      <c r="I93" s="211"/>
      <c r="J93" s="212">
        <f>ROUND(I93*H93,2)</f>
        <v>0</v>
      </c>
      <c r="K93" s="208" t="s">
        <v>735</v>
      </c>
      <c r="L93" s="213"/>
      <c r="M93" s="214" t="s">
        <v>592</v>
      </c>
      <c r="N93" s="215" t="s">
        <v>616</v>
      </c>
      <c r="O93" s="36"/>
      <c r="P93" s="177">
        <f>O93*H93</f>
        <v>0</v>
      </c>
      <c r="Q93" s="177">
        <v>0.01</v>
      </c>
      <c r="R93" s="177">
        <f>Q93*H93</f>
        <v>0.01</v>
      </c>
      <c r="S93" s="177">
        <v>0</v>
      </c>
      <c r="T93" s="178">
        <f>S93*H93</f>
        <v>0</v>
      </c>
      <c r="AR93" s="18" t="s">
        <v>780</v>
      </c>
      <c r="AT93" s="18" t="s">
        <v>1094</v>
      </c>
      <c r="AU93" s="18" t="s">
        <v>729</v>
      </c>
      <c r="AY93" s="18" t="s">
        <v>728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8" t="s">
        <v>593</v>
      </c>
      <c r="BK93" s="179">
        <f>ROUND(I93*H93,2)</f>
        <v>0</v>
      </c>
      <c r="BL93" s="18" t="s">
        <v>736</v>
      </c>
      <c r="BM93" s="18" t="s">
        <v>4</v>
      </c>
    </row>
    <row r="94" spans="2:47" s="1" customFormat="1" ht="13.5">
      <c r="B94" s="35"/>
      <c r="D94" s="180" t="s">
        <v>738</v>
      </c>
      <c r="F94" s="181" t="s">
        <v>5</v>
      </c>
      <c r="I94" s="141"/>
      <c r="L94" s="35"/>
      <c r="M94" s="65"/>
      <c r="N94" s="36"/>
      <c r="O94" s="36"/>
      <c r="P94" s="36"/>
      <c r="Q94" s="36"/>
      <c r="R94" s="36"/>
      <c r="S94" s="36"/>
      <c r="T94" s="66"/>
      <c r="AT94" s="18" t="s">
        <v>738</v>
      </c>
      <c r="AU94" s="18" t="s">
        <v>729</v>
      </c>
    </row>
    <row r="95" spans="2:47" s="1" customFormat="1" ht="40.5">
      <c r="B95" s="35"/>
      <c r="D95" s="180" t="s">
        <v>812</v>
      </c>
      <c r="F95" s="197" t="s">
        <v>6</v>
      </c>
      <c r="I95" s="141"/>
      <c r="L95" s="35"/>
      <c r="M95" s="65"/>
      <c r="N95" s="36"/>
      <c r="O95" s="36"/>
      <c r="P95" s="36"/>
      <c r="Q95" s="36"/>
      <c r="R95" s="36"/>
      <c r="S95" s="36"/>
      <c r="T95" s="66"/>
      <c r="AT95" s="18" t="s">
        <v>812</v>
      </c>
      <c r="AU95" s="18" t="s">
        <v>729</v>
      </c>
    </row>
    <row r="96" spans="2:63" s="11" customFormat="1" ht="29.25" customHeight="1">
      <c r="B96" s="153"/>
      <c r="D96" s="164" t="s">
        <v>644</v>
      </c>
      <c r="E96" s="165" t="s">
        <v>1076</v>
      </c>
      <c r="F96" s="165" t="s">
        <v>1077</v>
      </c>
      <c r="I96" s="156"/>
      <c r="J96" s="166">
        <f>BK96</f>
        <v>0</v>
      </c>
      <c r="L96" s="153"/>
      <c r="M96" s="158"/>
      <c r="N96" s="159"/>
      <c r="O96" s="159"/>
      <c r="P96" s="160">
        <f>SUM(P97:P98)</f>
        <v>0</v>
      </c>
      <c r="Q96" s="159"/>
      <c r="R96" s="160">
        <f>SUM(R97:R98)</f>
        <v>0</v>
      </c>
      <c r="S96" s="159"/>
      <c r="T96" s="161">
        <f>SUM(T97:T98)</f>
        <v>0</v>
      </c>
      <c r="AR96" s="154" t="s">
        <v>593</v>
      </c>
      <c r="AT96" s="162" t="s">
        <v>644</v>
      </c>
      <c r="AU96" s="162" t="s">
        <v>593</v>
      </c>
      <c r="AY96" s="154" t="s">
        <v>728</v>
      </c>
      <c r="BK96" s="163">
        <f>SUM(BK97:BK98)</f>
        <v>0</v>
      </c>
    </row>
    <row r="97" spans="2:65" s="1" customFormat="1" ht="22.5" customHeight="1">
      <c r="B97" s="167"/>
      <c r="C97" s="168" t="s">
        <v>729</v>
      </c>
      <c r="D97" s="168" t="s">
        <v>731</v>
      </c>
      <c r="E97" s="169" t="s">
        <v>1079</v>
      </c>
      <c r="F97" s="170" t="s">
        <v>1080</v>
      </c>
      <c r="G97" s="171" t="s">
        <v>1056</v>
      </c>
      <c r="H97" s="172">
        <v>0.033</v>
      </c>
      <c r="I97" s="173"/>
      <c r="J97" s="174">
        <f>ROUND(I97*H97,2)</f>
        <v>0</v>
      </c>
      <c r="K97" s="170" t="s">
        <v>735</v>
      </c>
      <c r="L97" s="35"/>
      <c r="M97" s="175" t="s">
        <v>592</v>
      </c>
      <c r="N97" s="176" t="s">
        <v>616</v>
      </c>
      <c r="O97" s="36"/>
      <c r="P97" s="177">
        <f>O97*H97</f>
        <v>0</v>
      </c>
      <c r="Q97" s="177">
        <v>0</v>
      </c>
      <c r="R97" s="177">
        <f>Q97*H97</f>
        <v>0</v>
      </c>
      <c r="S97" s="177">
        <v>0</v>
      </c>
      <c r="T97" s="178">
        <f>S97*H97</f>
        <v>0</v>
      </c>
      <c r="AR97" s="18" t="s">
        <v>736</v>
      </c>
      <c r="AT97" s="18" t="s">
        <v>731</v>
      </c>
      <c r="AU97" s="18" t="s">
        <v>653</v>
      </c>
      <c r="AY97" s="18" t="s">
        <v>728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8" t="s">
        <v>593</v>
      </c>
      <c r="BK97" s="179">
        <f>ROUND(I97*H97,2)</f>
        <v>0</v>
      </c>
      <c r="BL97" s="18" t="s">
        <v>736</v>
      </c>
      <c r="BM97" s="18" t="s">
        <v>7</v>
      </c>
    </row>
    <row r="98" spans="2:47" s="1" customFormat="1" ht="27">
      <c r="B98" s="35"/>
      <c r="D98" s="180" t="s">
        <v>738</v>
      </c>
      <c r="F98" s="181" t="s">
        <v>1082</v>
      </c>
      <c r="I98" s="141"/>
      <c r="L98" s="35"/>
      <c r="M98" s="219"/>
      <c r="N98" s="220"/>
      <c r="O98" s="220"/>
      <c r="P98" s="220"/>
      <c r="Q98" s="220"/>
      <c r="R98" s="220"/>
      <c r="S98" s="220"/>
      <c r="T98" s="221"/>
      <c r="AT98" s="18" t="s">
        <v>738</v>
      </c>
      <c r="AU98" s="18" t="s">
        <v>653</v>
      </c>
    </row>
    <row r="99" spans="2:12" s="1" customFormat="1" ht="6.75" customHeight="1">
      <c r="B99" s="51"/>
      <c r="C99" s="52"/>
      <c r="D99" s="52"/>
      <c r="E99" s="52"/>
      <c r="F99" s="52"/>
      <c r="G99" s="52"/>
      <c r="H99" s="52"/>
      <c r="I99" s="120"/>
      <c r="J99" s="52"/>
      <c r="K99" s="52"/>
      <c r="L99" s="35"/>
    </row>
    <row r="457" ht="13.5">
      <c r="AT457" s="222"/>
    </row>
  </sheetData>
  <sheetProtection password="CC35" sheet="1" objects="1" scenarios="1" formatColumns="0" formatRows="0" sort="0" autoFilter="0"/>
  <autoFilter ref="C85:K85"/>
  <mergeCells count="12">
    <mergeCell ref="E11:H11"/>
    <mergeCell ref="E26:H26"/>
    <mergeCell ref="E76:H76"/>
    <mergeCell ref="E78:H78"/>
    <mergeCell ref="G1:H1"/>
    <mergeCell ref="L2:V2"/>
    <mergeCell ref="E47:H47"/>
    <mergeCell ref="E49:H49"/>
    <mergeCell ref="E51:H51"/>
    <mergeCell ref="E74:H74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38"/>
      <c r="C1" s="238"/>
      <c r="D1" s="237" t="s">
        <v>571</v>
      </c>
      <c r="E1" s="238"/>
      <c r="F1" s="239" t="s">
        <v>395</v>
      </c>
      <c r="G1" s="367" t="s">
        <v>396</v>
      </c>
      <c r="H1" s="367"/>
      <c r="I1" s="244"/>
      <c r="J1" s="239" t="s">
        <v>397</v>
      </c>
      <c r="K1" s="237" t="s">
        <v>681</v>
      </c>
      <c r="L1" s="239" t="s">
        <v>398</v>
      </c>
      <c r="M1" s="239"/>
      <c r="N1" s="239"/>
      <c r="O1" s="239"/>
      <c r="P1" s="239"/>
      <c r="Q1" s="239"/>
      <c r="R1" s="239"/>
      <c r="S1" s="239"/>
      <c r="T1" s="239"/>
      <c r="U1" s="235"/>
      <c r="V1" s="23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663</v>
      </c>
    </row>
    <row r="3" spans="2:46" ht="6.75" customHeight="1">
      <c r="B3" s="19"/>
      <c r="C3" s="20"/>
      <c r="D3" s="20"/>
      <c r="E3" s="20"/>
      <c r="F3" s="20"/>
      <c r="G3" s="20"/>
      <c r="H3" s="20"/>
      <c r="I3" s="101"/>
      <c r="J3" s="20"/>
      <c r="K3" s="21"/>
      <c r="AT3" s="18" t="s">
        <v>653</v>
      </c>
    </row>
    <row r="4" spans="2:46" ht="36.75" customHeight="1">
      <c r="B4" s="22"/>
      <c r="C4" s="23"/>
      <c r="D4" s="24" t="s">
        <v>682</v>
      </c>
      <c r="E4" s="23"/>
      <c r="F4" s="23"/>
      <c r="G4" s="23"/>
      <c r="H4" s="23"/>
      <c r="I4" s="102"/>
      <c r="J4" s="23"/>
      <c r="K4" s="25"/>
      <c r="M4" s="26" t="s">
        <v>580</v>
      </c>
      <c r="AT4" s="18" t="s">
        <v>574</v>
      </c>
    </row>
    <row r="5" spans="2:11" ht="6.75" customHeight="1">
      <c r="B5" s="22"/>
      <c r="C5" s="23"/>
      <c r="D5" s="23"/>
      <c r="E5" s="23"/>
      <c r="F5" s="23"/>
      <c r="G5" s="23"/>
      <c r="H5" s="23"/>
      <c r="I5" s="102"/>
      <c r="J5" s="23"/>
      <c r="K5" s="25"/>
    </row>
    <row r="6" spans="2:11" ht="15">
      <c r="B6" s="22"/>
      <c r="C6" s="23"/>
      <c r="D6" s="31" t="s">
        <v>586</v>
      </c>
      <c r="E6" s="23"/>
      <c r="F6" s="23"/>
      <c r="G6" s="23"/>
      <c r="H6" s="23"/>
      <c r="I6" s="102"/>
      <c r="J6" s="23"/>
      <c r="K6" s="25"/>
    </row>
    <row r="7" spans="2:11" ht="22.5" customHeight="1">
      <c r="B7" s="22"/>
      <c r="C7" s="23"/>
      <c r="D7" s="23"/>
      <c r="E7" s="368" t="str">
        <f>'Rekapitulace stavby'!K6</f>
        <v>Zámecká věž a plato Zámeckého Vrchu  I.Etapa - zpřístupnění historických sklepení</v>
      </c>
      <c r="F7" s="359"/>
      <c r="G7" s="359"/>
      <c r="H7" s="359"/>
      <c r="I7" s="102"/>
      <c r="J7" s="23"/>
      <c r="K7" s="25"/>
    </row>
    <row r="8" spans="2:11" ht="15">
      <c r="B8" s="22"/>
      <c r="C8" s="23"/>
      <c r="D8" s="31" t="s">
        <v>683</v>
      </c>
      <c r="E8" s="23"/>
      <c r="F8" s="23"/>
      <c r="G8" s="23"/>
      <c r="H8" s="23"/>
      <c r="I8" s="102"/>
      <c r="J8" s="23"/>
      <c r="K8" s="25"/>
    </row>
    <row r="9" spans="2:11" s="1" customFormat="1" ht="22.5" customHeight="1">
      <c r="B9" s="35"/>
      <c r="C9" s="36"/>
      <c r="D9" s="36"/>
      <c r="E9" s="368" t="s">
        <v>684</v>
      </c>
      <c r="F9" s="349"/>
      <c r="G9" s="349"/>
      <c r="H9" s="349"/>
      <c r="I9" s="103"/>
      <c r="J9" s="36"/>
      <c r="K9" s="39"/>
    </row>
    <row r="10" spans="2:11" s="1" customFormat="1" ht="15">
      <c r="B10" s="35"/>
      <c r="C10" s="36"/>
      <c r="D10" s="31" t="s">
        <v>685</v>
      </c>
      <c r="E10" s="36"/>
      <c r="F10" s="36"/>
      <c r="G10" s="36"/>
      <c r="H10" s="36"/>
      <c r="I10" s="103"/>
      <c r="J10" s="36"/>
      <c r="K10" s="39"/>
    </row>
    <row r="11" spans="2:11" s="1" customFormat="1" ht="36.75" customHeight="1">
      <c r="B11" s="35"/>
      <c r="C11" s="36"/>
      <c r="D11" s="36"/>
      <c r="E11" s="369" t="s">
        <v>8</v>
      </c>
      <c r="F11" s="349"/>
      <c r="G11" s="349"/>
      <c r="H11" s="349"/>
      <c r="I11" s="103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03"/>
      <c r="J12" s="36"/>
      <c r="K12" s="39"/>
    </row>
    <row r="13" spans="2:11" s="1" customFormat="1" ht="14.25" customHeight="1">
      <c r="B13" s="35"/>
      <c r="C13" s="36"/>
      <c r="D13" s="31" t="s">
        <v>589</v>
      </c>
      <c r="E13" s="36"/>
      <c r="F13" s="29" t="s">
        <v>592</v>
      </c>
      <c r="G13" s="36"/>
      <c r="H13" s="36"/>
      <c r="I13" s="104" t="s">
        <v>591</v>
      </c>
      <c r="J13" s="29" t="s">
        <v>592</v>
      </c>
      <c r="K13" s="39"/>
    </row>
    <row r="14" spans="2:11" s="1" customFormat="1" ht="14.25" customHeight="1">
      <c r="B14" s="35"/>
      <c r="C14" s="36"/>
      <c r="D14" s="31" t="s">
        <v>594</v>
      </c>
      <c r="E14" s="36"/>
      <c r="F14" s="29" t="s">
        <v>595</v>
      </c>
      <c r="G14" s="36"/>
      <c r="H14" s="36"/>
      <c r="I14" s="104" t="s">
        <v>596</v>
      </c>
      <c r="J14" s="105" t="str">
        <f>'Rekapitulace stavby'!AN8</f>
        <v>13.2.2016</v>
      </c>
      <c r="K14" s="39"/>
    </row>
    <row r="15" spans="2:11" s="1" customFormat="1" ht="10.5" customHeight="1">
      <c r="B15" s="35"/>
      <c r="C15" s="36"/>
      <c r="D15" s="36"/>
      <c r="E15" s="36"/>
      <c r="F15" s="36"/>
      <c r="G15" s="36"/>
      <c r="H15" s="36"/>
      <c r="I15" s="103"/>
      <c r="J15" s="36"/>
      <c r="K15" s="39"/>
    </row>
    <row r="16" spans="2:11" s="1" customFormat="1" ht="14.25" customHeight="1">
      <c r="B16" s="35"/>
      <c r="C16" s="36"/>
      <c r="D16" s="31" t="s">
        <v>600</v>
      </c>
      <c r="E16" s="36"/>
      <c r="F16" s="36"/>
      <c r="G16" s="36"/>
      <c r="H16" s="36"/>
      <c r="I16" s="104" t="s">
        <v>601</v>
      </c>
      <c r="J16" s="29" t="s">
        <v>592</v>
      </c>
      <c r="K16" s="39"/>
    </row>
    <row r="17" spans="2:11" s="1" customFormat="1" ht="18" customHeight="1">
      <c r="B17" s="35"/>
      <c r="C17" s="36"/>
      <c r="D17" s="36"/>
      <c r="E17" s="29" t="s">
        <v>602</v>
      </c>
      <c r="F17" s="36"/>
      <c r="G17" s="36"/>
      <c r="H17" s="36"/>
      <c r="I17" s="104" t="s">
        <v>603</v>
      </c>
      <c r="J17" s="29" t="s">
        <v>592</v>
      </c>
      <c r="K17" s="39"/>
    </row>
    <row r="18" spans="2:11" s="1" customFormat="1" ht="6.75" customHeight="1">
      <c r="B18" s="35"/>
      <c r="C18" s="36"/>
      <c r="D18" s="36"/>
      <c r="E18" s="36"/>
      <c r="F18" s="36"/>
      <c r="G18" s="36"/>
      <c r="H18" s="36"/>
      <c r="I18" s="103"/>
      <c r="J18" s="36"/>
      <c r="K18" s="39"/>
    </row>
    <row r="19" spans="2:11" s="1" customFormat="1" ht="14.25" customHeight="1">
      <c r="B19" s="35"/>
      <c r="C19" s="36"/>
      <c r="D19" s="31" t="s">
        <v>604</v>
      </c>
      <c r="E19" s="36"/>
      <c r="F19" s="36"/>
      <c r="G19" s="36"/>
      <c r="H19" s="36"/>
      <c r="I19" s="104" t="s">
        <v>601</v>
      </c>
      <c r="J19" s="29">
        <f>IF('Rekapitulace stavby'!AN13="Vyplň údaj","",IF('Rekapitulace stavby'!AN13="","",'Rekapitulace stavby'!AN13))</f>
      </c>
      <c r="K19" s="39"/>
    </row>
    <row r="20" spans="2:11" s="1" customFormat="1" ht="18" customHeight="1">
      <c r="B20" s="35"/>
      <c r="C20" s="36"/>
      <c r="D20" s="36"/>
      <c r="E20" s="29">
        <f>IF('Rekapitulace stavby'!E14="Vyplň údaj","",IF('Rekapitulace stavby'!E14="","",'Rekapitulace stavby'!E14))</f>
      </c>
      <c r="F20" s="36"/>
      <c r="G20" s="36"/>
      <c r="H20" s="36"/>
      <c r="I20" s="104" t="s">
        <v>603</v>
      </c>
      <c r="J20" s="29">
        <f>IF('Rekapitulace stavby'!AN14="Vyplň údaj","",IF('Rekapitulace stavby'!AN14="","",'Rekapitulace stavby'!AN14))</f>
      </c>
      <c r="K20" s="39"/>
    </row>
    <row r="21" spans="2:11" s="1" customFormat="1" ht="6.75" customHeight="1">
      <c r="B21" s="35"/>
      <c r="C21" s="36"/>
      <c r="D21" s="36"/>
      <c r="E21" s="36"/>
      <c r="F21" s="36"/>
      <c r="G21" s="36"/>
      <c r="H21" s="36"/>
      <c r="I21" s="103"/>
      <c r="J21" s="36"/>
      <c r="K21" s="39"/>
    </row>
    <row r="22" spans="2:11" s="1" customFormat="1" ht="14.25" customHeight="1">
      <c r="B22" s="35"/>
      <c r="C22" s="36"/>
      <c r="D22" s="31" t="s">
        <v>606</v>
      </c>
      <c r="E22" s="36"/>
      <c r="F22" s="36"/>
      <c r="G22" s="36"/>
      <c r="H22" s="36"/>
      <c r="I22" s="104" t="s">
        <v>601</v>
      </c>
      <c r="J22" s="29" t="s">
        <v>592</v>
      </c>
      <c r="K22" s="39"/>
    </row>
    <row r="23" spans="2:11" s="1" customFormat="1" ht="18" customHeight="1">
      <c r="B23" s="35"/>
      <c r="C23" s="36"/>
      <c r="D23" s="36"/>
      <c r="E23" s="29" t="s">
        <v>607</v>
      </c>
      <c r="F23" s="36"/>
      <c r="G23" s="36"/>
      <c r="H23" s="36"/>
      <c r="I23" s="104" t="s">
        <v>603</v>
      </c>
      <c r="J23" s="29" t="s">
        <v>592</v>
      </c>
      <c r="K23" s="39"/>
    </row>
    <row r="24" spans="2:11" s="1" customFormat="1" ht="6.75" customHeight="1">
      <c r="B24" s="35"/>
      <c r="C24" s="36"/>
      <c r="D24" s="36"/>
      <c r="E24" s="36"/>
      <c r="F24" s="36"/>
      <c r="G24" s="36"/>
      <c r="H24" s="36"/>
      <c r="I24" s="103"/>
      <c r="J24" s="36"/>
      <c r="K24" s="39"/>
    </row>
    <row r="25" spans="2:11" s="1" customFormat="1" ht="14.25" customHeight="1">
      <c r="B25" s="35"/>
      <c r="C25" s="36"/>
      <c r="D25" s="31" t="s">
        <v>609</v>
      </c>
      <c r="E25" s="36"/>
      <c r="F25" s="36"/>
      <c r="G25" s="36"/>
      <c r="H25" s="36"/>
      <c r="I25" s="103"/>
      <c r="J25" s="36"/>
      <c r="K25" s="39"/>
    </row>
    <row r="26" spans="2:11" s="7" customFormat="1" ht="177" customHeight="1">
      <c r="B26" s="106"/>
      <c r="C26" s="107"/>
      <c r="D26" s="107"/>
      <c r="E26" s="362" t="s">
        <v>610</v>
      </c>
      <c r="F26" s="370"/>
      <c r="G26" s="370"/>
      <c r="H26" s="370"/>
      <c r="I26" s="108"/>
      <c r="J26" s="107"/>
      <c r="K26" s="109"/>
    </row>
    <row r="27" spans="2:11" s="1" customFormat="1" ht="6.75" customHeight="1">
      <c r="B27" s="35"/>
      <c r="C27" s="36"/>
      <c r="D27" s="36"/>
      <c r="E27" s="36"/>
      <c r="F27" s="36"/>
      <c r="G27" s="36"/>
      <c r="H27" s="36"/>
      <c r="I27" s="103"/>
      <c r="J27" s="36"/>
      <c r="K27" s="39"/>
    </row>
    <row r="28" spans="2:11" s="1" customFormat="1" ht="6.75" customHeight="1">
      <c r="B28" s="35"/>
      <c r="C28" s="36"/>
      <c r="D28" s="63"/>
      <c r="E28" s="63"/>
      <c r="F28" s="63"/>
      <c r="G28" s="63"/>
      <c r="H28" s="63"/>
      <c r="I28" s="110"/>
      <c r="J28" s="63"/>
      <c r="K28" s="111"/>
    </row>
    <row r="29" spans="2:11" s="1" customFormat="1" ht="24.75" customHeight="1">
      <c r="B29" s="35"/>
      <c r="C29" s="36"/>
      <c r="D29" s="112" t="s">
        <v>611</v>
      </c>
      <c r="E29" s="36"/>
      <c r="F29" s="36"/>
      <c r="G29" s="36"/>
      <c r="H29" s="36"/>
      <c r="I29" s="103"/>
      <c r="J29" s="113">
        <f>ROUND(J84,2)</f>
        <v>0</v>
      </c>
      <c r="K29" s="39"/>
    </row>
    <row r="30" spans="2:11" s="1" customFormat="1" ht="6.75" customHeight="1">
      <c r="B30" s="35"/>
      <c r="C30" s="36"/>
      <c r="D30" s="63"/>
      <c r="E30" s="63"/>
      <c r="F30" s="63"/>
      <c r="G30" s="63"/>
      <c r="H30" s="63"/>
      <c r="I30" s="110"/>
      <c r="J30" s="63"/>
      <c r="K30" s="111"/>
    </row>
    <row r="31" spans="2:11" s="1" customFormat="1" ht="14.25" customHeight="1">
      <c r="B31" s="35"/>
      <c r="C31" s="36"/>
      <c r="D31" s="36"/>
      <c r="E31" s="36"/>
      <c r="F31" s="40" t="s">
        <v>613</v>
      </c>
      <c r="G31" s="36"/>
      <c r="H31" s="36"/>
      <c r="I31" s="114" t="s">
        <v>612</v>
      </c>
      <c r="J31" s="40" t="s">
        <v>614</v>
      </c>
      <c r="K31" s="39"/>
    </row>
    <row r="32" spans="2:11" s="1" customFormat="1" ht="14.25" customHeight="1">
      <c r="B32" s="35"/>
      <c r="C32" s="36"/>
      <c r="D32" s="43" t="s">
        <v>615</v>
      </c>
      <c r="E32" s="43" t="s">
        <v>616</v>
      </c>
      <c r="F32" s="115">
        <f>ROUND(SUM(BE84:BE88),2)</f>
        <v>0</v>
      </c>
      <c r="G32" s="36"/>
      <c r="H32" s="36"/>
      <c r="I32" s="116">
        <v>0.21</v>
      </c>
      <c r="J32" s="115">
        <f>ROUND(ROUND((SUM(BE84:BE88)),2)*I32,2)</f>
        <v>0</v>
      </c>
      <c r="K32" s="39"/>
    </row>
    <row r="33" spans="2:11" s="1" customFormat="1" ht="14.25" customHeight="1">
      <c r="B33" s="35"/>
      <c r="C33" s="36"/>
      <c r="D33" s="36"/>
      <c r="E33" s="43" t="s">
        <v>617</v>
      </c>
      <c r="F33" s="115">
        <f>ROUND(SUM(BF84:BF88),2)</f>
        <v>0</v>
      </c>
      <c r="G33" s="36"/>
      <c r="H33" s="36"/>
      <c r="I33" s="116">
        <v>0.15</v>
      </c>
      <c r="J33" s="115">
        <f>ROUND(ROUND((SUM(BF84:BF88)),2)*I33,2)</f>
        <v>0</v>
      </c>
      <c r="K33" s="39"/>
    </row>
    <row r="34" spans="2:11" s="1" customFormat="1" ht="14.25" customHeight="1" hidden="1">
      <c r="B34" s="35"/>
      <c r="C34" s="36"/>
      <c r="D34" s="36"/>
      <c r="E34" s="43" t="s">
        <v>618</v>
      </c>
      <c r="F34" s="115">
        <f>ROUND(SUM(BG84:BG88),2)</f>
        <v>0</v>
      </c>
      <c r="G34" s="36"/>
      <c r="H34" s="36"/>
      <c r="I34" s="116">
        <v>0.21</v>
      </c>
      <c r="J34" s="115">
        <v>0</v>
      </c>
      <c r="K34" s="39"/>
    </row>
    <row r="35" spans="2:11" s="1" customFormat="1" ht="14.25" customHeight="1" hidden="1">
      <c r="B35" s="35"/>
      <c r="C35" s="36"/>
      <c r="D35" s="36"/>
      <c r="E35" s="43" t="s">
        <v>619</v>
      </c>
      <c r="F35" s="115">
        <f>ROUND(SUM(BH84:BH88),2)</f>
        <v>0</v>
      </c>
      <c r="G35" s="36"/>
      <c r="H35" s="36"/>
      <c r="I35" s="116">
        <v>0.15</v>
      </c>
      <c r="J35" s="115">
        <v>0</v>
      </c>
      <c r="K35" s="39"/>
    </row>
    <row r="36" spans="2:11" s="1" customFormat="1" ht="14.25" customHeight="1" hidden="1">
      <c r="B36" s="35"/>
      <c r="C36" s="36"/>
      <c r="D36" s="36"/>
      <c r="E36" s="43" t="s">
        <v>620</v>
      </c>
      <c r="F36" s="115">
        <f>ROUND(SUM(BI84:BI88),2)</f>
        <v>0</v>
      </c>
      <c r="G36" s="36"/>
      <c r="H36" s="36"/>
      <c r="I36" s="116">
        <v>0</v>
      </c>
      <c r="J36" s="115">
        <v>0</v>
      </c>
      <c r="K36" s="39"/>
    </row>
    <row r="37" spans="2:11" s="1" customFormat="1" ht="6.75" customHeight="1">
      <c r="B37" s="35"/>
      <c r="C37" s="36"/>
      <c r="D37" s="36"/>
      <c r="E37" s="36"/>
      <c r="F37" s="36"/>
      <c r="G37" s="36"/>
      <c r="H37" s="36"/>
      <c r="I37" s="103"/>
      <c r="J37" s="36"/>
      <c r="K37" s="39"/>
    </row>
    <row r="38" spans="2:11" s="1" customFormat="1" ht="24.75" customHeight="1">
      <c r="B38" s="35"/>
      <c r="C38" s="45"/>
      <c r="D38" s="46" t="s">
        <v>621</v>
      </c>
      <c r="E38" s="47"/>
      <c r="F38" s="47"/>
      <c r="G38" s="117" t="s">
        <v>622</v>
      </c>
      <c r="H38" s="48" t="s">
        <v>623</v>
      </c>
      <c r="I38" s="118"/>
      <c r="J38" s="49">
        <f>SUM(J29:J36)</f>
        <v>0</v>
      </c>
      <c r="K38" s="119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0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1"/>
      <c r="J43" s="55"/>
      <c r="K43" s="122"/>
    </row>
    <row r="44" spans="2:11" s="1" customFormat="1" ht="36.75" customHeight="1">
      <c r="B44" s="35"/>
      <c r="C44" s="24" t="s">
        <v>687</v>
      </c>
      <c r="D44" s="36"/>
      <c r="E44" s="36"/>
      <c r="F44" s="36"/>
      <c r="G44" s="36"/>
      <c r="H44" s="36"/>
      <c r="I44" s="103"/>
      <c r="J44" s="36"/>
      <c r="K44" s="39"/>
    </row>
    <row r="45" spans="2:11" s="1" customFormat="1" ht="6.75" customHeight="1">
      <c r="B45" s="35"/>
      <c r="C45" s="36"/>
      <c r="D45" s="36"/>
      <c r="E45" s="36"/>
      <c r="F45" s="36"/>
      <c r="G45" s="36"/>
      <c r="H45" s="36"/>
      <c r="I45" s="103"/>
      <c r="J45" s="36"/>
      <c r="K45" s="39"/>
    </row>
    <row r="46" spans="2:11" s="1" customFormat="1" ht="14.25" customHeight="1">
      <c r="B46" s="35"/>
      <c r="C46" s="31" t="s">
        <v>586</v>
      </c>
      <c r="D46" s="36"/>
      <c r="E46" s="36"/>
      <c r="F46" s="36"/>
      <c r="G46" s="36"/>
      <c r="H46" s="36"/>
      <c r="I46" s="103"/>
      <c r="J46" s="36"/>
      <c r="K46" s="39"/>
    </row>
    <row r="47" spans="2:11" s="1" customFormat="1" ht="22.5" customHeight="1">
      <c r="B47" s="35"/>
      <c r="C47" s="36"/>
      <c r="D47" s="36"/>
      <c r="E47" s="368" t="str">
        <f>E7</f>
        <v>Zámecká věž a plato Zámeckého Vrchu  I.Etapa - zpřístupnění historických sklepení</v>
      </c>
      <c r="F47" s="349"/>
      <c r="G47" s="349"/>
      <c r="H47" s="349"/>
      <c r="I47" s="103"/>
      <c r="J47" s="36"/>
      <c r="K47" s="39"/>
    </row>
    <row r="48" spans="2:11" ht="15">
      <c r="B48" s="22"/>
      <c r="C48" s="31" t="s">
        <v>683</v>
      </c>
      <c r="D48" s="23"/>
      <c r="E48" s="23"/>
      <c r="F48" s="23"/>
      <c r="G48" s="23"/>
      <c r="H48" s="23"/>
      <c r="I48" s="102"/>
      <c r="J48" s="23"/>
      <c r="K48" s="25"/>
    </row>
    <row r="49" spans="2:11" s="1" customFormat="1" ht="22.5" customHeight="1">
      <c r="B49" s="35"/>
      <c r="C49" s="36"/>
      <c r="D49" s="36"/>
      <c r="E49" s="368" t="s">
        <v>684</v>
      </c>
      <c r="F49" s="349"/>
      <c r="G49" s="349"/>
      <c r="H49" s="349"/>
      <c r="I49" s="103"/>
      <c r="J49" s="36"/>
      <c r="K49" s="39"/>
    </row>
    <row r="50" spans="2:11" s="1" customFormat="1" ht="14.25" customHeight="1">
      <c r="B50" s="35"/>
      <c r="C50" s="31" t="s">
        <v>685</v>
      </c>
      <c r="D50" s="36"/>
      <c r="E50" s="36"/>
      <c r="F50" s="36"/>
      <c r="G50" s="36"/>
      <c r="H50" s="36"/>
      <c r="I50" s="103"/>
      <c r="J50" s="36"/>
      <c r="K50" s="39"/>
    </row>
    <row r="51" spans="2:11" s="1" customFormat="1" ht="23.25" customHeight="1">
      <c r="B51" s="35"/>
      <c r="C51" s="36"/>
      <c r="D51" s="36"/>
      <c r="E51" s="369" t="str">
        <f>E11</f>
        <v>VON -  Vedlejší a ostatní náklady</v>
      </c>
      <c r="F51" s="349"/>
      <c r="G51" s="349"/>
      <c r="H51" s="349"/>
      <c r="I51" s="103"/>
      <c r="J51" s="36"/>
      <c r="K51" s="39"/>
    </row>
    <row r="52" spans="2:11" s="1" customFormat="1" ht="6.75" customHeight="1">
      <c r="B52" s="35"/>
      <c r="C52" s="36"/>
      <c r="D52" s="36"/>
      <c r="E52" s="36"/>
      <c r="F52" s="36"/>
      <c r="G52" s="36"/>
      <c r="H52" s="36"/>
      <c r="I52" s="103"/>
      <c r="J52" s="36"/>
      <c r="K52" s="39"/>
    </row>
    <row r="53" spans="2:11" s="1" customFormat="1" ht="18" customHeight="1">
      <c r="B53" s="35"/>
      <c r="C53" s="31" t="s">
        <v>594</v>
      </c>
      <c r="D53" s="36"/>
      <c r="E53" s="36"/>
      <c r="F53" s="29" t="str">
        <f>F14</f>
        <v>ul. Tržiště 2119/10, 360 01 Karlovy Vary</v>
      </c>
      <c r="G53" s="36"/>
      <c r="H53" s="36"/>
      <c r="I53" s="104" t="s">
        <v>596</v>
      </c>
      <c r="J53" s="105" t="str">
        <f>IF(J14="","",J14)</f>
        <v>13.2.2016</v>
      </c>
      <c r="K53" s="39"/>
    </row>
    <row r="54" spans="2:11" s="1" customFormat="1" ht="6.75" customHeight="1">
      <c r="B54" s="35"/>
      <c r="C54" s="36"/>
      <c r="D54" s="36"/>
      <c r="E54" s="36"/>
      <c r="F54" s="36"/>
      <c r="G54" s="36"/>
      <c r="H54" s="36"/>
      <c r="I54" s="103"/>
      <c r="J54" s="36"/>
      <c r="K54" s="39"/>
    </row>
    <row r="55" spans="2:11" s="1" customFormat="1" ht="15">
      <c r="B55" s="35"/>
      <c r="C55" s="31" t="s">
        <v>600</v>
      </c>
      <c r="D55" s="36"/>
      <c r="E55" s="36"/>
      <c r="F55" s="29" t="str">
        <f>E17</f>
        <v>Statutární město Karlovy Vary</v>
      </c>
      <c r="G55" s="36"/>
      <c r="H55" s="36"/>
      <c r="I55" s="104" t="s">
        <v>606</v>
      </c>
      <c r="J55" s="29" t="str">
        <f>E23</f>
        <v>Ing. David Pokorný</v>
      </c>
      <c r="K55" s="39"/>
    </row>
    <row r="56" spans="2:11" s="1" customFormat="1" ht="14.25" customHeight="1">
      <c r="B56" s="35"/>
      <c r="C56" s="31" t="s">
        <v>604</v>
      </c>
      <c r="D56" s="36"/>
      <c r="E56" s="36"/>
      <c r="F56" s="29">
        <f>IF(E20="","",E20)</f>
      </c>
      <c r="G56" s="36"/>
      <c r="H56" s="36"/>
      <c r="I56" s="103"/>
      <c r="J56" s="36"/>
      <c r="K56" s="39"/>
    </row>
    <row r="57" spans="2:11" s="1" customFormat="1" ht="9.75" customHeight="1">
      <c r="B57" s="35"/>
      <c r="C57" s="36"/>
      <c r="D57" s="36"/>
      <c r="E57" s="36"/>
      <c r="F57" s="36"/>
      <c r="G57" s="36"/>
      <c r="H57" s="36"/>
      <c r="I57" s="103"/>
      <c r="J57" s="36"/>
      <c r="K57" s="39"/>
    </row>
    <row r="58" spans="2:11" s="1" customFormat="1" ht="29.25" customHeight="1">
      <c r="B58" s="35"/>
      <c r="C58" s="123" t="s">
        <v>688</v>
      </c>
      <c r="D58" s="45"/>
      <c r="E58" s="45"/>
      <c r="F58" s="45"/>
      <c r="G58" s="45"/>
      <c r="H58" s="45"/>
      <c r="I58" s="124"/>
      <c r="J58" s="125" t="s">
        <v>689</v>
      </c>
      <c r="K58" s="50"/>
    </row>
    <row r="59" spans="2:11" s="1" customFormat="1" ht="9.75" customHeight="1">
      <c r="B59" s="35"/>
      <c r="C59" s="36"/>
      <c r="D59" s="36"/>
      <c r="E59" s="36"/>
      <c r="F59" s="36"/>
      <c r="G59" s="36"/>
      <c r="H59" s="36"/>
      <c r="I59" s="103"/>
      <c r="J59" s="36"/>
      <c r="K59" s="39"/>
    </row>
    <row r="60" spans="2:47" s="1" customFormat="1" ht="29.25" customHeight="1">
      <c r="B60" s="35"/>
      <c r="C60" s="126" t="s">
        <v>690</v>
      </c>
      <c r="D60" s="36"/>
      <c r="E60" s="36"/>
      <c r="F60" s="36"/>
      <c r="G60" s="36"/>
      <c r="H60" s="36"/>
      <c r="I60" s="103"/>
      <c r="J60" s="113">
        <f>J84</f>
        <v>0</v>
      </c>
      <c r="K60" s="39"/>
      <c r="AU60" s="18" t="s">
        <v>691</v>
      </c>
    </row>
    <row r="61" spans="2:11" s="8" customFormat="1" ht="24.75" customHeight="1">
      <c r="B61" s="127"/>
      <c r="C61" s="128"/>
      <c r="D61" s="129" t="s">
        <v>9</v>
      </c>
      <c r="E61" s="130"/>
      <c r="F61" s="130"/>
      <c r="G61" s="130"/>
      <c r="H61" s="130"/>
      <c r="I61" s="131"/>
      <c r="J61" s="132">
        <f>J85</f>
        <v>0</v>
      </c>
      <c r="K61" s="133"/>
    </row>
    <row r="62" spans="2:11" s="9" customFormat="1" ht="19.5" customHeight="1">
      <c r="B62" s="134"/>
      <c r="C62" s="135"/>
      <c r="D62" s="136" t="s">
        <v>10</v>
      </c>
      <c r="E62" s="137"/>
      <c r="F62" s="137"/>
      <c r="G62" s="137"/>
      <c r="H62" s="137"/>
      <c r="I62" s="138"/>
      <c r="J62" s="139">
        <f>J86</f>
        <v>0</v>
      </c>
      <c r="K62" s="140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03"/>
      <c r="J63" s="36"/>
      <c r="K63" s="39"/>
    </row>
    <row r="64" spans="2:11" s="1" customFormat="1" ht="6.75" customHeight="1">
      <c r="B64" s="51"/>
      <c r="C64" s="52"/>
      <c r="D64" s="52"/>
      <c r="E64" s="52"/>
      <c r="F64" s="52"/>
      <c r="G64" s="52"/>
      <c r="H64" s="52"/>
      <c r="I64" s="120"/>
      <c r="J64" s="52"/>
      <c r="K64" s="53"/>
    </row>
    <row r="68" spans="2:12" s="1" customFormat="1" ht="6.75" customHeight="1">
      <c r="B68" s="54"/>
      <c r="C68" s="55"/>
      <c r="D68" s="55"/>
      <c r="E68" s="55"/>
      <c r="F68" s="55"/>
      <c r="G68" s="55"/>
      <c r="H68" s="55"/>
      <c r="I68" s="121"/>
      <c r="J68" s="55"/>
      <c r="K68" s="55"/>
      <c r="L68" s="35"/>
    </row>
    <row r="69" spans="2:12" s="1" customFormat="1" ht="36.75" customHeight="1">
      <c r="B69" s="35"/>
      <c r="C69" s="56" t="s">
        <v>712</v>
      </c>
      <c r="I69" s="141"/>
      <c r="L69" s="35"/>
    </row>
    <row r="70" spans="2:12" s="1" customFormat="1" ht="6.75" customHeight="1">
      <c r="B70" s="35"/>
      <c r="I70" s="141"/>
      <c r="L70" s="35"/>
    </row>
    <row r="71" spans="2:12" s="1" customFormat="1" ht="14.25" customHeight="1">
      <c r="B71" s="35"/>
      <c r="C71" s="58" t="s">
        <v>586</v>
      </c>
      <c r="I71" s="141"/>
      <c r="L71" s="35"/>
    </row>
    <row r="72" spans="2:12" s="1" customFormat="1" ht="22.5" customHeight="1">
      <c r="B72" s="35"/>
      <c r="E72" s="366" t="str">
        <f>E7</f>
        <v>Zámecká věž a plato Zámeckého Vrchu  I.Etapa - zpřístupnění historických sklepení</v>
      </c>
      <c r="F72" s="344"/>
      <c r="G72" s="344"/>
      <c r="H72" s="344"/>
      <c r="I72" s="141"/>
      <c r="L72" s="35"/>
    </row>
    <row r="73" spans="2:12" ht="15">
      <c r="B73" s="22"/>
      <c r="C73" s="58" t="s">
        <v>683</v>
      </c>
      <c r="L73" s="22"/>
    </row>
    <row r="74" spans="2:12" s="1" customFormat="1" ht="22.5" customHeight="1">
      <c r="B74" s="35"/>
      <c r="E74" s="366" t="s">
        <v>684</v>
      </c>
      <c r="F74" s="344"/>
      <c r="G74" s="344"/>
      <c r="H74" s="344"/>
      <c r="I74" s="141"/>
      <c r="L74" s="35"/>
    </row>
    <row r="75" spans="2:12" s="1" customFormat="1" ht="14.25" customHeight="1">
      <c r="B75" s="35"/>
      <c r="C75" s="58" t="s">
        <v>685</v>
      </c>
      <c r="I75" s="141"/>
      <c r="L75" s="35"/>
    </row>
    <row r="76" spans="2:12" s="1" customFormat="1" ht="23.25" customHeight="1">
      <c r="B76" s="35"/>
      <c r="E76" s="341" t="str">
        <f>E11</f>
        <v>VON -  Vedlejší a ostatní náklady</v>
      </c>
      <c r="F76" s="344"/>
      <c r="G76" s="344"/>
      <c r="H76" s="344"/>
      <c r="I76" s="141"/>
      <c r="L76" s="35"/>
    </row>
    <row r="77" spans="2:12" s="1" customFormat="1" ht="6.75" customHeight="1">
      <c r="B77" s="35"/>
      <c r="I77" s="141"/>
      <c r="L77" s="35"/>
    </row>
    <row r="78" spans="2:12" s="1" customFormat="1" ht="18" customHeight="1">
      <c r="B78" s="35"/>
      <c r="C78" s="58" t="s">
        <v>594</v>
      </c>
      <c r="F78" s="142" t="str">
        <f>F14</f>
        <v>ul. Tržiště 2119/10, 360 01 Karlovy Vary</v>
      </c>
      <c r="I78" s="143" t="s">
        <v>596</v>
      </c>
      <c r="J78" s="62" t="str">
        <f>IF(J14="","",J14)</f>
        <v>13.2.2016</v>
      </c>
      <c r="L78" s="35"/>
    </row>
    <row r="79" spans="2:12" s="1" customFormat="1" ht="6.75" customHeight="1">
      <c r="B79" s="35"/>
      <c r="I79" s="141"/>
      <c r="L79" s="35"/>
    </row>
    <row r="80" spans="2:12" s="1" customFormat="1" ht="15">
      <c r="B80" s="35"/>
      <c r="C80" s="58" t="s">
        <v>600</v>
      </c>
      <c r="F80" s="142" t="str">
        <f>E17</f>
        <v>Statutární město Karlovy Vary</v>
      </c>
      <c r="I80" s="143" t="s">
        <v>606</v>
      </c>
      <c r="J80" s="142" t="str">
        <f>E23</f>
        <v>Ing. David Pokorný</v>
      </c>
      <c r="L80" s="35"/>
    </row>
    <row r="81" spans="2:12" s="1" customFormat="1" ht="14.25" customHeight="1">
      <c r="B81" s="35"/>
      <c r="C81" s="58" t="s">
        <v>604</v>
      </c>
      <c r="F81" s="142">
        <f>IF(E20="","",E20)</f>
      </c>
      <c r="I81" s="141"/>
      <c r="L81" s="35"/>
    </row>
    <row r="82" spans="2:12" s="1" customFormat="1" ht="9.75" customHeight="1">
      <c r="B82" s="35"/>
      <c r="I82" s="141"/>
      <c r="L82" s="35"/>
    </row>
    <row r="83" spans="2:20" s="10" customFormat="1" ht="29.25" customHeight="1">
      <c r="B83" s="144"/>
      <c r="C83" s="145" t="s">
        <v>713</v>
      </c>
      <c r="D83" s="146" t="s">
        <v>630</v>
      </c>
      <c r="E83" s="146" t="s">
        <v>626</v>
      </c>
      <c r="F83" s="146" t="s">
        <v>714</v>
      </c>
      <c r="G83" s="146" t="s">
        <v>715</v>
      </c>
      <c r="H83" s="146" t="s">
        <v>716</v>
      </c>
      <c r="I83" s="147" t="s">
        <v>717</v>
      </c>
      <c r="J83" s="146" t="s">
        <v>689</v>
      </c>
      <c r="K83" s="148" t="s">
        <v>718</v>
      </c>
      <c r="L83" s="144"/>
      <c r="M83" s="68" t="s">
        <v>719</v>
      </c>
      <c r="N83" s="69" t="s">
        <v>615</v>
      </c>
      <c r="O83" s="69" t="s">
        <v>720</v>
      </c>
      <c r="P83" s="69" t="s">
        <v>721</v>
      </c>
      <c r="Q83" s="69" t="s">
        <v>722</v>
      </c>
      <c r="R83" s="69" t="s">
        <v>723</v>
      </c>
      <c r="S83" s="69" t="s">
        <v>724</v>
      </c>
      <c r="T83" s="70" t="s">
        <v>725</v>
      </c>
    </row>
    <row r="84" spans="2:63" s="1" customFormat="1" ht="29.25" customHeight="1">
      <c r="B84" s="35"/>
      <c r="C84" s="72" t="s">
        <v>690</v>
      </c>
      <c r="I84" s="141"/>
      <c r="J84" s="149">
        <f>BK84</f>
        <v>0</v>
      </c>
      <c r="L84" s="35"/>
      <c r="M84" s="71"/>
      <c r="N84" s="63"/>
      <c r="O84" s="63"/>
      <c r="P84" s="150">
        <f>P85</f>
        <v>0</v>
      </c>
      <c r="Q84" s="63"/>
      <c r="R84" s="150">
        <f>R85</f>
        <v>0</v>
      </c>
      <c r="S84" s="63"/>
      <c r="T84" s="151">
        <f>T85</f>
        <v>0</v>
      </c>
      <c r="AT84" s="18" t="s">
        <v>644</v>
      </c>
      <c r="AU84" s="18" t="s">
        <v>691</v>
      </c>
      <c r="BK84" s="152">
        <f>BK85</f>
        <v>0</v>
      </c>
    </row>
    <row r="85" spans="2:63" s="11" customFormat="1" ht="36.75" customHeight="1">
      <c r="B85" s="153"/>
      <c r="D85" s="154" t="s">
        <v>644</v>
      </c>
      <c r="E85" s="155" t="s">
        <v>11</v>
      </c>
      <c r="F85" s="155" t="s">
        <v>12</v>
      </c>
      <c r="I85" s="156"/>
      <c r="J85" s="157">
        <f>BK85</f>
        <v>0</v>
      </c>
      <c r="L85" s="153"/>
      <c r="M85" s="158"/>
      <c r="N85" s="159"/>
      <c r="O85" s="159"/>
      <c r="P85" s="160">
        <f>P86</f>
        <v>0</v>
      </c>
      <c r="Q85" s="159"/>
      <c r="R85" s="160">
        <f>R86</f>
        <v>0</v>
      </c>
      <c r="S85" s="159"/>
      <c r="T85" s="161">
        <f>T86</f>
        <v>0</v>
      </c>
      <c r="AR85" s="154" t="s">
        <v>757</v>
      </c>
      <c r="AT85" s="162" t="s">
        <v>644</v>
      </c>
      <c r="AU85" s="162" t="s">
        <v>645</v>
      </c>
      <c r="AY85" s="154" t="s">
        <v>728</v>
      </c>
      <c r="BK85" s="163">
        <f>BK86</f>
        <v>0</v>
      </c>
    </row>
    <row r="86" spans="2:63" s="11" customFormat="1" ht="19.5" customHeight="1">
      <c r="B86" s="153"/>
      <c r="D86" s="164" t="s">
        <v>644</v>
      </c>
      <c r="E86" s="165" t="s">
        <v>13</v>
      </c>
      <c r="F86" s="165" t="s">
        <v>14</v>
      </c>
      <c r="I86" s="156"/>
      <c r="J86" s="166">
        <f>BK86</f>
        <v>0</v>
      </c>
      <c r="L86" s="153"/>
      <c r="M86" s="158"/>
      <c r="N86" s="159"/>
      <c r="O86" s="159"/>
      <c r="P86" s="160">
        <f>SUM(P87:P88)</f>
        <v>0</v>
      </c>
      <c r="Q86" s="159"/>
      <c r="R86" s="160">
        <f>SUM(R87:R88)</f>
        <v>0</v>
      </c>
      <c r="S86" s="159"/>
      <c r="T86" s="161">
        <f>SUM(T87:T88)</f>
        <v>0</v>
      </c>
      <c r="AR86" s="154" t="s">
        <v>757</v>
      </c>
      <c r="AT86" s="162" t="s">
        <v>644</v>
      </c>
      <c r="AU86" s="162" t="s">
        <v>593</v>
      </c>
      <c r="AY86" s="154" t="s">
        <v>728</v>
      </c>
      <c r="BK86" s="163">
        <f>SUM(BK87:BK88)</f>
        <v>0</v>
      </c>
    </row>
    <row r="87" spans="2:65" s="1" customFormat="1" ht="22.5" customHeight="1">
      <c r="B87" s="167"/>
      <c r="C87" s="168" t="s">
        <v>653</v>
      </c>
      <c r="D87" s="168" t="s">
        <v>731</v>
      </c>
      <c r="E87" s="169" t="s">
        <v>15</v>
      </c>
      <c r="F87" s="170" t="s">
        <v>16</v>
      </c>
      <c r="G87" s="171" t="s">
        <v>17</v>
      </c>
      <c r="H87" s="172">
        <v>1</v>
      </c>
      <c r="I87" s="173"/>
      <c r="J87" s="174">
        <f>ROUND(I87*H87,2)</f>
        <v>0</v>
      </c>
      <c r="K87" s="170" t="s">
        <v>735</v>
      </c>
      <c r="L87" s="35"/>
      <c r="M87" s="175" t="s">
        <v>592</v>
      </c>
      <c r="N87" s="176" t="s">
        <v>616</v>
      </c>
      <c r="O87" s="36"/>
      <c r="P87" s="177">
        <f>O87*H87</f>
        <v>0</v>
      </c>
      <c r="Q87" s="177">
        <v>0</v>
      </c>
      <c r="R87" s="177">
        <f>Q87*H87</f>
        <v>0</v>
      </c>
      <c r="S87" s="177">
        <v>0</v>
      </c>
      <c r="T87" s="178">
        <f>S87*H87</f>
        <v>0</v>
      </c>
      <c r="AR87" s="18" t="s">
        <v>18</v>
      </c>
      <c r="AT87" s="18" t="s">
        <v>731</v>
      </c>
      <c r="AU87" s="18" t="s">
        <v>653</v>
      </c>
      <c r="AY87" s="18" t="s">
        <v>728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18" t="s">
        <v>593</v>
      </c>
      <c r="BK87" s="179">
        <f>ROUND(I87*H87,2)</f>
        <v>0</v>
      </c>
      <c r="BL87" s="18" t="s">
        <v>18</v>
      </c>
      <c r="BM87" s="18" t="s">
        <v>19</v>
      </c>
    </row>
    <row r="88" spans="2:47" s="1" customFormat="1" ht="13.5">
      <c r="B88" s="35"/>
      <c r="D88" s="180" t="s">
        <v>738</v>
      </c>
      <c r="F88" s="181" t="s">
        <v>20</v>
      </c>
      <c r="I88" s="141"/>
      <c r="L88" s="35"/>
      <c r="M88" s="219"/>
      <c r="N88" s="220"/>
      <c r="O88" s="220"/>
      <c r="P88" s="220"/>
      <c r="Q88" s="220"/>
      <c r="R88" s="220"/>
      <c r="S88" s="220"/>
      <c r="T88" s="221"/>
      <c r="AT88" s="18" t="s">
        <v>738</v>
      </c>
      <c r="AU88" s="18" t="s">
        <v>653</v>
      </c>
    </row>
    <row r="89" spans="2:12" s="1" customFormat="1" ht="6.75" customHeight="1">
      <c r="B89" s="51"/>
      <c r="C89" s="52"/>
      <c r="D89" s="52"/>
      <c r="E89" s="52"/>
      <c r="F89" s="52"/>
      <c r="G89" s="52"/>
      <c r="H89" s="52"/>
      <c r="I89" s="120"/>
      <c r="J89" s="52"/>
      <c r="K89" s="52"/>
      <c r="L89" s="35"/>
    </row>
    <row r="457" ht="13.5">
      <c r="AT457" s="222"/>
    </row>
  </sheetData>
  <sheetProtection password="CC35" sheet="1" objects="1" scenarios="1" formatColumns="0" formatRows="0" sort="0" autoFilter="0"/>
  <autoFilter ref="C83:K83"/>
  <mergeCells count="12">
    <mergeCell ref="E11:H11"/>
    <mergeCell ref="E26:H26"/>
    <mergeCell ref="E74:H74"/>
    <mergeCell ref="E76:H76"/>
    <mergeCell ref="G1:H1"/>
    <mergeCell ref="L2:V2"/>
    <mergeCell ref="E47:H47"/>
    <mergeCell ref="E49:H49"/>
    <mergeCell ref="E51:H51"/>
    <mergeCell ref="E72:H72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38"/>
      <c r="C1" s="238"/>
      <c r="D1" s="237" t="s">
        <v>571</v>
      </c>
      <c r="E1" s="238"/>
      <c r="F1" s="239" t="s">
        <v>395</v>
      </c>
      <c r="G1" s="367" t="s">
        <v>396</v>
      </c>
      <c r="H1" s="367"/>
      <c r="I1" s="244"/>
      <c r="J1" s="239" t="s">
        <v>397</v>
      </c>
      <c r="K1" s="237" t="s">
        <v>681</v>
      </c>
      <c r="L1" s="239" t="s">
        <v>398</v>
      </c>
      <c r="M1" s="239"/>
      <c r="N1" s="239"/>
      <c r="O1" s="239"/>
      <c r="P1" s="239"/>
      <c r="Q1" s="239"/>
      <c r="R1" s="239"/>
      <c r="S1" s="239"/>
      <c r="T1" s="239"/>
      <c r="U1" s="235"/>
      <c r="V1" s="23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669</v>
      </c>
    </row>
    <row r="3" spans="2:46" ht="6.75" customHeight="1">
      <c r="B3" s="19"/>
      <c r="C3" s="20"/>
      <c r="D3" s="20"/>
      <c r="E3" s="20"/>
      <c r="F3" s="20"/>
      <c r="G3" s="20"/>
      <c r="H3" s="20"/>
      <c r="I3" s="101"/>
      <c r="J3" s="20"/>
      <c r="K3" s="21"/>
      <c r="AT3" s="18" t="s">
        <v>653</v>
      </c>
    </row>
    <row r="4" spans="2:46" ht="36.75" customHeight="1">
      <c r="B4" s="22"/>
      <c r="C4" s="23"/>
      <c r="D4" s="24" t="s">
        <v>682</v>
      </c>
      <c r="E4" s="23"/>
      <c r="F4" s="23"/>
      <c r="G4" s="23"/>
      <c r="H4" s="23"/>
      <c r="I4" s="102"/>
      <c r="J4" s="23"/>
      <c r="K4" s="25"/>
      <c r="M4" s="26" t="s">
        <v>580</v>
      </c>
      <c r="AT4" s="18" t="s">
        <v>574</v>
      </c>
    </row>
    <row r="5" spans="2:11" ht="6.75" customHeight="1">
      <c r="B5" s="22"/>
      <c r="C5" s="23"/>
      <c r="D5" s="23"/>
      <c r="E5" s="23"/>
      <c r="F5" s="23"/>
      <c r="G5" s="23"/>
      <c r="H5" s="23"/>
      <c r="I5" s="102"/>
      <c r="J5" s="23"/>
      <c r="K5" s="25"/>
    </row>
    <row r="6" spans="2:11" ht="15">
      <c r="B6" s="22"/>
      <c r="C6" s="23"/>
      <c r="D6" s="31" t="s">
        <v>586</v>
      </c>
      <c r="E6" s="23"/>
      <c r="F6" s="23"/>
      <c r="G6" s="23"/>
      <c r="H6" s="23"/>
      <c r="I6" s="102"/>
      <c r="J6" s="23"/>
      <c r="K6" s="25"/>
    </row>
    <row r="7" spans="2:11" ht="22.5" customHeight="1">
      <c r="B7" s="22"/>
      <c r="C7" s="23"/>
      <c r="D7" s="23"/>
      <c r="E7" s="368" t="str">
        <f>'Rekapitulace stavby'!K6</f>
        <v>Zámecká věž a plato Zámeckého Vrchu  I.Etapa - zpřístupnění historických sklepení</v>
      </c>
      <c r="F7" s="359"/>
      <c r="G7" s="359"/>
      <c r="H7" s="359"/>
      <c r="I7" s="102"/>
      <c r="J7" s="23"/>
      <c r="K7" s="25"/>
    </row>
    <row r="8" spans="2:11" ht="15">
      <c r="B8" s="22"/>
      <c r="C8" s="23"/>
      <c r="D8" s="31" t="s">
        <v>683</v>
      </c>
      <c r="E8" s="23"/>
      <c r="F8" s="23"/>
      <c r="G8" s="23"/>
      <c r="H8" s="23"/>
      <c r="I8" s="102"/>
      <c r="J8" s="23"/>
      <c r="K8" s="25"/>
    </row>
    <row r="9" spans="2:11" s="1" customFormat="1" ht="22.5" customHeight="1">
      <c r="B9" s="35"/>
      <c r="C9" s="36"/>
      <c r="D9" s="36"/>
      <c r="E9" s="368" t="s">
        <v>21</v>
      </c>
      <c r="F9" s="349"/>
      <c r="G9" s="349"/>
      <c r="H9" s="349"/>
      <c r="I9" s="103"/>
      <c r="J9" s="36"/>
      <c r="K9" s="39"/>
    </row>
    <row r="10" spans="2:11" s="1" customFormat="1" ht="15">
      <c r="B10" s="35"/>
      <c r="C10" s="36"/>
      <c r="D10" s="31" t="s">
        <v>685</v>
      </c>
      <c r="E10" s="36"/>
      <c r="F10" s="36"/>
      <c r="G10" s="36"/>
      <c r="H10" s="36"/>
      <c r="I10" s="103"/>
      <c r="J10" s="36"/>
      <c r="K10" s="39"/>
    </row>
    <row r="11" spans="2:11" s="1" customFormat="1" ht="36.75" customHeight="1">
      <c r="B11" s="35"/>
      <c r="C11" s="36"/>
      <c r="D11" s="36"/>
      <c r="E11" s="369" t="s">
        <v>22</v>
      </c>
      <c r="F11" s="349"/>
      <c r="G11" s="349"/>
      <c r="H11" s="349"/>
      <c r="I11" s="103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03"/>
      <c r="J12" s="36"/>
      <c r="K12" s="39"/>
    </row>
    <row r="13" spans="2:11" s="1" customFormat="1" ht="14.25" customHeight="1">
      <c r="B13" s="35"/>
      <c r="C13" s="36"/>
      <c r="D13" s="31" t="s">
        <v>589</v>
      </c>
      <c r="E13" s="36"/>
      <c r="F13" s="29" t="s">
        <v>590</v>
      </c>
      <c r="G13" s="36"/>
      <c r="H13" s="36"/>
      <c r="I13" s="104" t="s">
        <v>591</v>
      </c>
      <c r="J13" s="29" t="s">
        <v>592</v>
      </c>
      <c r="K13" s="39"/>
    </row>
    <row r="14" spans="2:11" s="1" customFormat="1" ht="14.25" customHeight="1">
      <c r="B14" s="35"/>
      <c r="C14" s="36"/>
      <c r="D14" s="31" t="s">
        <v>594</v>
      </c>
      <c r="E14" s="36"/>
      <c r="F14" s="29" t="s">
        <v>595</v>
      </c>
      <c r="G14" s="36"/>
      <c r="H14" s="36"/>
      <c r="I14" s="104" t="s">
        <v>596</v>
      </c>
      <c r="J14" s="105" t="str">
        <f>'Rekapitulace stavby'!AN8</f>
        <v>13.2.2016</v>
      </c>
      <c r="K14" s="39"/>
    </row>
    <row r="15" spans="2:11" s="1" customFormat="1" ht="10.5" customHeight="1">
      <c r="B15" s="35"/>
      <c r="C15" s="36"/>
      <c r="D15" s="36"/>
      <c r="E15" s="36"/>
      <c r="F15" s="36"/>
      <c r="G15" s="36"/>
      <c r="H15" s="36"/>
      <c r="I15" s="103"/>
      <c r="J15" s="36"/>
      <c r="K15" s="39"/>
    </row>
    <row r="16" spans="2:11" s="1" customFormat="1" ht="14.25" customHeight="1">
      <c r="B16" s="35"/>
      <c r="C16" s="36"/>
      <c r="D16" s="31" t="s">
        <v>600</v>
      </c>
      <c r="E16" s="36"/>
      <c r="F16" s="36"/>
      <c r="G16" s="36"/>
      <c r="H16" s="36"/>
      <c r="I16" s="104" t="s">
        <v>601</v>
      </c>
      <c r="J16" s="29" t="s">
        <v>592</v>
      </c>
      <c r="K16" s="39"/>
    </row>
    <row r="17" spans="2:11" s="1" customFormat="1" ht="18" customHeight="1">
      <c r="B17" s="35"/>
      <c r="C17" s="36"/>
      <c r="D17" s="36"/>
      <c r="E17" s="29" t="s">
        <v>602</v>
      </c>
      <c r="F17" s="36"/>
      <c r="G17" s="36"/>
      <c r="H17" s="36"/>
      <c r="I17" s="104" t="s">
        <v>603</v>
      </c>
      <c r="J17" s="29" t="s">
        <v>592</v>
      </c>
      <c r="K17" s="39"/>
    </row>
    <row r="18" spans="2:11" s="1" customFormat="1" ht="6.75" customHeight="1">
      <c r="B18" s="35"/>
      <c r="C18" s="36"/>
      <c r="D18" s="36"/>
      <c r="E18" s="36"/>
      <c r="F18" s="36"/>
      <c r="G18" s="36"/>
      <c r="H18" s="36"/>
      <c r="I18" s="103"/>
      <c r="J18" s="36"/>
      <c r="K18" s="39"/>
    </row>
    <row r="19" spans="2:11" s="1" customFormat="1" ht="14.25" customHeight="1">
      <c r="B19" s="35"/>
      <c r="C19" s="36"/>
      <c r="D19" s="31" t="s">
        <v>604</v>
      </c>
      <c r="E19" s="36"/>
      <c r="F19" s="36"/>
      <c r="G19" s="36"/>
      <c r="H19" s="36"/>
      <c r="I19" s="104" t="s">
        <v>601</v>
      </c>
      <c r="J19" s="29">
        <f>IF('Rekapitulace stavby'!AN13="Vyplň údaj","",IF('Rekapitulace stavby'!AN13="","",'Rekapitulace stavby'!AN13))</f>
      </c>
      <c r="K19" s="39"/>
    </row>
    <row r="20" spans="2:11" s="1" customFormat="1" ht="18" customHeight="1">
      <c r="B20" s="35"/>
      <c r="C20" s="36"/>
      <c r="D20" s="36"/>
      <c r="E20" s="29">
        <f>IF('Rekapitulace stavby'!E14="Vyplň údaj","",IF('Rekapitulace stavby'!E14="","",'Rekapitulace stavby'!E14))</f>
      </c>
      <c r="F20" s="36"/>
      <c r="G20" s="36"/>
      <c r="H20" s="36"/>
      <c r="I20" s="104" t="s">
        <v>603</v>
      </c>
      <c r="J20" s="29">
        <f>IF('Rekapitulace stavby'!AN14="Vyplň údaj","",IF('Rekapitulace stavby'!AN14="","",'Rekapitulace stavby'!AN14))</f>
      </c>
      <c r="K20" s="39"/>
    </row>
    <row r="21" spans="2:11" s="1" customFormat="1" ht="6.75" customHeight="1">
      <c r="B21" s="35"/>
      <c r="C21" s="36"/>
      <c r="D21" s="36"/>
      <c r="E21" s="36"/>
      <c r="F21" s="36"/>
      <c r="G21" s="36"/>
      <c r="H21" s="36"/>
      <c r="I21" s="103"/>
      <c r="J21" s="36"/>
      <c r="K21" s="39"/>
    </row>
    <row r="22" spans="2:11" s="1" customFormat="1" ht="14.25" customHeight="1">
      <c r="B22" s="35"/>
      <c r="C22" s="36"/>
      <c r="D22" s="31" t="s">
        <v>606</v>
      </c>
      <c r="E22" s="36"/>
      <c r="F22" s="36"/>
      <c r="G22" s="36"/>
      <c r="H22" s="36"/>
      <c r="I22" s="104" t="s">
        <v>601</v>
      </c>
      <c r="J22" s="29" t="s">
        <v>592</v>
      </c>
      <c r="K22" s="39"/>
    </row>
    <row r="23" spans="2:11" s="1" customFormat="1" ht="18" customHeight="1">
      <c r="B23" s="35"/>
      <c r="C23" s="36"/>
      <c r="D23" s="36"/>
      <c r="E23" s="29" t="s">
        <v>607</v>
      </c>
      <c r="F23" s="36"/>
      <c r="G23" s="36"/>
      <c r="H23" s="36"/>
      <c r="I23" s="104" t="s">
        <v>603</v>
      </c>
      <c r="J23" s="29" t="s">
        <v>592</v>
      </c>
      <c r="K23" s="39"/>
    </row>
    <row r="24" spans="2:11" s="1" customFormat="1" ht="6.75" customHeight="1">
      <c r="B24" s="35"/>
      <c r="C24" s="36"/>
      <c r="D24" s="36"/>
      <c r="E24" s="36"/>
      <c r="F24" s="36"/>
      <c r="G24" s="36"/>
      <c r="H24" s="36"/>
      <c r="I24" s="103"/>
      <c r="J24" s="36"/>
      <c r="K24" s="39"/>
    </row>
    <row r="25" spans="2:11" s="1" customFormat="1" ht="14.25" customHeight="1">
      <c r="B25" s="35"/>
      <c r="C25" s="36"/>
      <c r="D25" s="31" t="s">
        <v>609</v>
      </c>
      <c r="E25" s="36"/>
      <c r="F25" s="36"/>
      <c r="G25" s="36"/>
      <c r="H25" s="36"/>
      <c r="I25" s="103"/>
      <c r="J25" s="36"/>
      <c r="K25" s="39"/>
    </row>
    <row r="26" spans="2:11" s="7" customFormat="1" ht="22.5" customHeight="1">
      <c r="B26" s="106"/>
      <c r="C26" s="107"/>
      <c r="D26" s="107"/>
      <c r="E26" s="362" t="s">
        <v>592</v>
      </c>
      <c r="F26" s="370"/>
      <c r="G26" s="370"/>
      <c r="H26" s="370"/>
      <c r="I26" s="108"/>
      <c r="J26" s="107"/>
      <c r="K26" s="109"/>
    </row>
    <row r="27" spans="2:11" s="1" customFormat="1" ht="6.75" customHeight="1">
      <c r="B27" s="35"/>
      <c r="C27" s="36"/>
      <c r="D27" s="36"/>
      <c r="E27" s="36"/>
      <c r="F27" s="36"/>
      <c r="G27" s="36"/>
      <c r="H27" s="36"/>
      <c r="I27" s="103"/>
      <c r="J27" s="36"/>
      <c r="K27" s="39"/>
    </row>
    <row r="28" spans="2:11" s="1" customFormat="1" ht="6.75" customHeight="1">
      <c r="B28" s="35"/>
      <c r="C28" s="36"/>
      <c r="D28" s="63"/>
      <c r="E28" s="63"/>
      <c r="F28" s="63"/>
      <c r="G28" s="63"/>
      <c r="H28" s="63"/>
      <c r="I28" s="110"/>
      <c r="J28" s="63"/>
      <c r="K28" s="111"/>
    </row>
    <row r="29" spans="2:11" s="1" customFormat="1" ht="24.75" customHeight="1">
      <c r="B29" s="35"/>
      <c r="C29" s="36"/>
      <c r="D29" s="112" t="s">
        <v>611</v>
      </c>
      <c r="E29" s="36"/>
      <c r="F29" s="36"/>
      <c r="G29" s="36"/>
      <c r="H29" s="36"/>
      <c r="I29" s="103"/>
      <c r="J29" s="113">
        <f>ROUND(J86,2)</f>
        <v>0</v>
      </c>
      <c r="K29" s="39"/>
    </row>
    <row r="30" spans="2:11" s="1" customFormat="1" ht="6.75" customHeight="1">
      <c r="B30" s="35"/>
      <c r="C30" s="36"/>
      <c r="D30" s="63"/>
      <c r="E30" s="63"/>
      <c r="F30" s="63"/>
      <c r="G30" s="63"/>
      <c r="H30" s="63"/>
      <c r="I30" s="110"/>
      <c r="J30" s="63"/>
      <c r="K30" s="111"/>
    </row>
    <row r="31" spans="2:11" s="1" customFormat="1" ht="14.25" customHeight="1">
      <c r="B31" s="35"/>
      <c r="C31" s="36"/>
      <c r="D31" s="36"/>
      <c r="E31" s="36"/>
      <c r="F31" s="40" t="s">
        <v>613</v>
      </c>
      <c r="G31" s="36"/>
      <c r="H31" s="36"/>
      <c r="I31" s="114" t="s">
        <v>612</v>
      </c>
      <c r="J31" s="40" t="s">
        <v>614</v>
      </c>
      <c r="K31" s="39"/>
    </row>
    <row r="32" spans="2:11" s="1" customFormat="1" ht="14.25" customHeight="1">
      <c r="B32" s="35"/>
      <c r="C32" s="36"/>
      <c r="D32" s="43" t="s">
        <v>615</v>
      </c>
      <c r="E32" s="43" t="s">
        <v>616</v>
      </c>
      <c r="F32" s="115">
        <f>ROUND(SUM(BE86:BE98),2)</f>
        <v>0</v>
      </c>
      <c r="G32" s="36"/>
      <c r="H32" s="36"/>
      <c r="I32" s="116">
        <v>0.21</v>
      </c>
      <c r="J32" s="115">
        <f>ROUND(ROUND((SUM(BE86:BE98)),2)*I32,2)</f>
        <v>0</v>
      </c>
      <c r="K32" s="39"/>
    </row>
    <row r="33" spans="2:11" s="1" customFormat="1" ht="14.25" customHeight="1">
      <c r="B33" s="35"/>
      <c r="C33" s="36"/>
      <c r="D33" s="36"/>
      <c r="E33" s="43" t="s">
        <v>617</v>
      </c>
      <c r="F33" s="115">
        <f>ROUND(SUM(BF86:BF98),2)</f>
        <v>0</v>
      </c>
      <c r="G33" s="36"/>
      <c r="H33" s="36"/>
      <c r="I33" s="116">
        <v>0.15</v>
      </c>
      <c r="J33" s="115">
        <f>ROUND(ROUND((SUM(BF86:BF98)),2)*I33,2)</f>
        <v>0</v>
      </c>
      <c r="K33" s="39"/>
    </row>
    <row r="34" spans="2:11" s="1" customFormat="1" ht="14.25" customHeight="1" hidden="1">
      <c r="B34" s="35"/>
      <c r="C34" s="36"/>
      <c r="D34" s="36"/>
      <c r="E34" s="43" t="s">
        <v>618</v>
      </c>
      <c r="F34" s="115">
        <f>ROUND(SUM(BG86:BG98),2)</f>
        <v>0</v>
      </c>
      <c r="G34" s="36"/>
      <c r="H34" s="36"/>
      <c r="I34" s="116">
        <v>0.21</v>
      </c>
      <c r="J34" s="115">
        <v>0</v>
      </c>
      <c r="K34" s="39"/>
    </row>
    <row r="35" spans="2:11" s="1" customFormat="1" ht="14.25" customHeight="1" hidden="1">
      <c r="B35" s="35"/>
      <c r="C35" s="36"/>
      <c r="D35" s="36"/>
      <c r="E35" s="43" t="s">
        <v>619</v>
      </c>
      <c r="F35" s="115">
        <f>ROUND(SUM(BH86:BH98),2)</f>
        <v>0</v>
      </c>
      <c r="G35" s="36"/>
      <c r="H35" s="36"/>
      <c r="I35" s="116">
        <v>0.15</v>
      </c>
      <c r="J35" s="115">
        <v>0</v>
      </c>
      <c r="K35" s="39"/>
    </row>
    <row r="36" spans="2:11" s="1" customFormat="1" ht="14.25" customHeight="1" hidden="1">
      <c r="B36" s="35"/>
      <c r="C36" s="36"/>
      <c r="D36" s="36"/>
      <c r="E36" s="43" t="s">
        <v>620</v>
      </c>
      <c r="F36" s="115">
        <f>ROUND(SUM(BI86:BI98),2)</f>
        <v>0</v>
      </c>
      <c r="G36" s="36"/>
      <c r="H36" s="36"/>
      <c r="I36" s="116">
        <v>0</v>
      </c>
      <c r="J36" s="115">
        <v>0</v>
      </c>
      <c r="K36" s="39"/>
    </row>
    <row r="37" spans="2:11" s="1" customFormat="1" ht="6.75" customHeight="1">
      <c r="B37" s="35"/>
      <c r="C37" s="36"/>
      <c r="D37" s="36"/>
      <c r="E37" s="36"/>
      <c r="F37" s="36"/>
      <c r="G37" s="36"/>
      <c r="H37" s="36"/>
      <c r="I37" s="103"/>
      <c r="J37" s="36"/>
      <c r="K37" s="39"/>
    </row>
    <row r="38" spans="2:11" s="1" customFormat="1" ht="24.75" customHeight="1">
      <c r="B38" s="35"/>
      <c r="C38" s="45"/>
      <c r="D38" s="46" t="s">
        <v>621</v>
      </c>
      <c r="E38" s="47"/>
      <c r="F38" s="47"/>
      <c r="G38" s="117" t="s">
        <v>622</v>
      </c>
      <c r="H38" s="48" t="s">
        <v>623</v>
      </c>
      <c r="I38" s="118"/>
      <c r="J38" s="49">
        <f>SUM(J29:J36)</f>
        <v>0</v>
      </c>
      <c r="K38" s="119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0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1"/>
      <c r="J43" s="55"/>
      <c r="K43" s="122"/>
    </row>
    <row r="44" spans="2:11" s="1" customFormat="1" ht="36.75" customHeight="1">
      <c r="B44" s="35"/>
      <c r="C44" s="24" t="s">
        <v>687</v>
      </c>
      <c r="D44" s="36"/>
      <c r="E44" s="36"/>
      <c r="F44" s="36"/>
      <c r="G44" s="36"/>
      <c r="H44" s="36"/>
      <c r="I44" s="103"/>
      <c r="J44" s="36"/>
      <c r="K44" s="39"/>
    </row>
    <row r="45" spans="2:11" s="1" customFormat="1" ht="6.75" customHeight="1">
      <c r="B45" s="35"/>
      <c r="C45" s="36"/>
      <c r="D45" s="36"/>
      <c r="E45" s="36"/>
      <c r="F45" s="36"/>
      <c r="G45" s="36"/>
      <c r="H45" s="36"/>
      <c r="I45" s="103"/>
      <c r="J45" s="36"/>
      <c r="K45" s="39"/>
    </row>
    <row r="46" spans="2:11" s="1" customFormat="1" ht="14.25" customHeight="1">
      <c r="B46" s="35"/>
      <c r="C46" s="31" t="s">
        <v>586</v>
      </c>
      <c r="D46" s="36"/>
      <c r="E46" s="36"/>
      <c r="F46" s="36"/>
      <c r="G46" s="36"/>
      <c r="H46" s="36"/>
      <c r="I46" s="103"/>
      <c r="J46" s="36"/>
      <c r="K46" s="39"/>
    </row>
    <row r="47" spans="2:11" s="1" customFormat="1" ht="22.5" customHeight="1">
      <c r="B47" s="35"/>
      <c r="C47" s="36"/>
      <c r="D47" s="36"/>
      <c r="E47" s="368" t="str">
        <f>E7</f>
        <v>Zámecká věž a plato Zámeckého Vrchu  I.Etapa - zpřístupnění historických sklepení</v>
      </c>
      <c r="F47" s="349"/>
      <c r="G47" s="349"/>
      <c r="H47" s="349"/>
      <c r="I47" s="103"/>
      <c r="J47" s="36"/>
      <c r="K47" s="39"/>
    </row>
    <row r="48" spans="2:11" ht="15">
      <c r="B48" s="22"/>
      <c r="C48" s="31" t="s">
        <v>683</v>
      </c>
      <c r="D48" s="23"/>
      <c r="E48" s="23"/>
      <c r="F48" s="23"/>
      <c r="G48" s="23"/>
      <c r="H48" s="23"/>
      <c r="I48" s="102"/>
      <c r="J48" s="23"/>
      <c r="K48" s="25"/>
    </row>
    <row r="49" spans="2:11" s="1" customFormat="1" ht="22.5" customHeight="1">
      <c r="B49" s="35"/>
      <c r="C49" s="36"/>
      <c r="D49" s="36"/>
      <c r="E49" s="368" t="s">
        <v>21</v>
      </c>
      <c r="F49" s="349"/>
      <c r="G49" s="349"/>
      <c r="H49" s="349"/>
      <c r="I49" s="103"/>
      <c r="J49" s="36"/>
      <c r="K49" s="39"/>
    </row>
    <row r="50" spans="2:11" s="1" customFormat="1" ht="14.25" customHeight="1">
      <c r="B50" s="35"/>
      <c r="C50" s="31" t="s">
        <v>685</v>
      </c>
      <c r="D50" s="36"/>
      <c r="E50" s="36"/>
      <c r="F50" s="36"/>
      <c r="G50" s="36"/>
      <c r="H50" s="36"/>
      <c r="I50" s="103"/>
      <c r="J50" s="36"/>
      <c r="K50" s="39"/>
    </row>
    <row r="51" spans="2:11" s="1" customFormat="1" ht="23.25" customHeight="1">
      <c r="B51" s="35"/>
      <c r="C51" s="36"/>
      <c r="D51" s="36"/>
      <c r="E51" s="369" t="str">
        <f>E11</f>
        <v>D1.1-N - Architektonicko stavební část</v>
      </c>
      <c r="F51" s="349"/>
      <c r="G51" s="349"/>
      <c r="H51" s="349"/>
      <c r="I51" s="103"/>
      <c r="J51" s="36"/>
      <c r="K51" s="39"/>
    </row>
    <row r="52" spans="2:11" s="1" customFormat="1" ht="6.75" customHeight="1">
      <c r="B52" s="35"/>
      <c r="C52" s="36"/>
      <c r="D52" s="36"/>
      <c r="E52" s="36"/>
      <c r="F52" s="36"/>
      <c r="G52" s="36"/>
      <c r="H52" s="36"/>
      <c r="I52" s="103"/>
      <c r="J52" s="36"/>
      <c r="K52" s="39"/>
    </row>
    <row r="53" spans="2:11" s="1" customFormat="1" ht="18" customHeight="1">
      <c r="B53" s="35"/>
      <c r="C53" s="31" t="s">
        <v>594</v>
      </c>
      <c r="D53" s="36"/>
      <c r="E53" s="36"/>
      <c r="F53" s="29" t="str">
        <f>F14</f>
        <v>ul. Tržiště 2119/10, 360 01 Karlovy Vary</v>
      </c>
      <c r="G53" s="36"/>
      <c r="H53" s="36"/>
      <c r="I53" s="104" t="s">
        <v>596</v>
      </c>
      <c r="J53" s="105" t="str">
        <f>IF(J14="","",J14)</f>
        <v>13.2.2016</v>
      </c>
      <c r="K53" s="39"/>
    </row>
    <row r="54" spans="2:11" s="1" customFormat="1" ht="6.75" customHeight="1">
      <c r="B54" s="35"/>
      <c r="C54" s="36"/>
      <c r="D54" s="36"/>
      <c r="E54" s="36"/>
      <c r="F54" s="36"/>
      <c r="G54" s="36"/>
      <c r="H54" s="36"/>
      <c r="I54" s="103"/>
      <c r="J54" s="36"/>
      <c r="K54" s="39"/>
    </row>
    <row r="55" spans="2:11" s="1" customFormat="1" ht="15">
      <c r="B55" s="35"/>
      <c r="C55" s="31" t="s">
        <v>600</v>
      </c>
      <c r="D55" s="36"/>
      <c r="E55" s="36"/>
      <c r="F55" s="29" t="str">
        <f>E17</f>
        <v>Statutární město Karlovy Vary</v>
      </c>
      <c r="G55" s="36"/>
      <c r="H55" s="36"/>
      <c r="I55" s="104" t="s">
        <v>606</v>
      </c>
      <c r="J55" s="29" t="str">
        <f>E23</f>
        <v>Ing. David Pokorný</v>
      </c>
      <c r="K55" s="39"/>
    </row>
    <row r="56" spans="2:11" s="1" customFormat="1" ht="14.25" customHeight="1">
      <c r="B56" s="35"/>
      <c r="C56" s="31" t="s">
        <v>604</v>
      </c>
      <c r="D56" s="36"/>
      <c r="E56" s="36"/>
      <c r="F56" s="29">
        <f>IF(E20="","",E20)</f>
      </c>
      <c r="G56" s="36"/>
      <c r="H56" s="36"/>
      <c r="I56" s="103"/>
      <c r="J56" s="36"/>
      <c r="K56" s="39"/>
    </row>
    <row r="57" spans="2:11" s="1" customFormat="1" ht="9.75" customHeight="1">
      <c r="B57" s="35"/>
      <c r="C57" s="36"/>
      <c r="D57" s="36"/>
      <c r="E57" s="36"/>
      <c r="F57" s="36"/>
      <c r="G57" s="36"/>
      <c r="H57" s="36"/>
      <c r="I57" s="103"/>
      <c r="J57" s="36"/>
      <c r="K57" s="39"/>
    </row>
    <row r="58" spans="2:11" s="1" customFormat="1" ht="29.25" customHeight="1">
      <c r="B58" s="35"/>
      <c r="C58" s="123" t="s">
        <v>688</v>
      </c>
      <c r="D58" s="45"/>
      <c r="E58" s="45"/>
      <c r="F58" s="45"/>
      <c r="G58" s="45"/>
      <c r="H58" s="45"/>
      <c r="I58" s="124"/>
      <c r="J58" s="125" t="s">
        <v>689</v>
      </c>
      <c r="K58" s="50"/>
    </row>
    <row r="59" spans="2:11" s="1" customFormat="1" ht="9.75" customHeight="1">
      <c r="B59" s="35"/>
      <c r="C59" s="36"/>
      <c r="D59" s="36"/>
      <c r="E59" s="36"/>
      <c r="F59" s="36"/>
      <c r="G59" s="36"/>
      <c r="H59" s="36"/>
      <c r="I59" s="103"/>
      <c r="J59" s="36"/>
      <c r="K59" s="39"/>
    </row>
    <row r="60" spans="2:47" s="1" customFormat="1" ht="29.25" customHeight="1">
      <c r="B60" s="35"/>
      <c r="C60" s="126" t="s">
        <v>690</v>
      </c>
      <c r="D60" s="36"/>
      <c r="E60" s="36"/>
      <c r="F60" s="36"/>
      <c r="G60" s="36"/>
      <c r="H60" s="36"/>
      <c r="I60" s="103"/>
      <c r="J60" s="113">
        <f>J86</f>
        <v>0</v>
      </c>
      <c r="K60" s="39"/>
      <c r="AU60" s="18" t="s">
        <v>691</v>
      </c>
    </row>
    <row r="61" spans="2:11" s="8" customFormat="1" ht="24.75" customHeight="1">
      <c r="B61" s="127"/>
      <c r="C61" s="128"/>
      <c r="D61" s="129" t="s">
        <v>692</v>
      </c>
      <c r="E61" s="130"/>
      <c r="F61" s="130"/>
      <c r="G61" s="130"/>
      <c r="H61" s="130"/>
      <c r="I61" s="131"/>
      <c r="J61" s="132">
        <f>J87</f>
        <v>0</v>
      </c>
      <c r="K61" s="133"/>
    </row>
    <row r="62" spans="2:11" s="9" customFormat="1" ht="19.5" customHeight="1">
      <c r="B62" s="134"/>
      <c r="C62" s="135"/>
      <c r="D62" s="136" t="s">
        <v>698</v>
      </c>
      <c r="E62" s="137"/>
      <c r="F62" s="137"/>
      <c r="G62" s="137"/>
      <c r="H62" s="137"/>
      <c r="I62" s="138"/>
      <c r="J62" s="139">
        <f>J88</f>
        <v>0</v>
      </c>
      <c r="K62" s="140"/>
    </row>
    <row r="63" spans="2:11" s="9" customFormat="1" ht="14.25" customHeight="1">
      <c r="B63" s="134"/>
      <c r="C63" s="135"/>
      <c r="D63" s="136" t="s">
        <v>1363</v>
      </c>
      <c r="E63" s="137"/>
      <c r="F63" s="137"/>
      <c r="G63" s="137"/>
      <c r="H63" s="137"/>
      <c r="I63" s="138"/>
      <c r="J63" s="139">
        <f>J89</f>
        <v>0</v>
      </c>
      <c r="K63" s="140"/>
    </row>
    <row r="64" spans="2:11" s="9" customFormat="1" ht="19.5" customHeight="1">
      <c r="B64" s="134"/>
      <c r="C64" s="135"/>
      <c r="D64" s="136" t="s">
        <v>703</v>
      </c>
      <c r="E64" s="137"/>
      <c r="F64" s="137"/>
      <c r="G64" s="137"/>
      <c r="H64" s="137"/>
      <c r="I64" s="138"/>
      <c r="J64" s="139">
        <f>J96</f>
        <v>0</v>
      </c>
      <c r="K64" s="140"/>
    </row>
    <row r="65" spans="2:11" s="1" customFormat="1" ht="21.75" customHeight="1">
      <c r="B65" s="35"/>
      <c r="C65" s="36"/>
      <c r="D65" s="36"/>
      <c r="E65" s="36"/>
      <c r="F65" s="36"/>
      <c r="G65" s="36"/>
      <c r="H65" s="36"/>
      <c r="I65" s="103"/>
      <c r="J65" s="36"/>
      <c r="K65" s="39"/>
    </row>
    <row r="66" spans="2:11" s="1" customFormat="1" ht="6.75" customHeight="1">
      <c r="B66" s="51"/>
      <c r="C66" s="52"/>
      <c r="D66" s="52"/>
      <c r="E66" s="52"/>
      <c r="F66" s="52"/>
      <c r="G66" s="52"/>
      <c r="H66" s="52"/>
      <c r="I66" s="120"/>
      <c r="J66" s="52"/>
      <c r="K66" s="53"/>
    </row>
    <row r="70" spans="2:12" s="1" customFormat="1" ht="6.75" customHeight="1">
      <c r="B70" s="54"/>
      <c r="C70" s="55"/>
      <c r="D70" s="55"/>
      <c r="E70" s="55"/>
      <c r="F70" s="55"/>
      <c r="G70" s="55"/>
      <c r="H70" s="55"/>
      <c r="I70" s="121"/>
      <c r="J70" s="55"/>
      <c r="K70" s="55"/>
      <c r="L70" s="35"/>
    </row>
    <row r="71" spans="2:12" s="1" customFormat="1" ht="36.75" customHeight="1">
      <c r="B71" s="35"/>
      <c r="C71" s="56" t="s">
        <v>712</v>
      </c>
      <c r="I71" s="141"/>
      <c r="L71" s="35"/>
    </row>
    <row r="72" spans="2:12" s="1" customFormat="1" ht="6.75" customHeight="1">
      <c r="B72" s="35"/>
      <c r="I72" s="141"/>
      <c r="L72" s="35"/>
    </row>
    <row r="73" spans="2:12" s="1" customFormat="1" ht="14.25" customHeight="1">
      <c r="B73" s="35"/>
      <c r="C73" s="58" t="s">
        <v>586</v>
      </c>
      <c r="I73" s="141"/>
      <c r="L73" s="35"/>
    </row>
    <row r="74" spans="2:12" s="1" customFormat="1" ht="22.5" customHeight="1">
      <c r="B74" s="35"/>
      <c r="E74" s="366" t="str">
        <f>E7</f>
        <v>Zámecká věž a plato Zámeckého Vrchu  I.Etapa - zpřístupnění historických sklepení</v>
      </c>
      <c r="F74" s="344"/>
      <c r="G74" s="344"/>
      <c r="H74" s="344"/>
      <c r="I74" s="141"/>
      <c r="L74" s="35"/>
    </row>
    <row r="75" spans="2:12" ht="15">
      <c r="B75" s="22"/>
      <c r="C75" s="58" t="s">
        <v>683</v>
      </c>
      <c r="L75" s="22"/>
    </row>
    <row r="76" spans="2:12" s="1" customFormat="1" ht="22.5" customHeight="1">
      <c r="B76" s="35"/>
      <c r="E76" s="366" t="s">
        <v>21</v>
      </c>
      <c r="F76" s="344"/>
      <c r="G76" s="344"/>
      <c r="H76" s="344"/>
      <c r="I76" s="141"/>
      <c r="L76" s="35"/>
    </row>
    <row r="77" spans="2:12" s="1" customFormat="1" ht="14.25" customHeight="1">
      <c r="B77" s="35"/>
      <c r="C77" s="58" t="s">
        <v>685</v>
      </c>
      <c r="I77" s="141"/>
      <c r="L77" s="35"/>
    </row>
    <row r="78" spans="2:12" s="1" customFormat="1" ht="23.25" customHeight="1">
      <c r="B78" s="35"/>
      <c r="E78" s="341" t="str">
        <f>E11</f>
        <v>D1.1-N - Architektonicko stavební část</v>
      </c>
      <c r="F78" s="344"/>
      <c r="G78" s="344"/>
      <c r="H78" s="344"/>
      <c r="I78" s="141"/>
      <c r="L78" s="35"/>
    </row>
    <row r="79" spans="2:12" s="1" customFormat="1" ht="6.75" customHeight="1">
      <c r="B79" s="35"/>
      <c r="I79" s="141"/>
      <c r="L79" s="35"/>
    </row>
    <row r="80" spans="2:12" s="1" customFormat="1" ht="18" customHeight="1">
      <c r="B80" s="35"/>
      <c r="C80" s="58" t="s">
        <v>594</v>
      </c>
      <c r="F80" s="142" t="str">
        <f>F14</f>
        <v>ul. Tržiště 2119/10, 360 01 Karlovy Vary</v>
      </c>
      <c r="I80" s="143" t="s">
        <v>596</v>
      </c>
      <c r="J80" s="62" t="str">
        <f>IF(J14="","",J14)</f>
        <v>13.2.2016</v>
      </c>
      <c r="L80" s="35"/>
    </row>
    <row r="81" spans="2:12" s="1" customFormat="1" ht="6.75" customHeight="1">
      <c r="B81" s="35"/>
      <c r="I81" s="141"/>
      <c r="L81" s="35"/>
    </row>
    <row r="82" spans="2:12" s="1" customFormat="1" ht="15">
      <c r="B82" s="35"/>
      <c r="C82" s="58" t="s">
        <v>600</v>
      </c>
      <c r="F82" s="142" t="str">
        <f>E17</f>
        <v>Statutární město Karlovy Vary</v>
      </c>
      <c r="I82" s="143" t="s">
        <v>606</v>
      </c>
      <c r="J82" s="142" t="str">
        <f>E23</f>
        <v>Ing. David Pokorný</v>
      </c>
      <c r="L82" s="35"/>
    </row>
    <row r="83" spans="2:12" s="1" customFormat="1" ht="14.25" customHeight="1">
      <c r="B83" s="35"/>
      <c r="C83" s="58" t="s">
        <v>604</v>
      </c>
      <c r="F83" s="142">
        <f>IF(E20="","",E20)</f>
      </c>
      <c r="I83" s="141"/>
      <c r="L83" s="35"/>
    </row>
    <row r="84" spans="2:12" s="1" customFormat="1" ht="9.75" customHeight="1">
      <c r="B84" s="35"/>
      <c r="I84" s="141"/>
      <c r="L84" s="35"/>
    </row>
    <row r="85" spans="2:20" s="10" customFormat="1" ht="29.25" customHeight="1">
      <c r="B85" s="144"/>
      <c r="C85" s="145" t="s">
        <v>713</v>
      </c>
      <c r="D85" s="146" t="s">
        <v>630</v>
      </c>
      <c r="E85" s="146" t="s">
        <v>626</v>
      </c>
      <c r="F85" s="146" t="s">
        <v>714</v>
      </c>
      <c r="G85" s="146" t="s">
        <v>715</v>
      </c>
      <c r="H85" s="146" t="s">
        <v>716</v>
      </c>
      <c r="I85" s="147" t="s">
        <v>717</v>
      </c>
      <c r="J85" s="146" t="s">
        <v>689</v>
      </c>
      <c r="K85" s="148" t="s">
        <v>718</v>
      </c>
      <c r="L85" s="144"/>
      <c r="M85" s="68" t="s">
        <v>719</v>
      </c>
      <c r="N85" s="69" t="s">
        <v>615</v>
      </c>
      <c r="O85" s="69" t="s">
        <v>720</v>
      </c>
      <c r="P85" s="69" t="s">
        <v>721</v>
      </c>
      <c r="Q85" s="69" t="s">
        <v>722</v>
      </c>
      <c r="R85" s="69" t="s">
        <v>723</v>
      </c>
      <c r="S85" s="69" t="s">
        <v>724</v>
      </c>
      <c r="T85" s="70" t="s">
        <v>725</v>
      </c>
    </row>
    <row r="86" spans="2:63" s="1" customFormat="1" ht="29.25" customHeight="1">
      <c r="B86" s="35"/>
      <c r="C86" s="72" t="s">
        <v>690</v>
      </c>
      <c r="I86" s="141"/>
      <c r="J86" s="149">
        <f>BK86</f>
        <v>0</v>
      </c>
      <c r="L86" s="35"/>
      <c r="M86" s="71"/>
      <c r="N86" s="63"/>
      <c r="O86" s="63"/>
      <c r="P86" s="150">
        <f>P87</f>
        <v>0</v>
      </c>
      <c r="Q86" s="63"/>
      <c r="R86" s="150">
        <f>R87</f>
        <v>0.0015276</v>
      </c>
      <c r="S86" s="63"/>
      <c r="T86" s="151">
        <f>T87</f>
        <v>0</v>
      </c>
      <c r="AT86" s="18" t="s">
        <v>644</v>
      </c>
      <c r="AU86" s="18" t="s">
        <v>691</v>
      </c>
      <c r="BK86" s="152">
        <f>BK87</f>
        <v>0</v>
      </c>
    </row>
    <row r="87" spans="2:63" s="11" customFormat="1" ht="36.75" customHeight="1">
      <c r="B87" s="153"/>
      <c r="D87" s="154" t="s">
        <v>644</v>
      </c>
      <c r="E87" s="155" t="s">
        <v>726</v>
      </c>
      <c r="F87" s="155" t="s">
        <v>727</v>
      </c>
      <c r="I87" s="156"/>
      <c r="J87" s="157">
        <f>BK87</f>
        <v>0</v>
      </c>
      <c r="L87" s="153"/>
      <c r="M87" s="158"/>
      <c r="N87" s="159"/>
      <c r="O87" s="159"/>
      <c r="P87" s="160">
        <f>P88+P96</f>
        <v>0</v>
      </c>
      <c r="Q87" s="159"/>
      <c r="R87" s="160">
        <f>R88+R96</f>
        <v>0.0015276</v>
      </c>
      <c r="S87" s="159"/>
      <c r="T87" s="161">
        <f>T88+T96</f>
        <v>0</v>
      </c>
      <c r="AR87" s="154" t="s">
        <v>593</v>
      </c>
      <c r="AT87" s="162" t="s">
        <v>644</v>
      </c>
      <c r="AU87" s="162" t="s">
        <v>645</v>
      </c>
      <c r="AY87" s="154" t="s">
        <v>728</v>
      </c>
      <c r="BK87" s="163">
        <f>BK88+BK96</f>
        <v>0</v>
      </c>
    </row>
    <row r="88" spans="2:63" s="11" customFormat="1" ht="19.5" customHeight="1">
      <c r="B88" s="153"/>
      <c r="D88" s="154" t="s">
        <v>644</v>
      </c>
      <c r="E88" s="195" t="s">
        <v>786</v>
      </c>
      <c r="F88" s="195" t="s">
        <v>885</v>
      </c>
      <c r="I88" s="156"/>
      <c r="J88" s="196">
        <f>BK88</f>
        <v>0</v>
      </c>
      <c r="L88" s="153"/>
      <c r="M88" s="158"/>
      <c r="N88" s="159"/>
      <c r="O88" s="159"/>
      <c r="P88" s="160">
        <f>P89</f>
        <v>0</v>
      </c>
      <c r="Q88" s="159"/>
      <c r="R88" s="160">
        <f>R89</f>
        <v>0.0015276</v>
      </c>
      <c r="S88" s="159"/>
      <c r="T88" s="161">
        <f>T89</f>
        <v>0</v>
      </c>
      <c r="AR88" s="154" t="s">
        <v>593</v>
      </c>
      <c r="AT88" s="162" t="s">
        <v>644</v>
      </c>
      <c r="AU88" s="162" t="s">
        <v>593</v>
      </c>
      <c r="AY88" s="154" t="s">
        <v>728</v>
      </c>
      <c r="BK88" s="163">
        <f>BK89</f>
        <v>0</v>
      </c>
    </row>
    <row r="89" spans="2:63" s="11" customFormat="1" ht="14.25" customHeight="1">
      <c r="B89" s="153"/>
      <c r="D89" s="164" t="s">
        <v>644</v>
      </c>
      <c r="E89" s="165" t="s">
        <v>1298</v>
      </c>
      <c r="F89" s="165" t="s">
        <v>1364</v>
      </c>
      <c r="I89" s="156"/>
      <c r="J89" s="166">
        <f>BK89</f>
        <v>0</v>
      </c>
      <c r="L89" s="153"/>
      <c r="M89" s="158"/>
      <c r="N89" s="159"/>
      <c r="O89" s="159"/>
      <c r="P89" s="160">
        <f>SUM(P90:P95)</f>
        <v>0</v>
      </c>
      <c r="Q89" s="159"/>
      <c r="R89" s="160">
        <f>SUM(R90:R95)</f>
        <v>0.0015276</v>
      </c>
      <c r="S89" s="159"/>
      <c r="T89" s="161">
        <f>SUM(T90:T95)</f>
        <v>0</v>
      </c>
      <c r="AR89" s="154" t="s">
        <v>593</v>
      </c>
      <c r="AT89" s="162" t="s">
        <v>644</v>
      </c>
      <c r="AU89" s="162" t="s">
        <v>653</v>
      </c>
      <c r="AY89" s="154" t="s">
        <v>728</v>
      </c>
      <c r="BK89" s="163">
        <f>SUM(BK90:BK95)</f>
        <v>0</v>
      </c>
    </row>
    <row r="90" spans="2:65" s="1" customFormat="1" ht="22.5" customHeight="1">
      <c r="B90" s="167"/>
      <c r="C90" s="168" t="s">
        <v>593</v>
      </c>
      <c r="D90" s="168" t="s">
        <v>731</v>
      </c>
      <c r="E90" s="169" t="s">
        <v>23</v>
      </c>
      <c r="F90" s="170" t="s">
        <v>24</v>
      </c>
      <c r="G90" s="171" t="s">
        <v>734</v>
      </c>
      <c r="H90" s="172">
        <v>38.19</v>
      </c>
      <c r="I90" s="173"/>
      <c r="J90" s="174">
        <f>ROUND(I90*H90,2)</f>
        <v>0</v>
      </c>
      <c r="K90" s="170" t="s">
        <v>735</v>
      </c>
      <c r="L90" s="35"/>
      <c r="M90" s="175" t="s">
        <v>592</v>
      </c>
      <c r="N90" s="176" t="s">
        <v>616</v>
      </c>
      <c r="O90" s="36"/>
      <c r="P90" s="177">
        <f>O90*H90</f>
        <v>0</v>
      </c>
      <c r="Q90" s="177">
        <v>4E-05</v>
      </c>
      <c r="R90" s="177">
        <f>Q90*H90</f>
        <v>0.0015276</v>
      </c>
      <c r="S90" s="177">
        <v>0</v>
      </c>
      <c r="T90" s="178">
        <f>S90*H90</f>
        <v>0</v>
      </c>
      <c r="AR90" s="18" t="s">
        <v>736</v>
      </c>
      <c r="AT90" s="18" t="s">
        <v>731</v>
      </c>
      <c r="AU90" s="18" t="s">
        <v>729</v>
      </c>
      <c r="AY90" s="18" t="s">
        <v>728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8" t="s">
        <v>593</v>
      </c>
      <c r="BK90" s="179">
        <f>ROUND(I90*H90,2)</f>
        <v>0</v>
      </c>
      <c r="BL90" s="18" t="s">
        <v>736</v>
      </c>
      <c r="BM90" s="18" t="s">
        <v>25</v>
      </c>
    </row>
    <row r="91" spans="2:47" s="1" customFormat="1" ht="54">
      <c r="B91" s="35"/>
      <c r="D91" s="180" t="s">
        <v>738</v>
      </c>
      <c r="F91" s="181" t="s">
        <v>26</v>
      </c>
      <c r="I91" s="141"/>
      <c r="L91" s="35"/>
      <c r="M91" s="65"/>
      <c r="N91" s="36"/>
      <c r="O91" s="36"/>
      <c r="P91" s="36"/>
      <c r="Q91" s="36"/>
      <c r="R91" s="36"/>
      <c r="S91" s="36"/>
      <c r="T91" s="66"/>
      <c r="AT91" s="18" t="s">
        <v>738</v>
      </c>
      <c r="AU91" s="18" t="s">
        <v>729</v>
      </c>
    </row>
    <row r="92" spans="2:51" s="12" customFormat="1" ht="13.5">
      <c r="B92" s="182"/>
      <c r="D92" s="183" t="s">
        <v>740</v>
      </c>
      <c r="E92" s="184" t="s">
        <v>592</v>
      </c>
      <c r="F92" s="185" t="s">
        <v>27</v>
      </c>
      <c r="H92" s="186">
        <v>38.19</v>
      </c>
      <c r="I92" s="187"/>
      <c r="L92" s="182"/>
      <c r="M92" s="188"/>
      <c r="N92" s="189"/>
      <c r="O92" s="189"/>
      <c r="P92" s="189"/>
      <c r="Q92" s="189"/>
      <c r="R92" s="189"/>
      <c r="S92" s="189"/>
      <c r="T92" s="190"/>
      <c r="AT92" s="191" t="s">
        <v>740</v>
      </c>
      <c r="AU92" s="191" t="s">
        <v>729</v>
      </c>
      <c r="AV92" s="12" t="s">
        <v>653</v>
      </c>
      <c r="AW92" s="12" t="s">
        <v>608</v>
      </c>
      <c r="AX92" s="12" t="s">
        <v>645</v>
      </c>
      <c r="AY92" s="191" t="s">
        <v>728</v>
      </c>
    </row>
    <row r="93" spans="2:65" s="1" customFormat="1" ht="22.5" customHeight="1">
      <c r="B93" s="167"/>
      <c r="C93" s="168" t="s">
        <v>653</v>
      </c>
      <c r="D93" s="168" t="s">
        <v>731</v>
      </c>
      <c r="E93" s="169" t="s">
        <v>28</v>
      </c>
      <c r="F93" s="170" t="s">
        <v>29</v>
      </c>
      <c r="G93" s="171" t="s">
        <v>734</v>
      </c>
      <c r="H93" s="172">
        <v>76.38</v>
      </c>
      <c r="I93" s="173"/>
      <c r="J93" s="174">
        <f>ROUND(I93*H93,2)</f>
        <v>0</v>
      </c>
      <c r="K93" s="170" t="s">
        <v>735</v>
      </c>
      <c r="L93" s="35"/>
      <c r="M93" s="175" t="s">
        <v>592</v>
      </c>
      <c r="N93" s="176" t="s">
        <v>616</v>
      </c>
      <c r="O93" s="36"/>
      <c r="P93" s="177">
        <f>O93*H93</f>
        <v>0</v>
      </c>
      <c r="Q93" s="177">
        <v>0</v>
      </c>
      <c r="R93" s="177">
        <f>Q93*H93</f>
        <v>0</v>
      </c>
      <c r="S93" s="177">
        <v>0</v>
      </c>
      <c r="T93" s="178">
        <f>S93*H93</f>
        <v>0</v>
      </c>
      <c r="AR93" s="18" t="s">
        <v>736</v>
      </c>
      <c r="AT93" s="18" t="s">
        <v>731</v>
      </c>
      <c r="AU93" s="18" t="s">
        <v>729</v>
      </c>
      <c r="AY93" s="18" t="s">
        <v>728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8" t="s">
        <v>593</v>
      </c>
      <c r="BK93" s="179">
        <f>ROUND(I93*H93,2)</f>
        <v>0</v>
      </c>
      <c r="BL93" s="18" t="s">
        <v>736</v>
      </c>
      <c r="BM93" s="18" t="s">
        <v>30</v>
      </c>
    </row>
    <row r="94" spans="2:47" s="1" customFormat="1" ht="13.5">
      <c r="B94" s="35"/>
      <c r="D94" s="180" t="s">
        <v>738</v>
      </c>
      <c r="F94" s="181" t="s">
        <v>31</v>
      </c>
      <c r="I94" s="141"/>
      <c r="L94" s="35"/>
      <c r="M94" s="65"/>
      <c r="N94" s="36"/>
      <c r="O94" s="36"/>
      <c r="P94" s="36"/>
      <c r="Q94" s="36"/>
      <c r="R94" s="36"/>
      <c r="S94" s="36"/>
      <c r="T94" s="66"/>
      <c r="AT94" s="18" t="s">
        <v>738</v>
      </c>
      <c r="AU94" s="18" t="s">
        <v>729</v>
      </c>
    </row>
    <row r="95" spans="2:51" s="12" customFormat="1" ht="13.5">
      <c r="B95" s="182"/>
      <c r="D95" s="180" t="s">
        <v>740</v>
      </c>
      <c r="E95" s="191" t="s">
        <v>592</v>
      </c>
      <c r="F95" s="193" t="s">
        <v>32</v>
      </c>
      <c r="H95" s="194">
        <v>76.38</v>
      </c>
      <c r="I95" s="187"/>
      <c r="L95" s="182"/>
      <c r="M95" s="188"/>
      <c r="N95" s="189"/>
      <c r="O95" s="189"/>
      <c r="P95" s="189"/>
      <c r="Q95" s="189"/>
      <c r="R95" s="189"/>
      <c r="S95" s="189"/>
      <c r="T95" s="190"/>
      <c r="AT95" s="191" t="s">
        <v>740</v>
      </c>
      <c r="AU95" s="191" t="s">
        <v>729</v>
      </c>
      <c r="AV95" s="12" t="s">
        <v>653</v>
      </c>
      <c r="AW95" s="12" t="s">
        <v>608</v>
      </c>
      <c r="AX95" s="12" t="s">
        <v>645</v>
      </c>
      <c r="AY95" s="191" t="s">
        <v>728</v>
      </c>
    </row>
    <row r="96" spans="2:63" s="11" customFormat="1" ht="29.25" customHeight="1">
      <c r="B96" s="153"/>
      <c r="D96" s="164" t="s">
        <v>644</v>
      </c>
      <c r="E96" s="165" t="s">
        <v>1076</v>
      </c>
      <c r="F96" s="165" t="s">
        <v>1077</v>
      </c>
      <c r="I96" s="156"/>
      <c r="J96" s="166">
        <f>BK96</f>
        <v>0</v>
      </c>
      <c r="L96" s="153"/>
      <c r="M96" s="158"/>
      <c r="N96" s="159"/>
      <c r="O96" s="159"/>
      <c r="P96" s="160">
        <f>SUM(P97:P98)</f>
        <v>0</v>
      </c>
      <c r="Q96" s="159"/>
      <c r="R96" s="160">
        <f>SUM(R97:R98)</f>
        <v>0</v>
      </c>
      <c r="S96" s="159"/>
      <c r="T96" s="161">
        <f>SUM(T97:T98)</f>
        <v>0</v>
      </c>
      <c r="AR96" s="154" t="s">
        <v>593</v>
      </c>
      <c r="AT96" s="162" t="s">
        <v>644</v>
      </c>
      <c r="AU96" s="162" t="s">
        <v>593</v>
      </c>
      <c r="AY96" s="154" t="s">
        <v>728</v>
      </c>
      <c r="BK96" s="163">
        <f>SUM(BK97:BK98)</f>
        <v>0</v>
      </c>
    </row>
    <row r="97" spans="2:65" s="1" customFormat="1" ht="22.5" customHeight="1">
      <c r="B97" s="167"/>
      <c r="C97" s="168" t="s">
        <v>729</v>
      </c>
      <c r="D97" s="168" t="s">
        <v>731</v>
      </c>
      <c r="E97" s="169" t="s">
        <v>1079</v>
      </c>
      <c r="F97" s="170" t="s">
        <v>1080</v>
      </c>
      <c r="G97" s="171" t="s">
        <v>1056</v>
      </c>
      <c r="H97" s="172">
        <v>0.002</v>
      </c>
      <c r="I97" s="173"/>
      <c r="J97" s="174">
        <f>ROUND(I97*H97,2)</f>
        <v>0</v>
      </c>
      <c r="K97" s="170" t="s">
        <v>735</v>
      </c>
      <c r="L97" s="35"/>
      <c r="M97" s="175" t="s">
        <v>592</v>
      </c>
      <c r="N97" s="176" t="s">
        <v>616</v>
      </c>
      <c r="O97" s="36"/>
      <c r="P97" s="177">
        <f>O97*H97</f>
        <v>0</v>
      </c>
      <c r="Q97" s="177">
        <v>0</v>
      </c>
      <c r="R97" s="177">
        <f>Q97*H97</f>
        <v>0</v>
      </c>
      <c r="S97" s="177">
        <v>0</v>
      </c>
      <c r="T97" s="178">
        <f>S97*H97</f>
        <v>0</v>
      </c>
      <c r="AR97" s="18" t="s">
        <v>736</v>
      </c>
      <c r="AT97" s="18" t="s">
        <v>731</v>
      </c>
      <c r="AU97" s="18" t="s">
        <v>653</v>
      </c>
      <c r="AY97" s="18" t="s">
        <v>728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8" t="s">
        <v>593</v>
      </c>
      <c r="BK97" s="179">
        <f>ROUND(I97*H97,2)</f>
        <v>0</v>
      </c>
      <c r="BL97" s="18" t="s">
        <v>736</v>
      </c>
      <c r="BM97" s="18" t="s">
        <v>33</v>
      </c>
    </row>
    <row r="98" spans="2:47" s="1" customFormat="1" ht="27">
      <c r="B98" s="35"/>
      <c r="D98" s="180" t="s">
        <v>738</v>
      </c>
      <c r="F98" s="181" t="s">
        <v>1082</v>
      </c>
      <c r="I98" s="141"/>
      <c r="L98" s="35"/>
      <c r="M98" s="219"/>
      <c r="N98" s="220"/>
      <c r="O98" s="220"/>
      <c r="P98" s="220"/>
      <c r="Q98" s="220"/>
      <c r="R98" s="220"/>
      <c r="S98" s="220"/>
      <c r="T98" s="221"/>
      <c r="AT98" s="18" t="s">
        <v>738</v>
      </c>
      <c r="AU98" s="18" t="s">
        <v>653</v>
      </c>
    </row>
    <row r="99" spans="2:12" s="1" customFormat="1" ht="6.75" customHeight="1">
      <c r="B99" s="51"/>
      <c r="C99" s="52"/>
      <c r="D99" s="52"/>
      <c r="E99" s="52"/>
      <c r="F99" s="52"/>
      <c r="G99" s="52"/>
      <c r="H99" s="52"/>
      <c r="I99" s="120"/>
      <c r="J99" s="52"/>
      <c r="K99" s="52"/>
      <c r="L99" s="35"/>
    </row>
    <row r="457" ht="13.5">
      <c r="AT457" s="222"/>
    </row>
  </sheetData>
  <sheetProtection password="CC35" sheet="1" objects="1" scenarios="1" formatColumns="0" formatRows="0" sort="0" autoFilter="0"/>
  <autoFilter ref="C85:K85"/>
  <mergeCells count="12">
    <mergeCell ref="E11:H11"/>
    <mergeCell ref="E26:H26"/>
    <mergeCell ref="E76:H76"/>
    <mergeCell ref="E78:H78"/>
    <mergeCell ref="G1:H1"/>
    <mergeCell ref="L2:V2"/>
    <mergeCell ref="E47:H47"/>
    <mergeCell ref="E49:H49"/>
    <mergeCell ref="E51:H51"/>
    <mergeCell ref="E74:H74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38"/>
      <c r="C1" s="238"/>
      <c r="D1" s="237" t="s">
        <v>571</v>
      </c>
      <c r="E1" s="238"/>
      <c r="F1" s="239" t="s">
        <v>395</v>
      </c>
      <c r="G1" s="367" t="s">
        <v>396</v>
      </c>
      <c r="H1" s="367"/>
      <c r="I1" s="244"/>
      <c r="J1" s="239" t="s">
        <v>397</v>
      </c>
      <c r="K1" s="237" t="s">
        <v>681</v>
      </c>
      <c r="L1" s="239" t="s">
        <v>398</v>
      </c>
      <c r="M1" s="239"/>
      <c r="N1" s="239"/>
      <c r="O1" s="239"/>
      <c r="P1" s="239"/>
      <c r="Q1" s="239"/>
      <c r="R1" s="239"/>
      <c r="S1" s="239"/>
      <c r="T1" s="239"/>
      <c r="U1" s="235"/>
      <c r="V1" s="23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672</v>
      </c>
    </row>
    <row r="3" spans="2:46" ht="6.75" customHeight="1">
      <c r="B3" s="19"/>
      <c r="C3" s="20"/>
      <c r="D3" s="20"/>
      <c r="E3" s="20"/>
      <c r="F3" s="20"/>
      <c r="G3" s="20"/>
      <c r="H3" s="20"/>
      <c r="I3" s="101"/>
      <c r="J3" s="20"/>
      <c r="K3" s="21"/>
      <c r="AT3" s="18" t="s">
        <v>653</v>
      </c>
    </row>
    <row r="4" spans="2:46" ht="36.75" customHeight="1">
      <c r="B4" s="22"/>
      <c r="C4" s="23"/>
      <c r="D4" s="24" t="s">
        <v>682</v>
      </c>
      <c r="E4" s="23"/>
      <c r="F4" s="23"/>
      <c r="G4" s="23"/>
      <c r="H4" s="23"/>
      <c r="I4" s="102"/>
      <c r="J4" s="23"/>
      <c r="K4" s="25"/>
      <c r="M4" s="26" t="s">
        <v>580</v>
      </c>
      <c r="AT4" s="18" t="s">
        <v>574</v>
      </c>
    </row>
    <row r="5" spans="2:11" ht="6.75" customHeight="1">
      <c r="B5" s="22"/>
      <c r="C5" s="23"/>
      <c r="D5" s="23"/>
      <c r="E5" s="23"/>
      <c r="F5" s="23"/>
      <c r="G5" s="23"/>
      <c r="H5" s="23"/>
      <c r="I5" s="102"/>
      <c r="J5" s="23"/>
      <c r="K5" s="25"/>
    </row>
    <row r="6" spans="2:11" ht="15">
      <c r="B6" s="22"/>
      <c r="C6" s="23"/>
      <c r="D6" s="31" t="s">
        <v>586</v>
      </c>
      <c r="E6" s="23"/>
      <c r="F6" s="23"/>
      <c r="G6" s="23"/>
      <c r="H6" s="23"/>
      <c r="I6" s="102"/>
      <c r="J6" s="23"/>
      <c r="K6" s="25"/>
    </row>
    <row r="7" spans="2:11" ht="22.5" customHeight="1">
      <c r="B7" s="22"/>
      <c r="C7" s="23"/>
      <c r="D7" s="23"/>
      <c r="E7" s="368" t="str">
        <f>'Rekapitulace stavby'!K6</f>
        <v>Zámecká věž a plato Zámeckého Vrchu  I.Etapa - zpřístupnění historických sklepení</v>
      </c>
      <c r="F7" s="359"/>
      <c r="G7" s="359"/>
      <c r="H7" s="359"/>
      <c r="I7" s="102"/>
      <c r="J7" s="23"/>
      <c r="K7" s="25"/>
    </row>
    <row r="8" spans="2:11" ht="15">
      <c r="B8" s="22"/>
      <c r="C8" s="23"/>
      <c r="D8" s="31" t="s">
        <v>683</v>
      </c>
      <c r="E8" s="23"/>
      <c r="F8" s="23"/>
      <c r="G8" s="23"/>
      <c r="H8" s="23"/>
      <c r="I8" s="102"/>
      <c r="J8" s="23"/>
      <c r="K8" s="25"/>
    </row>
    <row r="9" spans="2:11" s="1" customFormat="1" ht="22.5" customHeight="1">
      <c r="B9" s="35"/>
      <c r="C9" s="36"/>
      <c r="D9" s="36"/>
      <c r="E9" s="368" t="s">
        <v>21</v>
      </c>
      <c r="F9" s="349"/>
      <c r="G9" s="349"/>
      <c r="H9" s="349"/>
      <c r="I9" s="103"/>
      <c r="J9" s="36"/>
      <c r="K9" s="39"/>
    </row>
    <row r="10" spans="2:11" s="1" customFormat="1" ht="15">
      <c r="B10" s="35"/>
      <c r="C10" s="36"/>
      <c r="D10" s="31" t="s">
        <v>685</v>
      </c>
      <c r="E10" s="36"/>
      <c r="F10" s="36"/>
      <c r="G10" s="36"/>
      <c r="H10" s="36"/>
      <c r="I10" s="103"/>
      <c r="J10" s="36"/>
      <c r="K10" s="39"/>
    </row>
    <row r="11" spans="2:11" s="1" customFormat="1" ht="36.75" customHeight="1">
      <c r="B11" s="35"/>
      <c r="C11" s="36"/>
      <c r="D11" s="36"/>
      <c r="E11" s="369" t="s">
        <v>34</v>
      </c>
      <c r="F11" s="349"/>
      <c r="G11" s="349"/>
      <c r="H11" s="349"/>
      <c r="I11" s="103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03"/>
      <c r="J12" s="36"/>
      <c r="K12" s="39"/>
    </row>
    <row r="13" spans="2:11" s="1" customFormat="1" ht="14.25" customHeight="1">
      <c r="B13" s="35"/>
      <c r="C13" s="36"/>
      <c r="D13" s="31" t="s">
        <v>589</v>
      </c>
      <c r="E13" s="36"/>
      <c r="F13" s="29" t="s">
        <v>590</v>
      </c>
      <c r="G13" s="36"/>
      <c r="H13" s="36"/>
      <c r="I13" s="104" t="s">
        <v>591</v>
      </c>
      <c r="J13" s="29" t="s">
        <v>592</v>
      </c>
      <c r="K13" s="39"/>
    </row>
    <row r="14" spans="2:11" s="1" customFormat="1" ht="14.25" customHeight="1">
      <c r="B14" s="35"/>
      <c r="C14" s="36"/>
      <c r="D14" s="31" t="s">
        <v>594</v>
      </c>
      <c r="E14" s="36"/>
      <c r="F14" s="29" t="s">
        <v>595</v>
      </c>
      <c r="G14" s="36"/>
      <c r="H14" s="36"/>
      <c r="I14" s="104" t="s">
        <v>596</v>
      </c>
      <c r="J14" s="105" t="str">
        <f>'Rekapitulace stavby'!AN8</f>
        <v>13.2.2016</v>
      </c>
      <c r="K14" s="39"/>
    </row>
    <row r="15" spans="2:11" s="1" customFormat="1" ht="10.5" customHeight="1">
      <c r="B15" s="35"/>
      <c r="C15" s="36"/>
      <c r="D15" s="36"/>
      <c r="E15" s="36"/>
      <c r="F15" s="36"/>
      <c r="G15" s="36"/>
      <c r="H15" s="36"/>
      <c r="I15" s="103"/>
      <c r="J15" s="36"/>
      <c r="K15" s="39"/>
    </row>
    <row r="16" spans="2:11" s="1" customFormat="1" ht="14.25" customHeight="1">
      <c r="B16" s="35"/>
      <c r="C16" s="36"/>
      <c r="D16" s="31" t="s">
        <v>600</v>
      </c>
      <c r="E16" s="36"/>
      <c r="F16" s="36"/>
      <c r="G16" s="36"/>
      <c r="H16" s="36"/>
      <c r="I16" s="104" t="s">
        <v>601</v>
      </c>
      <c r="J16" s="29" t="s">
        <v>592</v>
      </c>
      <c r="K16" s="39"/>
    </row>
    <row r="17" spans="2:11" s="1" customFormat="1" ht="18" customHeight="1">
      <c r="B17" s="35"/>
      <c r="C17" s="36"/>
      <c r="D17" s="36"/>
      <c r="E17" s="29" t="s">
        <v>602</v>
      </c>
      <c r="F17" s="36"/>
      <c r="G17" s="36"/>
      <c r="H17" s="36"/>
      <c r="I17" s="104" t="s">
        <v>603</v>
      </c>
      <c r="J17" s="29" t="s">
        <v>592</v>
      </c>
      <c r="K17" s="39"/>
    </row>
    <row r="18" spans="2:11" s="1" customFormat="1" ht="6.75" customHeight="1">
      <c r="B18" s="35"/>
      <c r="C18" s="36"/>
      <c r="D18" s="36"/>
      <c r="E18" s="36"/>
      <c r="F18" s="36"/>
      <c r="G18" s="36"/>
      <c r="H18" s="36"/>
      <c r="I18" s="103"/>
      <c r="J18" s="36"/>
      <c r="K18" s="39"/>
    </row>
    <row r="19" spans="2:11" s="1" customFormat="1" ht="14.25" customHeight="1">
      <c r="B19" s="35"/>
      <c r="C19" s="36"/>
      <c r="D19" s="31" t="s">
        <v>604</v>
      </c>
      <c r="E19" s="36"/>
      <c r="F19" s="36"/>
      <c r="G19" s="36"/>
      <c r="H19" s="36"/>
      <c r="I19" s="104" t="s">
        <v>601</v>
      </c>
      <c r="J19" s="29">
        <f>IF('Rekapitulace stavby'!AN13="Vyplň údaj","",IF('Rekapitulace stavby'!AN13="","",'Rekapitulace stavby'!AN13))</f>
      </c>
      <c r="K19" s="39"/>
    </row>
    <row r="20" spans="2:11" s="1" customFormat="1" ht="18" customHeight="1">
      <c r="B20" s="35"/>
      <c r="C20" s="36"/>
      <c r="D20" s="36"/>
      <c r="E20" s="29">
        <f>IF('Rekapitulace stavby'!E14="Vyplň údaj","",IF('Rekapitulace stavby'!E14="","",'Rekapitulace stavby'!E14))</f>
      </c>
      <c r="F20" s="36"/>
      <c r="G20" s="36"/>
      <c r="H20" s="36"/>
      <c r="I20" s="104" t="s">
        <v>603</v>
      </c>
      <c r="J20" s="29">
        <f>IF('Rekapitulace stavby'!AN14="Vyplň údaj","",IF('Rekapitulace stavby'!AN14="","",'Rekapitulace stavby'!AN14))</f>
      </c>
      <c r="K20" s="39"/>
    </row>
    <row r="21" spans="2:11" s="1" customFormat="1" ht="6.75" customHeight="1">
      <c r="B21" s="35"/>
      <c r="C21" s="36"/>
      <c r="D21" s="36"/>
      <c r="E21" s="36"/>
      <c r="F21" s="36"/>
      <c r="G21" s="36"/>
      <c r="H21" s="36"/>
      <c r="I21" s="103"/>
      <c r="J21" s="36"/>
      <c r="K21" s="39"/>
    </row>
    <row r="22" spans="2:11" s="1" customFormat="1" ht="14.25" customHeight="1">
      <c r="B22" s="35"/>
      <c r="C22" s="36"/>
      <c r="D22" s="31" t="s">
        <v>606</v>
      </c>
      <c r="E22" s="36"/>
      <c r="F22" s="36"/>
      <c r="G22" s="36"/>
      <c r="H22" s="36"/>
      <c r="I22" s="104" t="s">
        <v>601</v>
      </c>
      <c r="J22" s="29" t="s">
        <v>592</v>
      </c>
      <c r="K22" s="39"/>
    </row>
    <row r="23" spans="2:11" s="1" customFormat="1" ht="18" customHeight="1">
      <c r="B23" s="35"/>
      <c r="C23" s="36"/>
      <c r="D23" s="36"/>
      <c r="E23" s="29" t="s">
        <v>607</v>
      </c>
      <c r="F23" s="36"/>
      <c r="G23" s="36"/>
      <c r="H23" s="36"/>
      <c r="I23" s="104" t="s">
        <v>603</v>
      </c>
      <c r="J23" s="29" t="s">
        <v>592</v>
      </c>
      <c r="K23" s="39"/>
    </row>
    <row r="24" spans="2:11" s="1" customFormat="1" ht="6.75" customHeight="1">
      <c r="B24" s="35"/>
      <c r="C24" s="36"/>
      <c r="D24" s="36"/>
      <c r="E24" s="36"/>
      <c r="F24" s="36"/>
      <c r="G24" s="36"/>
      <c r="H24" s="36"/>
      <c r="I24" s="103"/>
      <c r="J24" s="36"/>
      <c r="K24" s="39"/>
    </row>
    <row r="25" spans="2:11" s="1" customFormat="1" ht="14.25" customHeight="1">
      <c r="B25" s="35"/>
      <c r="C25" s="36"/>
      <c r="D25" s="31" t="s">
        <v>609</v>
      </c>
      <c r="E25" s="36"/>
      <c r="F25" s="36"/>
      <c r="G25" s="36"/>
      <c r="H25" s="36"/>
      <c r="I25" s="103"/>
      <c r="J25" s="36"/>
      <c r="K25" s="39"/>
    </row>
    <row r="26" spans="2:11" s="7" customFormat="1" ht="177" customHeight="1">
      <c r="B26" s="106"/>
      <c r="C26" s="107"/>
      <c r="D26" s="107"/>
      <c r="E26" s="362" t="s">
        <v>610</v>
      </c>
      <c r="F26" s="370"/>
      <c r="G26" s="370"/>
      <c r="H26" s="370"/>
      <c r="I26" s="108"/>
      <c r="J26" s="107"/>
      <c r="K26" s="109"/>
    </row>
    <row r="27" spans="2:11" s="1" customFormat="1" ht="6.75" customHeight="1">
      <c r="B27" s="35"/>
      <c r="C27" s="36"/>
      <c r="D27" s="36"/>
      <c r="E27" s="36"/>
      <c r="F27" s="36"/>
      <c r="G27" s="36"/>
      <c r="H27" s="36"/>
      <c r="I27" s="103"/>
      <c r="J27" s="36"/>
      <c r="K27" s="39"/>
    </row>
    <row r="28" spans="2:11" s="1" customFormat="1" ht="6.75" customHeight="1">
      <c r="B28" s="35"/>
      <c r="C28" s="36"/>
      <c r="D28" s="63"/>
      <c r="E28" s="63"/>
      <c r="F28" s="63"/>
      <c r="G28" s="63"/>
      <c r="H28" s="63"/>
      <c r="I28" s="110"/>
      <c r="J28" s="63"/>
      <c r="K28" s="111"/>
    </row>
    <row r="29" spans="2:11" s="1" customFormat="1" ht="24.75" customHeight="1">
      <c r="B29" s="35"/>
      <c r="C29" s="36"/>
      <c r="D29" s="112" t="s">
        <v>611</v>
      </c>
      <c r="E29" s="36"/>
      <c r="F29" s="36"/>
      <c r="G29" s="36"/>
      <c r="H29" s="36"/>
      <c r="I29" s="103"/>
      <c r="J29" s="113">
        <f>ROUND(J86,2)</f>
        <v>0</v>
      </c>
      <c r="K29" s="39"/>
    </row>
    <row r="30" spans="2:11" s="1" customFormat="1" ht="6.75" customHeight="1">
      <c r="B30" s="35"/>
      <c r="C30" s="36"/>
      <c r="D30" s="63"/>
      <c r="E30" s="63"/>
      <c r="F30" s="63"/>
      <c r="G30" s="63"/>
      <c r="H30" s="63"/>
      <c r="I30" s="110"/>
      <c r="J30" s="63"/>
      <c r="K30" s="111"/>
    </row>
    <row r="31" spans="2:11" s="1" customFormat="1" ht="14.25" customHeight="1">
      <c r="B31" s="35"/>
      <c r="C31" s="36"/>
      <c r="D31" s="36"/>
      <c r="E31" s="36"/>
      <c r="F31" s="40" t="s">
        <v>613</v>
      </c>
      <c r="G31" s="36"/>
      <c r="H31" s="36"/>
      <c r="I31" s="114" t="s">
        <v>612</v>
      </c>
      <c r="J31" s="40" t="s">
        <v>614</v>
      </c>
      <c r="K31" s="39"/>
    </row>
    <row r="32" spans="2:11" s="1" customFormat="1" ht="14.25" customHeight="1">
      <c r="B32" s="35"/>
      <c r="C32" s="36"/>
      <c r="D32" s="43" t="s">
        <v>615</v>
      </c>
      <c r="E32" s="43" t="s">
        <v>616</v>
      </c>
      <c r="F32" s="115">
        <f>ROUND(SUM(BE86:BE96),2)</f>
        <v>0</v>
      </c>
      <c r="G32" s="36"/>
      <c r="H32" s="36"/>
      <c r="I32" s="116">
        <v>0.21</v>
      </c>
      <c r="J32" s="115">
        <f>ROUND(ROUND((SUM(BE86:BE96)),2)*I32,2)</f>
        <v>0</v>
      </c>
      <c r="K32" s="39"/>
    </row>
    <row r="33" spans="2:11" s="1" customFormat="1" ht="14.25" customHeight="1">
      <c r="B33" s="35"/>
      <c r="C33" s="36"/>
      <c r="D33" s="36"/>
      <c r="E33" s="43" t="s">
        <v>617</v>
      </c>
      <c r="F33" s="115">
        <f>ROUND(SUM(BF86:BF96),2)</f>
        <v>0</v>
      </c>
      <c r="G33" s="36"/>
      <c r="H33" s="36"/>
      <c r="I33" s="116">
        <v>0.15</v>
      </c>
      <c r="J33" s="115">
        <f>ROUND(ROUND((SUM(BF86:BF96)),2)*I33,2)</f>
        <v>0</v>
      </c>
      <c r="K33" s="39"/>
    </row>
    <row r="34" spans="2:11" s="1" customFormat="1" ht="14.25" customHeight="1" hidden="1">
      <c r="B34" s="35"/>
      <c r="C34" s="36"/>
      <c r="D34" s="36"/>
      <c r="E34" s="43" t="s">
        <v>618</v>
      </c>
      <c r="F34" s="115">
        <f>ROUND(SUM(BG86:BG96),2)</f>
        <v>0</v>
      </c>
      <c r="G34" s="36"/>
      <c r="H34" s="36"/>
      <c r="I34" s="116">
        <v>0.21</v>
      </c>
      <c r="J34" s="115">
        <v>0</v>
      </c>
      <c r="K34" s="39"/>
    </row>
    <row r="35" spans="2:11" s="1" customFormat="1" ht="14.25" customHeight="1" hidden="1">
      <c r="B35" s="35"/>
      <c r="C35" s="36"/>
      <c r="D35" s="36"/>
      <c r="E35" s="43" t="s">
        <v>619</v>
      </c>
      <c r="F35" s="115">
        <f>ROUND(SUM(BH86:BH96),2)</f>
        <v>0</v>
      </c>
      <c r="G35" s="36"/>
      <c r="H35" s="36"/>
      <c r="I35" s="116">
        <v>0.15</v>
      </c>
      <c r="J35" s="115">
        <v>0</v>
      </c>
      <c r="K35" s="39"/>
    </row>
    <row r="36" spans="2:11" s="1" customFormat="1" ht="14.25" customHeight="1" hidden="1">
      <c r="B36" s="35"/>
      <c r="C36" s="36"/>
      <c r="D36" s="36"/>
      <c r="E36" s="43" t="s">
        <v>620</v>
      </c>
      <c r="F36" s="115">
        <f>ROUND(SUM(BI86:BI96),2)</f>
        <v>0</v>
      </c>
      <c r="G36" s="36"/>
      <c r="H36" s="36"/>
      <c r="I36" s="116">
        <v>0</v>
      </c>
      <c r="J36" s="115">
        <v>0</v>
      </c>
      <c r="K36" s="39"/>
    </row>
    <row r="37" spans="2:11" s="1" customFormat="1" ht="6.75" customHeight="1">
      <c r="B37" s="35"/>
      <c r="C37" s="36"/>
      <c r="D37" s="36"/>
      <c r="E37" s="36"/>
      <c r="F37" s="36"/>
      <c r="G37" s="36"/>
      <c r="H37" s="36"/>
      <c r="I37" s="103"/>
      <c r="J37" s="36"/>
      <c r="K37" s="39"/>
    </row>
    <row r="38" spans="2:11" s="1" customFormat="1" ht="24.75" customHeight="1">
      <c r="B38" s="35"/>
      <c r="C38" s="45"/>
      <c r="D38" s="46" t="s">
        <v>621</v>
      </c>
      <c r="E38" s="47"/>
      <c r="F38" s="47"/>
      <c r="G38" s="117" t="s">
        <v>622</v>
      </c>
      <c r="H38" s="48" t="s">
        <v>623</v>
      </c>
      <c r="I38" s="118"/>
      <c r="J38" s="49">
        <f>SUM(J29:J36)</f>
        <v>0</v>
      </c>
      <c r="K38" s="119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0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1"/>
      <c r="J43" s="55"/>
      <c r="K43" s="122"/>
    </row>
    <row r="44" spans="2:11" s="1" customFormat="1" ht="36.75" customHeight="1">
      <c r="B44" s="35"/>
      <c r="C44" s="24" t="s">
        <v>687</v>
      </c>
      <c r="D44" s="36"/>
      <c r="E44" s="36"/>
      <c r="F44" s="36"/>
      <c r="G44" s="36"/>
      <c r="H44" s="36"/>
      <c r="I44" s="103"/>
      <c r="J44" s="36"/>
      <c r="K44" s="39"/>
    </row>
    <row r="45" spans="2:11" s="1" customFormat="1" ht="6.75" customHeight="1">
      <c r="B45" s="35"/>
      <c r="C45" s="36"/>
      <c r="D45" s="36"/>
      <c r="E45" s="36"/>
      <c r="F45" s="36"/>
      <c r="G45" s="36"/>
      <c r="H45" s="36"/>
      <c r="I45" s="103"/>
      <c r="J45" s="36"/>
      <c r="K45" s="39"/>
    </row>
    <row r="46" spans="2:11" s="1" customFormat="1" ht="14.25" customHeight="1">
      <c r="B46" s="35"/>
      <c r="C46" s="31" t="s">
        <v>586</v>
      </c>
      <c r="D46" s="36"/>
      <c r="E46" s="36"/>
      <c r="F46" s="36"/>
      <c r="G46" s="36"/>
      <c r="H46" s="36"/>
      <c r="I46" s="103"/>
      <c r="J46" s="36"/>
      <c r="K46" s="39"/>
    </row>
    <row r="47" spans="2:11" s="1" customFormat="1" ht="22.5" customHeight="1">
      <c r="B47" s="35"/>
      <c r="C47" s="36"/>
      <c r="D47" s="36"/>
      <c r="E47" s="368" t="str">
        <f>E7</f>
        <v>Zámecká věž a plato Zámeckého Vrchu  I.Etapa - zpřístupnění historických sklepení</v>
      </c>
      <c r="F47" s="349"/>
      <c r="G47" s="349"/>
      <c r="H47" s="349"/>
      <c r="I47" s="103"/>
      <c r="J47" s="36"/>
      <c r="K47" s="39"/>
    </row>
    <row r="48" spans="2:11" ht="15">
      <c r="B48" s="22"/>
      <c r="C48" s="31" t="s">
        <v>683</v>
      </c>
      <c r="D48" s="23"/>
      <c r="E48" s="23"/>
      <c r="F48" s="23"/>
      <c r="G48" s="23"/>
      <c r="H48" s="23"/>
      <c r="I48" s="102"/>
      <c r="J48" s="23"/>
      <c r="K48" s="25"/>
    </row>
    <row r="49" spans="2:11" s="1" customFormat="1" ht="22.5" customHeight="1">
      <c r="B49" s="35"/>
      <c r="C49" s="36"/>
      <c r="D49" s="36"/>
      <c r="E49" s="368" t="s">
        <v>21</v>
      </c>
      <c r="F49" s="349"/>
      <c r="G49" s="349"/>
      <c r="H49" s="349"/>
      <c r="I49" s="103"/>
      <c r="J49" s="36"/>
      <c r="K49" s="39"/>
    </row>
    <row r="50" spans="2:11" s="1" customFormat="1" ht="14.25" customHeight="1">
      <c r="B50" s="35"/>
      <c r="C50" s="31" t="s">
        <v>685</v>
      </c>
      <c r="D50" s="36"/>
      <c r="E50" s="36"/>
      <c r="F50" s="36"/>
      <c r="G50" s="36"/>
      <c r="H50" s="36"/>
      <c r="I50" s="103"/>
      <c r="J50" s="36"/>
      <c r="K50" s="39"/>
    </row>
    <row r="51" spans="2:11" s="1" customFormat="1" ht="23.25" customHeight="1">
      <c r="B51" s="35"/>
      <c r="C51" s="36"/>
      <c r="D51" s="36"/>
      <c r="E51" s="369" t="str">
        <f>E11</f>
        <v>D1.2-N - Stavebně konstrukční část</v>
      </c>
      <c r="F51" s="349"/>
      <c r="G51" s="349"/>
      <c r="H51" s="349"/>
      <c r="I51" s="103"/>
      <c r="J51" s="36"/>
      <c r="K51" s="39"/>
    </row>
    <row r="52" spans="2:11" s="1" customFormat="1" ht="6.75" customHeight="1">
      <c r="B52" s="35"/>
      <c r="C52" s="36"/>
      <c r="D52" s="36"/>
      <c r="E52" s="36"/>
      <c r="F52" s="36"/>
      <c r="G52" s="36"/>
      <c r="H52" s="36"/>
      <c r="I52" s="103"/>
      <c r="J52" s="36"/>
      <c r="K52" s="39"/>
    </row>
    <row r="53" spans="2:11" s="1" customFormat="1" ht="18" customHeight="1">
      <c r="B53" s="35"/>
      <c r="C53" s="31" t="s">
        <v>594</v>
      </c>
      <c r="D53" s="36"/>
      <c r="E53" s="36"/>
      <c r="F53" s="29" t="str">
        <f>F14</f>
        <v>ul. Tržiště 2119/10, 360 01 Karlovy Vary</v>
      </c>
      <c r="G53" s="36"/>
      <c r="H53" s="36"/>
      <c r="I53" s="104" t="s">
        <v>596</v>
      </c>
      <c r="J53" s="105" t="str">
        <f>IF(J14="","",J14)</f>
        <v>13.2.2016</v>
      </c>
      <c r="K53" s="39"/>
    </row>
    <row r="54" spans="2:11" s="1" customFormat="1" ht="6.75" customHeight="1">
      <c r="B54" s="35"/>
      <c r="C54" s="36"/>
      <c r="D54" s="36"/>
      <c r="E54" s="36"/>
      <c r="F54" s="36"/>
      <c r="G54" s="36"/>
      <c r="H54" s="36"/>
      <c r="I54" s="103"/>
      <c r="J54" s="36"/>
      <c r="K54" s="39"/>
    </row>
    <row r="55" spans="2:11" s="1" customFormat="1" ht="15">
      <c r="B55" s="35"/>
      <c r="C55" s="31" t="s">
        <v>600</v>
      </c>
      <c r="D55" s="36"/>
      <c r="E55" s="36"/>
      <c r="F55" s="29" t="str">
        <f>E17</f>
        <v>Statutární město Karlovy Vary</v>
      </c>
      <c r="G55" s="36"/>
      <c r="H55" s="36"/>
      <c r="I55" s="104" t="s">
        <v>606</v>
      </c>
      <c r="J55" s="29" t="str">
        <f>E23</f>
        <v>Ing. David Pokorný</v>
      </c>
      <c r="K55" s="39"/>
    </row>
    <row r="56" spans="2:11" s="1" customFormat="1" ht="14.25" customHeight="1">
      <c r="B56" s="35"/>
      <c r="C56" s="31" t="s">
        <v>604</v>
      </c>
      <c r="D56" s="36"/>
      <c r="E56" s="36"/>
      <c r="F56" s="29">
        <f>IF(E20="","",E20)</f>
      </c>
      <c r="G56" s="36"/>
      <c r="H56" s="36"/>
      <c r="I56" s="103"/>
      <c r="J56" s="36"/>
      <c r="K56" s="39"/>
    </row>
    <row r="57" spans="2:11" s="1" customFormat="1" ht="9.75" customHeight="1">
      <c r="B57" s="35"/>
      <c r="C57" s="36"/>
      <c r="D57" s="36"/>
      <c r="E57" s="36"/>
      <c r="F57" s="36"/>
      <c r="G57" s="36"/>
      <c r="H57" s="36"/>
      <c r="I57" s="103"/>
      <c r="J57" s="36"/>
      <c r="K57" s="39"/>
    </row>
    <row r="58" spans="2:11" s="1" customFormat="1" ht="29.25" customHeight="1">
      <c r="B58" s="35"/>
      <c r="C58" s="123" t="s">
        <v>688</v>
      </c>
      <c r="D58" s="45"/>
      <c r="E58" s="45"/>
      <c r="F58" s="45"/>
      <c r="G58" s="45"/>
      <c r="H58" s="45"/>
      <c r="I58" s="124"/>
      <c r="J58" s="125" t="s">
        <v>689</v>
      </c>
      <c r="K58" s="50"/>
    </row>
    <row r="59" spans="2:11" s="1" customFormat="1" ht="9.75" customHeight="1">
      <c r="B59" s="35"/>
      <c r="C59" s="36"/>
      <c r="D59" s="36"/>
      <c r="E59" s="36"/>
      <c r="F59" s="36"/>
      <c r="G59" s="36"/>
      <c r="H59" s="36"/>
      <c r="I59" s="103"/>
      <c r="J59" s="36"/>
      <c r="K59" s="39"/>
    </row>
    <row r="60" spans="2:47" s="1" customFormat="1" ht="29.25" customHeight="1">
      <c r="B60" s="35"/>
      <c r="C60" s="126" t="s">
        <v>690</v>
      </c>
      <c r="D60" s="36"/>
      <c r="E60" s="36"/>
      <c r="F60" s="36"/>
      <c r="G60" s="36"/>
      <c r="H60" s="36"/>
      <c r="I60" s="103"/>
      <c r="J60" s="113">
        <f>J86</f>
        <v>0</v>
      </c>
      <c r="K60" s="39"/>
      <c r="AU60" s="18" t="s">
        <v>691</v>
      </c>
    </row>
    <row r="61" spans="2:11" s="8" customFormat="1" ht="24.75" customHeight="1">
      <c r="B61" s="127"/>
      <c r="C61" s="128"/>
      <c r="D61" s="129" t="s">
        <v>692</v>
      </c>
      <c r="E61" s="130"/>
      <c r="F61" s="130"/>
      <c r="G61" s="130"/>
      <c r="H61" s="130"/>
      <c r="I61" s="131"/>
      <c r="J61" s="132">
        <f>J87</f>
        <v>0</v>
      </c>
      <c r="K61" s="133"/>
    </row>
    <row r="62" spans="2:11" s="9" customFormat="1" ht="19.5" customHeight="1">
      <c r="B62" s="134"/>
      <c r="C62" s="135"/>
      <c r="D62" s="136" t="s">
        <v>698</v>
      </c>
      <c r="E62" s="137"/>
      <c r="F62" s="137"/>
      <c r="G62" s="137"/>
      <c r="H62" s="137"/>
      <c r="I62" s="138"/>
      <c r="J62" s="139">
        <f>J88</f>
        <v>0</v>
      </c>
      <c r="K62" s="140"/>
    </row>
    <row r="63" spans="2:11" s="9" customFormat="1" ht="14.25" customHeight="1">
      <c r="B63" s="134"/>
      <c r="C63" s="135"/>
      <c r="D63" s="136" t="s">
        <v>35</v>
      </c>
      <c r="E63" s="137"/>
      <c r="F63" s="137"/>
      <c r="G63" s="137"/>
      <c r="H63" s="137"/>
      <c r="I63" s="138"/>
      <c r="J63" s="139">
        <f>J89</f>
        <v>0</v>
      </c>
      <c r="K63" s="140"/>
    </row>
    <row r="64" spans="2:11" s="9" customFormat="1" ht="19.5" customHeight="1">
      <c r="B64" s="134"/>
      <c r="C64" s="135"/>
      <c r="D64" s="136" t="s">
        <v>703</v>
      </c>
      <c r="E64" s="137"/>
      <c r="F64" s="137"/>
      <c r="G64" s="137"/>
      <c r="H64" s="137"/>
      <c r="I64" s="138"/>
      <c r="J64" s="139">
        <f>J94</f>
        <v>0</v>
      </c>
      <c r="K64" s="140"/>
    </row>
    <row r="65" spans="2:11" s="1" customFormat="1" ht="21.75" customHeight="1">
      <c r="B65" s="35"/>
      <c r="C65" s="36"/>
      <c r="D65" s="36"/>
      <c r="E65" s="36"/>
      <c r="F65" s="36"/>
      <c r="G65" s="36"/>
      <c r="H65" s="36"/>
      <c r="I65" s="103"/>
      <c r="J65" s="36"/>
      <c r="K65" s="39"/>
    </row>
    <row r="66" spans="2:11" s="1" customFormat="1" ht="6.75" customHeight="1">
      <c r="B66" s="51"/>
      <c r="C66" s="52"/>
      <c r="D66" s="52"/>
      <c r="E66" s="52"/>
      <c r="F66" s="52"/>
      <c r="G66" s="52"/>
      <c r="H66" s="52"/>
      <c r="I66" s="120"/>
      <c r="J66" s="52"/>
      <c r="K66" s="53"/>
    </row>
    <row r="70" spans="2:12" s="1" customFormat="1" ht="6.75" customHeight="1">
      <c r="B70" s="54"/>
      <c r="C70" s="55"/>
      <c r="D70" s="55"/>
      <c r="E70" s="55"/>
      <c r="F70" s="55"/>
      <c r="G70" s="55"/>
      <c r="H70" s="55"/>
      <c r="I70" s="121"/>
      <c r="J70" s="55"/>
      <c r="K70" s="55"/>
      <c r="L70" s="35"/>
    </row>
    <row r="71" spans="2:12" s="1" customFormat="1" ht="36.75" customHeight="1">
      <c r="B71" s="35"/>
      <c r="C71" s="56" t="s">
        <v>712</v>
      </c>
      <c r="I71" s="141"/>
      <c r="L71" s="35"/>
    </row>
    <row r="72" spans="2:12" s="1" customFormat="1" ht="6.75" customHeight="1">
      <c r="B72" s="35"/>
      <c r="I72" s="141"/>
      <c r="L72" s="35"/>
    </row>
    <row r="73" spans="2:12" s="1" customFormat="1" ht="14.25" customHeight="1">
      <c r="B73" s="35"/>
      <c r="C73" s="58" t="s">
        <v>586</v>
      </c>
      <c r="I73" s="141"/>
      <c r="L73" s="35"/>
    </row>
    <row r="74" spans="2:12" s="1" customFormat="1" ht="22.5" customHeight="1">
      <c r="B74" s="35"/>
      <c r="E74" s="366" t="str">
        <f>E7</f>
        <v>Zámecká věž a plato Zámeckého Vrchu  I.Etapa - zpřístupnění historických sklepení</v>
      </c>
      <c r="F74" s="344"/>
      <c r="G74" s="344"/>
      <c r="H74" s="344"/>
      <c r="I74" s="141"/>
      <c r="L74" s="35"/>
    </row>
    <row r="75" spans="2:12" ht="15">
      <c r="B75" s="22"/>
      <c r="C75" s="58" t="s">
        <v>683</v>
      </c>
      <c r="L75" s="22"/>
    </row>
    <row r="76" spans="2:12" s="1" customFormat="1" ht="22.5" customHeight="1">
      <c r="B76" s="35"/>
      <c r="E76" s="366" t="s">
        <v>21</v>
      </c>
      <c r="F76" s="344"/>
      <c r="G76" s="344"/>
      <c r="H76" s="344"/>
      <c r="I76" s="141"/>
      <c r="L76" s="35"/>
    </row>
    <row r="77" spans="2:12" s="1" customFormat="1" ht="14.25" customHeight="1">
      <c r="B77" s="35"/>
      <c r="C77" s="58" t="s">
        <v>685</v>
      </c>
      <c r="I77" s="141"/>
      <c r="L77" s="35"/>
    </row>
    <row r="78" spans="2:12" s="1" customFormat="1" ht="23.25" customHeight="1">
      <c r="B78" s="35"/>
      <c r="E78" s="341" t="str">
        <f>E11</f>
        <v>D1.2-N - Stavebně konstrukční část</v>
      </c>
      <c r="F78" s="344"/>
      <c r="G78" s="344"/>
      <c r="H78" s="344"/>
      <c r="I78" s="141"/>
      <c r="L78" s="35"/>
    </row>
    <row r="79" spans="2:12" s="1" customFormat="1" ht="6.75" customHeight="1">
      <c r="B79" s="35"/>
      <c r="I79" s="141"/>
      <c r="L79" s="35"/>
    </row>
    <row r="80" spans="2:12" s="1" customFormat="1" ht="18" customHeight="1">
      <c r="B80" s="35"/>
      <c r="C80" s="58" t="s">
        <v>594</v>
      </c>
      <c r="F80" s="142" t="str">
        <f>F14</f>
        <v>ul. Tržiště 2119/10, 360 01 Karlovy Vary</v>
      </c>
      <c r="I80" s="143" t="s">
        <v>596</v>
      </c>
      <c r="J80" s="62" t="str">
        <f>IF(J14="","",J14)</f>
        <v>13.2.2016</v>
      </c>
      <c r="L80" s="35"/>
    </row>
    <row r="81" spans="2:12" s="1" customFormat="1" ht="6.75" customHeight="1">
      <c r="B81" s="35"/>
      <c r="I81" s="141"/>
      <c r="L81" s="35"/>
    </row>
    <row r="82" spans="2:12" s="1" customFormat="1" ht="15">
      <c r="B82" s="35"/>
      <c r="C82" s="58" t="s">
        <v>600</v>
      </c>
      <c r="F82" s="142" t="str">
        <f>E17</f>
        <v>Statutární město Karlovy Vary</v>
      </c>
      <c r="I82" s="143" t="s">
        <v>606</v>
      </c>
      <c r="J82" s="142" t="str">
        <f>E23</f>
        <v>Ing. David Pokorný</v>
      </c>
      <c r="L82" s="35"/>
    </row>
    <row r="83" spans="2:12" s="1" customFormat="1" ht="14.25" customHeight="1">
      <c r="B83" s="35"/>
      <c r="C83" s="58" t="s">
        <v>604</v>
      </c>
      <c r="F83" s="142">
        <f>IF(E20="","",E20)</f>
      </c>
      <c r="I83" s="141"/>
      <c r="L83" s="35"/>
    </row>
    <row r="84" spans="2:12" s="1" customFormat="1" ht="9.75" customHeight="1">
      <c r="B84" s="35"/>
      <c r="I84" s="141"/>
      <c r="L84" s="35"/>
    </row>
    <row r="85" spans="2:20" s="10" customFormat="1" ht="29.25" customHeight="1">
      <c r="B85" s="144"/>
      <c r="C85" s="145" t="s">
        <v>713</v>
      </c>
      <c r="D85" s="146" t="s">
        <v>630</v>
      </c>
      <c r="E85" s="146" t="s">
        <v>626</v>
      </c>
      <c r="F85" s="146" t="s">
        <v>714</v>
      </c>
      <c r="G85" s="146" t="s">
        <v>715</v>
      </c>
      <c r="H85" s="146" t="s">
        <v>716</v>
      </c>
      <c r="I85" s="147" t="s">
        <v>717</v>
      </c>
      <c r="J85" s="146" t="s">
        <v>689</v>
      </c>
      <c r="K85" s="148" t="s">
        <v>718</v>
      </c>
      <c r="L85" s="144"/>
      <c r="M85" s="68" t="s">
        <v>719</v>
      </c>
      <c r="N85" s="69" t="s">
        <v>615</v>
      </c>
      <c r="O85" s="69" t="s">
        <v>720</v>
      </c>
      <c r="P85" s="69" t="s">
        <v>721</v>
      </c>
      <c r="Q85" s="69" t="s">
        <v>722</v>
      </c>
      <c r="R85" s="69" t="s">
        <v>723</v>
      </c>
      <c r="S85" s="69" t="s">
        <v>724</v>
      </c>
      <c r="T85" s="70" t="s">
        <v>725</v>
      </c>
    </row>
    <row r="86" spans="2:63" s="1" customFormat="1" ht="29.25" customHeight="1">
      <c r="B86" s="35"/>
      <c r="C86" s="72" t="s">
        <v>690</v>
      </c>
      <c r="I86" s="141"/>
      <c r="J86" s="149">
        <f>BK86</f>
        <v>0</v>
      </c>
      <c r="L86" s="35"/>
      <c r="M86" s="71"/>
      <c r="N86" s="63"/>
      <c r="O86" s="63"/>
      <c r="P86" s="150">
        <f>P87</f>
        <v>0</v>
      </c>
      <c r="Q86" s="63"/>
      <c r="R86" s="150">
        <f>R87</f>
        <v>0.258874</v>
      </c>
      <c r="S86" s="63"/>
      <c r="T86" s="151">
        <f>T87</f>
        <v>0</v>
      </c>
      <c r="AT86" s="18" t="s">
        <v>644</v>
      </c>
      <c r="AU86" s="18" t="s">
        <v>691</v>
      </c>
      <c r="BK86" s="152">
        <f>BK87</f>
        <v>0</v>
      </c>
    </row>
    <row r="87" spans="2:63" s="11" customFormat="1" ht="36.75" customHeight="1">
      <c r="B87" s="153"/>
      <c r="D87" s="154" t="s">
        <v>644</v>
      </c>
      <c r="E87" s="155" t="s">
        <v>726</v>
      </c>
      <c r="F87" s="155" t="s">
        <v>727</v>
      </c>
      <c r="I87" s="156"/>
      <c r="J87" s="157">
        <f>BK87</f>
        <v>0</v>
      </c>
      <c r="L87" s="153"/>
      <c r="M87" s="158"/>
      <c r="N87" s="159"/>
      <c r="O87" s="159"/>
      <c r="P87" s="160">
        <f>P88+P94</f>
        <v>0</v>
      </c>
      <c r="Q87" s="159"/>
      <c r="R87" s="160">
        <f>R88+R94</f>
        <v>0.258874</v>
      </c>
      <c r="S87" s="159"/>
      <c r="T87" s="161">
        <f>T88+T94</f>
        <v>0</v>
      </c>
      <c r="AR87" s="154" t="s">
        <v>593</v>
      </c>
      <c r="AT87" s="162" t="s">
        <v>644</v>
      </c>
      <c r="AU87" s="162" t="s">
        <v>645</v>
      </c>
      <c r="AY87" s="154" t="s">
        <v>728</v>
      </c>
      <c r="BK87" s="163">
        <f>BK88+BK94</f>
        <v>0</v>
      </c>
    </row>
    <row r="88" spans="2:63" s="11" customFormat="1" ht="19.5" customHeight="1">
      <c r="B88" s="153"/>
      <c r="D88" s="154" t="s">
        <v>644</v>
      </c>
      <c r="E88" s="195" t="s">
        <v>786</v>
      </c>
      <c r="F88" s="195" t="s">
        <v>885</v>
      </c>
      <c r="I88" s="156"/>
      <c r="J88" s="196">
        <f>BK88</f>
        <v>0</v>
      </c>
      <c r="L88" s="153"/>
      <c r="M88" s="158"/>
      <c r="N88" s="159"/>
      <c r="O88" s="159"/>
      <c r="P88" s="160">
        <f>P89</f>
        <v>0</v>
      </c>
      <c r="Q88" s="159"/>
      <c r="R88" s="160">
        <f>R89</f>
        <v>0.258874</v>
      </c>
      <c r="S88" s="159"/>
      <c r="T88" s="161">
        <f>T89</f>
        <v>0</v>
      </c>
      <c r="AR88" s="154" t="s">
        <v>593</v>
      </c>
      <c r="AT88" s="162" t="s">
        <v>644</v>
      </c>
      <c r="AU88" s="162" t="s">
        <v>593</v>
      </c>
      <c r="AY88" s="154" t="s">
        <v>728</v>
      </c>
      <c r="BK88" s="163">
        <f>BK89</f>
        <v>0</v>
      </c>
    </row>
    <row r="89" spans="2:63" s="11" customFormat="1" ht="14.25" customHeight="1">
      <c r="B89" s="153"/>
      <c r="D89" s="164" t="s">
        <v>644</v>
      </c>
      <c r="E89" s="165" t="s">
        <v>1307</v>
      </c>
      <c r="F89" s="165" t="s">
        <v>36</v>
      </c>
      <c r="I89" s="156"/>
      <c r="J89" s="166">
        <f>BK89</f>
        <v>0</v>
      </c>
      <c r="L89" s="153"/>
      <c r="M89" s="158"/>
      <c r="N89" s="159"/>
      <c r="O89" s="159"/>
      <c r="P89" s="160">
        <f>SUM(P90:P93)</f>
        <v>0</v>
      </c>
      <c r="Q89" s="159"/>
      <c r="R89" s="160">
        <f>SUM(R90:R93)</f>
        <v>0.258874</v>
      </c>
      <c r="S89" s="159"/>
      <c r="T89" s="161">
        <f>SUM(T90:T93)</f>
        <v>0</v>
      </c>
      <c r="AR89" s="154" t="s">
        <v>593</v>
      </c>
      <c r="AT89" s="162" t="s">
        <v>644</v>
      </c>
      <c r="AU89" s="162" t="s">
        <v>653</v>
      </c>
      <c r="AY89" s="154" t="s">
        <v>728</v>
      </c>
      <c r="BK89" s="163">
        <f>SUM(BK90:BK93)</f>
        <v>0</v>
      </c>
    </row>
    <row r="90" spans="2:65" s="1" customFormat="1" ht="31.5" customHeight="1">
      <c r="B90" s="167"/>
      <c r="C90" s="168" t="s">
        <v>593</v>
      </c>
      <c r="D90" s="168" t="s">
        <v>731</v>
      </c>
      <c r="E90" s="169" t="s">
        <v>37</v>
      </c>
      <c r="F90" s="170" t="s">
        <v>38</v>
      </c>
      <c r="G90" s="171" t="s">
        <v>749</v>
      </c>
      <c r="H90" s="172">
        <v>14.35</v>
      </c>
      <c r="I90" s="173"/>
      <c r="J90" s="174">
        <f>ROUND(I90*H90,2)</f>
        <v>0</v>
      </c>
      <c r="K90" s="170" t="s">
        <v>735</v>
      </c>
      <c r="L90" s="35"/>
      <c r="M90" s="175" t="s">
        <v>592</v>
      </c>
      <c r="N90" s="176" t="s">
        <v>616</v>
      </c>
      <c r="O90" s="36"/>
      <c r="P90" s="177">
        <f>O90*H90</f>
        <v>0</v>
      </c>
      <c r="Q90" s="177">
        <v>0.01804</v>
      </c>
      <c r="R90" s="177">
        <f>Q90*H90</f>
        <v>0.258874</v>
      </c>
      <c r="S90" s="177">
        <v>0</v>
      </c>
      <c r="T90" s="178">
        <f>S90*H90</f>
        <v>0</v>
      </c>
      <c r="AR90" s="18" t="s">
        <v>736</v>
      </c>
      <c r="AT90" s="18" t="s">
        <v>731</v>
      </c>
      <c r="AU90" s="18" t="s">
        <v>729</v>
      </c>
      <c r="AY90" s="18" t="s">
        <v>728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8" t="s">
        <v>593</v>
      </c>
      <c r="BK90" s="179">
        <f>ROUND(I90*H90,2)</f>
        <v>0</v>
      </c>
      <c r="BL90" s="18" t="s">
        <v>736</v>
      </c>
      <c r="BM90" s="18" t="s">
        <v>39</v>
      </c>
    </row>
    <row r="91" spans="2:47" s="1" customFormat="1" ht="27">
      <c r="B91" s="35"/>
      <c r="D91" s="180" t="s">
        <v>738</v>
      </c>
      <c r="F91" s="181" t="s">
        <v>40</v>
      </c>
      <c r="I91" s="141"/>
      <c r="L91" s="35"/>
      <c r="M91" s="65"/>
      <c r="N91" s="36"/>
      <c r="O91" s="36"/>
      <c r="P91" s="36"/>
      <c r="Q91" s="36"/>
      <c r="R91" s="36"/>
      <c r="S91" s="36"/>
      <c r="T91" s="66"/>
      <c r="AT91" s="18" t="s">
        <v>738</v>
      </c>
      <c r="AU91" s="18" t="s">
        <v>729</v>
      </c>
    </row>
    <row r="92" spans="2:47" s="1" customFormat="1" ht="94.5">
      <c r="B92" s="35"/>
      <c r="D92" s="180" t="s">
        <v>812</v>
      </c>
      <c r="F92" s="197" t="s">
        <v>41</v>
      </c>
      <c r="I92" s="141"/>
      <c r="L92" s="35"/>
      <c r="M92" s="65"/>
      <c r="N92" s="36"/>
      <c r="O92" s="36"/>
      <c r="P92" s="36"/>
      <c r="Q92" s="36"/>
      <c r="R92" s="36"/>
      <c r="S92" s="36"/>
      <c r="T92" s="66"/>
      <c r="AT92" s="18" t="s">
        <v>812</v>
      </c>
      <c r="AU92" s="18" t="s">
        <v>729</v>
      </c>
    </row>
    <row r="93" spans="2:51" s="12" customFormat="1" ht="13.5">
      <c r="B93" s="182"/>
      <c r="D93" s="180" t="s">
        <v>740</v>
      </c>
      <c r="E93" s="191" t="s">
        <v>592</v>
      </c>
      <c r="F93" s="193" t="s">
        <v>42</v>
      </c>
      <c r="H93" s="194">
        <v>14.35</v>
      </c>
      <c r="I93" s="187"/>
      <c r="L93" s="182"/>
      <c r="M93" s="188"/>
      <c r="N93" s="189"/>
      <c r="O93" s="189"/>
      <c r="P93" s="189"/>
      <c r="Q93" s="189"/>
      <c r="R93" s="189"/>
      <c r="S93" s="189"/>
      <c r="T93" s="190"/>
      <c r="AT93" s="191" t="s">
        <v>740</v>
      </c>
      <c r="AU93" s="191" t="s">
        <v>729</v>
      </c>
      <c r="AV93" s="12" t="s">
        <v>653</v>
      </c>
      <c r="AW93" s="12" t="s">
        <v>608</v>
      </c>
      <c r="AX93" s="12" t="s">
        <v>645</v>
      </c>
      <c r="AY93" s="191" t="s">
        <v>728</v>
      </c>
    </row>
    <row r="94" spans="2:63" s="11" customFormat="1" ht="29.25" customHeight="1">
      <c r="B94" s="153"/>
      <c r="D94" s="164" t="s">
        <v>644</v>
      </c>
      <c r="E94" s="165" t="s">
        <v>1076</v>
      </c>
      <c r="F94" s="165" t="s">
        <v>1077</v>
      </c>
      <c r="I94" s="156"/>
      <c r="J94" s="166">
        <f>BK94</f>
        <v>0</v>
      </c>
      <c r="L94" s="153"/>
      <c r="M94" s="158"/>
      <c r="N94" s="159"/>
      <c r="O94" s="159"/>
      <c r="P94" s="160">
        <f>SUM(P95:P96)</f>
        <v>0</v>
      </c>
      <c r="Q94" s="159"/>
      <c r="R94" s="160">
        <f>SUM(R95:R96)</f>
        <v>0</v>
      </c>
      <c r="S94" s="159"/>
      <c r="T94" s="161">
        <f>SUM(T95:T96)</f>
        <v>0</v>
      </c>
      <c r="AR94" s="154" t="s">
        <v>593</v>
      </c>
      <c r="AT94" s="162" t="s">
        <v>644</v>
      </c>
      <c r="AU94" s="162" t="s">
        <v>593</v>
      </c>
      <c r="AY94" s="154" t="s">
        <v>728</v>
      </c>
      <c r="BK94" s="163">
        <f>SUM(BK95:BK96)</f>
        <v>0</v>
      </c>
    </row>
    <row r="95" spans="2:65" s="1" customFormat="1" ht="22.5" customHeight="1">
      <c r="B95" s="167"/>
      <c r="C95" s="168" t="s">
        <v>653</v>
      </c>
      <c r="D95" s="168" t="s">
        <v>731</v>
      </c>
      <c r="E95" s="169" t="s">
        <v>1079</v>
      </c>
      <c r="F95" s="170" t="s">
        <v>1080</v>
      </c>
      <c r="G95" s="171" t="s">
        <v>1056</v>
      </c>
      <c r="H95" s="172">
        <v>0.259</v>
      </c>
      <c r="I95" s="173"/>
      <c r="J95" s="174">
        <f>ROUND(I95*H95,2)</f>
        <v>0</v>
      </c>
      <c r="K95" s="170" t="s">
        <v>735</v>
      </c>
      <c r="L95" s="35"/>
      <c r="M95" s="175" t="s">
        <v>592</v>
      </c>
      <c r="N95" s="176" t="s">
        <v>616</v>
      </c>
      <c r="O95" s="36"/>
      <c r="P95" s="177">
        <f>O95*H95</f>
        <v>0</v>
      </c>
      <c r="Q95" s="177">
        <v>0</v>
      </c>
      <c r="R95" s="177">
        <f>Q95*H95</f>
        <v>0</v>
      </c>
      <c r="S95" s="177">
        <v>0</v>
      </c>
      <c r="T95" s="178">
        <f>S95*H95</f>
        <v>0</v>
      </c>
      <c r="AR95" s="18" t="s">
        <v>736</v>
      </c>
      <c r="AT95" s="18" t="s">
        <v>731</v>
      </c>
      <c r="AU95" s="18" t="s">
        <v>653</v>
      </c>
      <c r="AY95" s="18" t="s">
        <v>728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8" t="s">
        <v>593</v>
      </c>
      <c r="BK95" s="179">
        <f>ROUND(I95*H95,2)</f>
        <v>0</v>
      </c>
      <c r="BL95" s="18" t="s">
        <v>736</v>
      </c>
      <c r="BM95" s="18" t="s">
        <v>43</v>
      </c>
    </row>
    <row r="96" spans="2:47" s="1" customFormat="1" ht="27">
      <c r="B96" s="35"/>
      <c r="D96" s="180" t="s">
        <v>738</v>
      </c>
      <c r="F96" s="181" t="s">
        <v>1082</v>
      </c>
      <c r="I96" s="141"/>
      <c r="L96" s="35"/>
      <c r="M96" s="219"/>
      <c r="N96" s="220"/>
      <c r="O96" s="220"/>
      <c r="P96" s="220"/>
      <c r="Q96" s="220"/>
      <c r="R96" s="220"/>
      <c r="S96" s="220"/>
      <c r="T96" s="221"/>
      <c r="AT96" s="18" t="s">
        <v>738</v>
      </c>
      <c r="AU96" s="18" t="s">
        <v>653</v>
      </c>
    </row>
    <row r="97" spans="2:12" s="1" customFormat="1" ht="6.75" customHeight="1">
      <c r="B97" s="51"/>
      <c r="C97" s="52"/>
      <c r="D97" s="52"/>
      <c r="E97" s="52"/>
      <c r="F97" s="52"/>
      <c r="G97" s="52"/>
      <c r="H97" s="52"/>
      <c r="I97" s="120"/>
      <c r="J97" s="52"/>
      <c r="K97" s="52"/>
      <c r="L97" s="35"/>
    </row>
    <row r="457" ht="13.5">
      <c r="AT457" s="222"/>
    </row>
  </sheetData>
  <sheetProtection password="CC35" sheet="1" objects="1" scenarios="1" formatColumns="0" formatRows="0" sort="0" autoFilter="0"/>
  <autoFilter ref="C85:K85"/>
  <mergeCells count="12">
    <mergeCell ref="E11:H11"/>
    <mergeCell ref="E26:H26"/>
    <mergeCell ref="E76:H76"/>
    <mergeCell ref="E78:H78"/>
    <mergeCell ref="G1:H1"/>
    <mergeCell ref="L2:V2"/>
    <mergeCell ref="E47:H47"/>
    <mergeCell ref="E49:H49"/>
    <mergeCell ref="E51:H51"/>
    <mergeCell ref="E74:H74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38"/>
      <c r="C1" s="238"/>
      <c r="D1" s="237" t="s">
        <v>571</v>
      </c>
      <c r="E1" s="238"/>
      <c r="F1" s="239" t="s">
        <v>395</v>
      </c>
      <c r="G1" s="367" t="s">
        <v>396</v>
      </c>
      <c r="H1" s="367"/>
      <c r="I1" s="244"/>
      <c r="J1" s="239" t="s">
        <v>397</v>
      </c>
      <c r="K1" s="237" t="s">
        <v>681</v>
      </c>
      <c r="L1" s="239" t="s">
        <v>398</v>
      </c>
      <c r="M1" s="239"/>
      <c r="N1" s="239"/>
      <c r="O1" s="239"/>
      <c r="P1" s="239"/>
      <c r="Q1" s="239"/>
      <c r="R1" s="239"/>
      <c r="S1" s="239"/>
      <c r="T1" s="239"/>
      <c r="U1" s="235"/>
      <c r="V1" s="23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675</v>
      </c>
    </row>
    <row r="3" spans="2:46" ht="6.75" customHeight="1">
      <c r="B3" s="19"/>
      <c r="C3" s="20"/>
      <c r="D3" s="20"/>
      <c r="E3" s="20"/>
      <c r="F3" s="20"/>
      <c r="G3" s="20"/>
      <c r="H3" s="20"/>
      <c r="I3" s="101"/>
      <c r="J3" s="20"/>
      <c r="K3" s="21"/>
      <c r="AT3" s="18" t="s">
        <v>653</v>
      </c>
    </row>
    <row r="4" spans="2:46" ht="36.75" customHeight="1">
      <c r="B4" s="22"/>
      <c r="C4" s="23"/>
      <c r="D4" s="24" t="s">
        <v>682</v>
      </c>
      <c r="E4" s="23"/>
      <c r="F4" s="23"/>
      <c r="G4" s="23"/>
      <c r="H4" s="23"/>
      <c r="I4" s="102"/>
      <c r="J4" s="23"/>
      <c r="K4" s="25"/>
      <c r="M4" s="26" t="s">
        <v>580</v>
      </c>
      <c r="AT4" s="18" t="s">
        <v>574</v>
      </c>
    </row>
    <row r="5" spans="2:11" ht="6.75" customHeight="1">
      <c r="B5" s="22"/>
      <c r="C5" s="23"/>
      <c r="D5" s="23"/>
      <c r="E5" s="23"/>
      <c r="F5" s="23"/>
      <c r="G5" s="23"/>
      <c r="H5" s="23"/>
      <c r="I5" s="102"/>
      <c r="J5" s="23"/>
      <c r="K5" s="25"/>
    </row>
    <row r="6" spans="2:11" ht="15">
      <c r="B6" s="22"/>
      <c r="C6" s="23"/>
      <c r="D6" s="31" t="s">
        <v>586</v>
      </c>
      <c r="E6" s="23"/>
      <c r="F6" s="23"/>
      <c r="G6" s="23"/>
      <c r="H6" s="23"/>
      <c r="I6" s="102"/>
      <c r="J6" s="23"/>
      <c r="K6" s="25"/>
    </row>
    <row r="7" spans="2:11" ht="22.5" customHeight="1">
      <c r="B7" s="22"/>
      <c r="C7" s="23"/>
      <c r="D7" s="23"/>
      <c r="E7" s="368" t="str">
        <f>'Rekapitulace stavby'!K6</f>
        <v>Zámecká věž a plato Zámeckého Vrchu  I.Etapa - zpřístupnění historických sklepení</v>
      </c>
      <c r="F7" s="359"/>
      <c r="G7" s="359"/>
      <c r="H7" s="359"/>
      <c r="I7" s="102"/>
      <c r="J7" s="23"/>
      <c r="K7" s="25"/>
    </row>
    <row r="8" spans="2:11" ht="15">
      <c r="B8" s="22"/>
      <c r="C8" s="23"/>
      <c r="D8" s="31" t="s">
        <v>683</v>
      </c>
      <c r="E8" s="23"/>
      <c r="F8" s="23"/>
      <c r="G8" s="23"/>
      <c r="H8" s="23"/>
      <c r="I8" s="102"/>
      <c r="J8" s="23"/>
      <c r="K8" s="25"/>
    </row>
    <row r="9" spans="2:11" s="1" customFormat="1" ht="22.5" customHeight="1">
      <c r="B9" s="35"/>
      <c r="C9" s="36"/>
      <c r="D9" s="36"/>
      <c r="E9" s="368" t="s">
        <v>21</v>
      </c>
      <c r="F9" s="349"/>
      <c r="G9" s="349"/>
      <c r="H9" s="349"/>
      <c r="I9" s="103"/>
      <c r="J9" s="36"/>
      <c r="K9" s="39"/>
    </row>
    <row r="10" spans="2:11" s="1" customFormat="1" ht="15">
      <c r="B10" s="35"/>
      <c r="C10" s="36"/>
      <c r="D10" s="31" t="s">
        <v>685</v>
      </c>
      <c r="E10" s="36"/>
      <c r="F10" s="36"/>
      <c r="G10" s="36"/>
      <c r="H10" s="36"/>
      <c r="I10" s="103"/>
      <c r="J10" s="36"/>
      <c r="K10" s="39"/>
    </row>
    <row r="11" spans="2:11" s="1" customFormat="1" ht="36.75" customHeight="1">
      <c r="B11" s="35"/>
      <c r="C11" s="36"/>
      <c r="D11" s="36"/>
      <c r="E11" s="369" t="s">
        <v>44</v>
      </c>
      <c r="F11" s="349"/>
      <c r="G11" s="349"/>
      <c r="H11" s="349"/>
      <c r="I11" s="103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03"/>
      <c r="J12" s="36"/>
      <c r="K12" s="39"/>
    </row>
    <row r="13" spans="2:11" s="1" customFormat="1" ht="14.25" customHeight="1">
      <c r="B13" s="35"/>
      <c r="C13" s="36"/>
      <c r="D13" s="31" t="s">
        <v>589</v>
      </c>
      <c r="E13" s="36"/>
      <c r="F13" s="29" t="s">
        <v>590</v>
      </c>
      <c r="G13" s="36"/>
      <c r="H13" s="36"/>
      <c r="I13" s="104" t="s">
        <v>591</v>
      </c>
      <c r="J13" s="29" t="s">
        <v>592</v>
      </c>
      <c r="K13" s="39"/>
    </row>
    <row r="14" spans="2:11" s="1" customFormat="1" ht="14.25" customHeight="1">
      <c r="B14" s="35"/>
      <c r="C14" s="36"/>
      <c r="D14" s="31" t="s">
        <v>594</v>
      </c>
      <c r="E14" s="36"/>
      <c r="F14" s="29" t="s">
        <v>595</v>
      </c>
      <c r="G14" s="36"/>
      <c r="H14" s="36"/>
      <c r="I14" s="104" t="s">
        <v>596</v>
      </c>
      <c r="J14" s="105" t="str">
        <f>'Rekapitulace stavby'!AN8</f>
        <v>13.2.2016</v>
      </c>
      <c r="K14" s="39"/>
    </row>
    <row r="15" spans="2:11" s="1" customFormat="1" ht="10.5" customHeight="1">
      <c r="B15" s="35"/>
      <c r="C15" s="36"/>
      <c r="D15" s="36"/>
      <c r="E15" s="36"/>
      <c r="F15" s="36"/>
      <c r="G15" s="36"/>
      <c r="H15" s="36"/>
      <c r="I15" s="103"/>
      <c r="J15" s="36"/>
      <c r="K15" s="39"/>
    </row>
    <row r="16" spans="2:11" s="1" customFormat="1" ht="14.25" customHeight="1">
      <c r="B16" s="35"/>
      <c r="C16" s="36"/>
      <c r="D16" s="31" t="s">
        <v>600</v>
      </c>
      <c r="E16" s="36"/>
      <c r="F16" s="36"/>
      <c r="G16" s="36"/>
      <c r="H16" s="36"/>
      <c r="I16" s="104" t="s">
        <v>601</v>
      </c>
      <c r="J16" s="29" t="s">
        <v>592</v>
      </c>
      <c r="K16" s="39"/>
    </row>
    <row r="17" spans="2:11" s="1" customFormat="1" ht="18" customHeight="1">
      <c r="B17" s="35"/>
      <c r="C17" s="36"/>
      <c r="D17" s="36"/>
      <c r="E17" s="29" t="s">
        <v>602</v>
      </c>
      <c r="F17" s="36"/>
      <c r="G17" s="36"/>
      <c r="H17" s="36"/>
      <c r="I17" s="104" t="s">
        <v>603</v>
      </c>
      <c r="J17" s="29" t="s">
        <v>592</v>
      </c>
      <c r="K17" s="39"/>
    </row>
    <row r="18" spans="2:11" s="1" customFormat="1" ht="6.75" customHeight="1">
      <c r="B18" s="35"/>
      <c r="C18" s="36"/>
      <c r="D18" s="36"/>
      <c r="E18" s="36"/>
      <c r="F18" s="36"/>
      <c r="G18" s="36"/>
      <c r="H18" s="36"/>
      <c r="I18" s="103"/>
      <c r="J18" s="36"/>
      <c r="K18" s="39"/>
    </row>
    <row r="19" spans="2:11" s="1" customFormat="1" ht="14.25" customHeight="1">
      <c r="B19" s="35"/>
      <c r="C19" s="36"/>
      <c r="D19" s="31" t="s">
        <v>604</v>
      </c>
      <c r="E19" s="36"/>
      <c r="F19" s="36"/>
      <c r="G19" s="36"/>
      <c r="H19" s="36"/>
      <c r="I19" s="104" t="s">
        <v>601</v>
      </c>
      <c r="J19" s="29">
        <f>IF('Rekapitulace stavby'!AN13="Vyplň údaj","",IF('Rekapitulace stavby'!AN13="","",'Rekapitulace stavby'!AN13))</f>
      </c>
      <c r="K19" s="39"/>
    </row>
    <row r="20" spans="2:11" s="1" customFormat="1" ht="18" customHeight="1">
      <c r="B20" s="35"/>
      <c r="C20" s="36"/>
      <c r="D20" s="36"/>
      <c r="E20" s="29">
        <f>IF('Rekapitulace stavby'!E14="Vyplň údaj","",IF('Rekapitulace stavby'!E14="","",'Rekapitulace stavby'!E14))</f>
      </c>
      <c r="F20" s="36"/>
      <c r="G20" s="36"/>
      <c r="H20" s="36"/>
      <c r="I20" s="104" t="s">
        <v>603</v>
      </c>
      <c r="J20" s="29">
        <f>IF('Rekapitulace stavby'!AN14="Vyplň údaj","",IF('Rekapitulace stavby'!AN14="","",'Rekapitulace stavby'!AN14))</f>
      </c>
      <c r="K20" s="39"/>
    </row>
    <row r="21" spans="2:11" s="1" customFormat="1" ht="6.75" customHeight="1">
      <c r="B21" s="35"/>
      <c r="C21" s="36"/>
      <c r="D21" s="36"/>
      <c r="E21" s="36"/>
      <c r="F21" s="36"/>
      <c r="G21" s="36"/>
      <c r="H21" s="36"/>
      <c r="I21" s="103"/>
      <c r="J21" s="36"/>
      <c r="K21" s="39"/>
    </row>
    <row r="22" spans="2:11" s="1" customFormat="1" ht="14.25" customHeight="1">
      <c r="B22" s="35"/>
      <c r="C22" s="36"/>
      <c r="D22" s="31" t="s">
        <v>606</v>
      </c>
      <c r="E22" s="36"/>
      <c r="F22" s="36"/>
      <c r="G22" s="36"/>
      <c r="H22" s="36"/>
      <c r="I22" s="104" t="s">
        <v>601</v>
      </c>
      <c r="J22" s="29" t="s">
        <v>592</v>
      </c>
      <c r="K22" s="39"/>
    </row>
    <row r="23" spans="2:11" s="1" customFormat="1" ht="18" customHeight="1">
      <c r="B23" s="35"/>
      <c r="C23" s="36"/>
      <c r="D23" s="36"/>
      <c r="E23" s="29" t="s">
        <v>607</v>
      </c>
      <c r="F23" s="36"/>
      <c r="G23" s="36"/>
      <c r="H23" s="36"/>
      <c r="I23" s="104" t="s">
        <v>603</v>
      </c>
      <c r="J23" s="29" t="s">
        <v>592</v>
      </c>
      <c r="K23" s="39"/>
    </row>
    <row r="24" spans="2:11" s="1" customFormat="1" ht="6.75" customHeight="1">
      <c r="B24" s="35"/>
      <c r="C24" s="36"/>
      <c r="D24" s="36"/>
      <c r="E24" s="36"/>
      <c r="F24" s="36"/>
      <c r="G24" s="36"/>
      <c r="H24" s="36"/>
      <c r="I24" s="103"/>
      <c r="J24" s="36"/>
      <c r="K24" s="39"/>
    </row>
    <row r="25" spans="2:11" s="1" customFormat="1" ht="14.25" customHeight="1">
      <c r="B25" s="35"/>
      <c r="C25" s="36"/>
      <c r="D25" s="31" t="s">
        <v>609</v>
      </c>
      <c r="E25" s="36"/>
      <c r="F25" s="36"/>
      <c r="G25" s="36"/>
      <c r="H25" s="36"/>
      <c r="I25" s="103"/>
      <c r="J25" s="36"/>
      <c r="K25" s="39"/>
    </row>
    <row r="26" spans="2:11" s="7" customFormat="1" ht="177" customHeight="1">
      <c r="B26" s="106"/>
      <c r="C26" s="107"/>
      <c r="D26" s="107"/>
      <c r="E26" s="362" t="s">
        <v>610</v>
      </c>
      <c r="F26" s="370"/>
      <c r="G26" s="370"/>
      <c r="H26" s="370"/>
      <c r="I26" s="108"/>
      <c r="J26" s="107"/>
      <c r="K26" s="109"/>
    </row>
    <row r="27" spans="2:11" s="1" customFormat="1" ht="6.75" customHeight="1">
      <c r="B27" s="35"/>
      <c r="C27" s="36"/>
      <c r="D27" s="36"/>
      <c r="E27" s="36"/>
      <c r="F27" s="36"/>
      <c r="G27" s="36"/>
      <c r="H27" s="36"/>
      <c r="I27" s="103"/>
      <c r="J27" s="36"/>
      <c r="K27" s="39"/>
    </row>
    <row r="28" spans="2:11" s="1" customFormat="1" ht="6.75" customHeight="1">
      <c r="B28" s="35"/>
      <c r="C28" s="36"/>
      <c r="D28" s="63"/>
      <c r="E28" s="63"/>
      <c r="F28" s="63"/>
      <c r="G28" s="63"/>
      <c r="H28" s="63"/>
      <c r="I28" s="110"/>
      <c r="J28" s="63"/>
      <c r="K28" s="111"/>
    </row>
    <row r="29" spans="2:11" s="1" customFormat="1" ht="24.75" customHeight="1">
      <c r="B29" s="35"/>
      <c r="C29" s="36"/>
      <c r="D29" s="112" t="s">
        <v>611</v>
      </c>
      <c r="E29" s="36"/>
      <c r="F29" s="36"/>
      <c r="G29" s="36"/>
      <c r="H29" s="36"/>
      <c r="I29" s="103"/>
      <c r="J29" s="113">
        <f>ROUND(J96,2)</f>
        <v>0</v>
      </c>
      <c r="K29" s="39"/>
    </row>
    <row r="30" spans="2:11" s="1" customFormat="1" ht="6.75" customHeight="1">
      <c r="B30" s="35"/>
      <c r="C30" s="36"/>
      <c r="D30" s="63"/>
      <c r="E30" s="63"/>
      <c r="F30" s="63"/>
      <c r="G30" s="63"/>
      <c r="H30" s="63"/>
      <c r="I30" s="110"/>
      <c r="J30" s="63"/>
      <c r="K30" s="111"/>
    </row>
    <row r="31" spans="2:11" s="1" customFormat="1" ht="14.25" customHeight="1">
      <c r="B31" s="35"/>
      <c r="C31" s="36"/>
      <c r="D31" s="36"/>
      <c r="E31" s="36"/>
      <c r="F31" s="40" t="s">
        <v>613</v>
      </c>
      <c r="G31" s="36"/>
      <c r="H31" s="36"/>
      <c r="I31" s="114" t="s">
        <v>612</v>
      </c>
      <c r="J31" s="40" t="s">
        <v>614</v>
      </c>
      <c r="K31" s="39"/>
    </row>
    <row r="32" spans="2:11" s="1" customFormat="1" ht="14.25" customHeight="1">
      <c r="B32" s="35"/>
      <c r="C32" s="36"/>
      <c r="D32" s="43" t="s">
        <v>615</v>
      </c>
      <c r="E32" s="43" t="s">
        <v>616</v>
      </c>
      <c r="F32" s="115">
        <f>ROUND(SUM(BE96:BE238),2)</f>
        <v>0</v>
      </c>
      <c r="G32" s="36"/>
      <c r="H32" s="36"/>
      <c r="I32" s="116">
        <v>0.21</v>
      </c>
      <c r="J32" s="115">
        <f>ROUND(ROUND((SUM(BE96:BE238)),2)*I32,2)</f>
        <v>0</v>
      </c>
      <c r="K32" s="39"/>
    </row>
    <row r="33" spans="2:11" s="1" customFormat="1" ht="14.25" customHeight="1">
      <c r="B33" s="35"/>
      <c r="C33" s="36"/>
      <c r="D33" s="36"/>
      <c r="E33" s="43" t="s">
        <v>617</v>
      </c>
      <c r="F33" s="115">
        <f>ROUND(SUM(BF96:BF238),2)</f>
        <v>0</v>
      </c>
      <c r="G33" s="36"/>
      <c r="H33" s="36"/>
      <c r="I33" s="116">
        <v>0.15</v>
      </c>
      <c r="J33" s="115">
        <f>ROUND(ROUND((SUM(BF96:BF238)),2)*I33,2)</f>
        <v>0</v>
      </c>
      <c r="K33" s="39"/>
    </row>
    <row r="34" spans="2:11" s="1" customFormat="1" ht="14.25" customHeight="1" hidden="1">
      <c r="B34" s="35"/>
      <c r="C34" s="36"/>
      <c r="D34" s="36"/>
      <c r="E34" s="43" t="s">
        <v>618</v>
      </c>
      <c r="F34" s="115">
        <f>ROUND(SUM(BG96:BG238),2)</f>
        <v>0</v>
      </c>
      <c r="G34" s="36"/>
      <c r="H34" s="36"/>
      <c r="I34" s="116">
        <v>0.21</v>
      </c>
      <c r="J34" s="115">
        <v>0</v>
      </c>
      <c r="K34" s="39"/>
    </row>
    <row r="35" spans="2:11" s="1" customFormat="1" ht="14.25" customHeight="1" hidden="1">
      <c r="B35" s="35"/>
      <c r="C35" s="36"/>
      <c r="D35" s="36"/>
      <c r="E35" s="43" t="s">
        <v>619</v>
      </c>
      <c r="F35" s="115">
        <f>ROUND(SUM(BH96:BH238),2)</f>
        <v>0</v>
      </c>
      <c r="G35" s="36"/>
      <c r="H35" s="36"/>
      <c r="I35" s="116">
        <v>0.15</v>
      </c>
      <c r="J35" s="115">
        <v>0</v>
      </c>
      <c r="K35" s="39"/>
    </row>
    <row r="36" spans="2:11" s="1" customFormat="1" ht="14.25" customHeight="1" hidden="1">
      <c r="B36" s="35"/>
      <c r="C36" s="36"/>
      <c r="D36" s="36"/>
      <c r="E36" s="43" t="s">
        <v>620</v>
      </c>
      <c r="F36" s="115">
        <f>ROUND(SUM(BI96:BI238),2)</f>
        <v>0</v>
      </c>
      <c r="G36" s="36"/>
      <c r="H36" s="36"/>
      <c r="I36" s="116">
        <v>0</v>
      </c>
      <c r="J36" s="115">
        <v>0</v>
      </c>
      <c r="K36" s="39"/>
    </row>
    <row r="37" spans="2:11" s="1" customFormat="1" ht="6.75" customHeight="1">
      <c r="B37" s="35"/>
      <c r="C37" s="36"/>
      <c r="D37" s="36"/>
      <c r="E37" s="36"/>
      <c r="F37" s="36"/>
      <c r="G37" s="36"/>
      <c r="H37" s="36"/>
      <c r="I37" s="103"/>
      <c r="J37" s="36"/>
      <c r="K37" s="39"/>
    </row>
    <row r="38" spans="2:11" s="1" customFormat="1" ht="24.75" customHeight="1">
      <c r="B38" s="35"/>
      <c r="C38" s="45"/>
      <c r="D38" s="46" t="s">
        <v>621</v>
      </c>
      <c r="E38" s="47"/>
      <c r="F38" s="47"/>
      <c r="G38" s="117" t="s">
        <v>622</v>
      </c>
      <c r="H38" s="48" t="s">
        <v>623</v>
      </c>
      <c r="I38" s="118"/>
      <c r="J38" s="49">
        <f>SUM(J29:J36)</f>
        <v>0</v>
      </c>
      <c r="K38" s="119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0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1"/>
      <c r="J43" s="55"/>
      <c r="K43" s="122"/>
    </row>
    <row r="44" spans="2:11" s="1" customFormat="1" ht="36.75" customHeight="1">
      <c r="B44" s="35"/>
      <c r="C44" s="24" t="s">
        <v>687</v>
      </c>
      <c r="D44" s="36"/>
      <c r="E44" s="36"/>
      <c r="F44" s="36"/>
      <c r="G44" s="36"/>
      <c r="H44" s="36"/>
      <c r="I44" s="103"/>
      <c r="J44" s="36"/>
      <c r="K44" s="39"/>
    </row>
    <row r="45" spans="2:11" s="1" customFormat="1" ht="6.75" customHeight="1">
      <c r="B45" s="35"/>
      <c r="C45" s="36"/>
      <c r="D45" s="36"/>
      <c r="E45" s="36"/>
      <c r="F45" s="36"/>
      <c r="G45" s="36"/>
      <c r="H45" s="36"/>
      <c r="I45" s="103"/>
      <c r="J45" s="36"/>
      <c r="K45" s="39"/>
    </row>
    <row r="46" spans="2:11" s="1" customFormat="1" ht="14.25" customHeight="1">
      <c r="B46" s="35"/>
      <c r="C46" s="31" t="s">
        <v>586</v>
      </c>
      <c r="D46" s="36"/>
      <c r="E46" s="36"/>
      <c r="F46" s="36"/>
      <c r="G46" s="36"/>
      <c r="H46" s="36"/>
      <c r="I46" s="103"/>
      <c r="J46" s="36"/>
      <c r="K46" s="39"/>
    </row>
    <row r="47" spans="2:11" s="1" customFormat="1" ht="22.5" customHeight="1">
      <c r="B47" s="35"/>
      <c r="C47" s="36"/>
      <c r="D47" s="36"/>
      <c r="E47" s="368" t="str">
        <f>E7</f>
        <v>Zámecká věž a plato Zámeckého Vrchu  I.Etapa - zpřístupnění historických sklepení</v>
      </c>
      <c r="F47" s="349"/>
      <c r="G47" s="349"/>
      <c r="H47" s="349"/>
      <c r="I47" s="103"/>
      <c r="J47" s="36"/>
      <c r="K47" s="39"/>
    </row>
    <row r="48" spans="2:11" ht="15">
      <c r="B48" s="22"/>
      <c r="C48" s="31" t="s">
        <v>683</v>
      </c>
      <c r="D48" s="23"/>
      <c r="E48" s="23"/>
      <c r="F48" s="23"/>
      <c r="G48" s="23"/>
      <c r="H48" s="23"/>
      <c r="I48" s="102"/>
      <c r="J48" s="23"/>
      <c r="K48" s="25"/>
    </row>
    <row r="49" spans="2:11" s="1" customFormat="1" ht="22.5" customHeight="1">
      <c r="B49" s="35"/>
      <c r="C49" s="36"/>
      <c r="D49" s="36"/>
      <c r="E49" s="368" t="s">
        <v>21</v>
      </c>
      <c r="F49" s="349"/>
      <c r="G49" s="349"/>
      <c r="H49" s="349"/>
      <c r="I49" s="103"/>
      <c r="J49" s="36"/>
      <c r="K49" s="39"/>
    </row>
    <row r="50" spans="2:11" s="1" customFormat="1" ht="14.25" customHeight="1">
      <c r="B50" s="35"/>
      <c r="C50" s="31" t="s">
        <v>685</v>
      </c>
      <c r="D50" s="36"/>
      <c r="E50" s="36"/>
      <c r="F50" s="36"/>
      <c r="G50" s="36"/>
      <c r="H50" s="36"/>
      <c r="I50" s="103"/>
      <c r="J50" s="36"/>
      <c r="K50" s="39"/>
    </row>
    <row r="51" spans="2:11" s="1" customFormat="1" ht="23.25" customHeight="1">
      <c r="B51" s="35"/>
      <c r="C51" s="36"/>
      <c r="D51" s="36"/>
      <c r="E51" s="369" t="str">
        <f>E11</f>
        <v>D1.4e-N - Zařízení zdravotně technických instalací</v>
      </c>
      <c r="F51" s="349"/>
      <c r="G51" s="349"/>
      <c r="H51" s="349"/>
      <c r="I51" s="103"/>
      <c r="J51" s="36"/>
      <c r="K51" s="39"/>
    </row>
    <row r="52" spans="2:11" s="1" customFormat="1" ht="6.75" customHeight="1">
      <c r="B52" s="35"/>
      <c r="C52" s="36"/>
      <c r="D52" s="36"/>
      <c r="E52" s="36"/>
      <c r="F52" s="36"/>
      <c r="G52" s="36"/>
      <c r="H52" s="36"/>
      <c r="I52" s="103"/>
      <c r="J52" s="36"/>
      <c r="K52" s="39"/>
    </row>
    <row r="53" spans="2:11" s="1" customFormat="1" ht="18" customHeight="1">
      <c r="B53" s="35"/>
      <c r="C53" s="31" t="s">
        <v>594</v>
      </c>
      <c r="D53" s="36"/>
      <c r="E53" s="36"/>
      <c r="F53" s="29" t="str">
        <f>F14</f>
        <v>ul. Tržiště 2119/10, 360 01 Karlovy Vary</v>
      </c>
      <c r="G53" s="36"/>
      <c r="H53" s="36"/>
      <c r="I53" s="104" t="s">
        <v>596</v>
      </c>
      <c r="J53" s="105" t="str">
        <f>IF(J14="","",J14)</f>
        <v>13.2.2016</v>
      </c>
      <c r="K53" s="39"/>
    </row>
    <row r="54" spans="2:11" s="1" customFormat="1" ht="6.75" customHeight="1">
      <c r="B54" s="35"/>
      <c r="C54" s="36"/>
      <c r="D54" s="36"/>
      <c r="E54" s="36"/>
      <c r="F54" s="36"/>
      <c r="G54" s="36"/>
      <c r="H54" s="36"/>
      <c r="I54" s="103"/>
      <c r="J54" s="36"/>
      <c r="K54" s="39"/>
    </row>
    <row r="55" spans="2:11" s="1" customFormat="1" ht="15">
      <c r="B55" s="35"/>
      <c r="C55" s="31" t="s">
        <v>600</v>
      </c>
      <c r="D55" s="36"/>
      <c r="E55" s="36"/>
      <c r="F55" s="29" t="str">
        <f>E17</f>
        <v>Statutární město Karlovy Vary</v>
      </c>
      <c r="G55" s="36"/>
      <c r="H55" s="36"/>
      <c r="I55" s="104" t="s">
        <v>606</v>
      </c>
      <c r="J55" s="29" t="str">
        <f>E23</f>
        <v>Ing. David Pokorný</v>
      </c>
      <c r="K55" s="39"/>
    </row>
    <row r="56" spans="2:11" s="1" customFormat="1" ht="14.25" customHeight="1">
      <c r="B56" s="35"/>
      <c r="C56" s="31" t="s">
        <v>604</v>
      </c>
      <c r="D56" s="36"/>
      <c r="E56" s="36"/>
      <c r="F56" s="29">
        <f>IF(E20="","",E20)</f>
      </c>
      <c r="G56" s="36"/>
      <c r="H56" s="36"/>
      <c r="I56" s="103"/>
      <c r="J56" s="36"/>
      <c r="K56" s="39"/>
    </row>
    <row r="57" spans="2:11" s="1" customFormat="1" ht="9.75" customHeight="1">
      <c r="B57" s="35"/>
      <c r="C57" s="36"/>
      <c r="D57" s="36"/>
      <c r="E57" s="36"/>
      <c r="F57" s="36"/>
      <c r="G57" s="36"/>
      <c r="H57" s="36"/>
      <c r="I57" s="103"/>
      <c r="J57" s="36"/>
      <c r="K57" s="39"/>
    </row>
    <row r="58" spans="2:11" s="1" customFormat="1" ht="29.25" customHeight="1">
      <c r="B58" s="35"/>
      <c r="C58" s="123" t="s">
        <v>688</v>
      </c>
      <c r="D58" s="45"/>
      <c r="E58" s="45"/>
      <c r="F58" s="45"/>
      <c r="G58" s="45"/>
      <c r="H58" s="45"/>
      <c r="I58" s="124"/>
      <c r="J58" s="125" t="s">
        <v>689</v>
      </c>
      <c r="K58" s="50"/>
    </row>
    <row r="59" spans="2:11" s="1" customFormat="1" ht="9.75" customHeight="1">
      <c r="B59" s="35"/>
      <c r="C59" s="36"/>
      <c r="D59" s="36"/>
      <c r="E59" s="36"/>
      <c r="F59" s="36"/>
      <c r="G59" s="36"/>
      <c r="H59" s="36"/>
      <c r="I59" s="103"/>
      <c r="J59" s="36"/>
      <c r="K59" s="39"/>
    </row>
    <row r="60" spans="2:47" s="1" customFormat="1" ht="29.25" customHeight="1">
      <c r="B60" s="35"/>
      <c r="C60" s="126" t="s">
        <v>690</v>
      </c>
      <c r="D60" s="36"/>
      <c r="E60" s="36"/>
      <c r="F60" s="36"/>
      <c r="G60" s="36"/>
      <c r="H60" s="36"/>
      <c r="I60" s="103"/>
      <c r="J60" s="113">
        <f>J96</f>
        <v>0</v>
      </c>
      <c r="K60" s="39"/>
      <c r="AU60" s="18" t="s">
        <v>691</v>
      </c>
    </row>
    <row r="61" spans="2:11" s="8" customFormat="1" ht="24.75" customHeight="1">
      <c r="B61" s="127"/>
      <c r="C61" s="128"/>
      <c r="D61" s="129" t="s">
        <v>692</v>
      </c>
      <c r="E61" s="130"/>
      <c r="F61" s="130"/>
      <c r="G61" s="130"/>
      <c r="H61" s="130"/>
      <c r="I61" s="131"/>
      <c r="J61" s="132">
        <f>J97</f>
        <v>0</v>
      </c>
      <c r="K61" s="133"/>
    </row>
    <row r="62" spans="2:11" s="9" customFormat="1" ht="19.5" customHeight="1">
      <c r="B62" s="134"/>
      <c r="C62" s="135"/>
      <c r="D62" s="136" t="s">
        <v>45</v>
      </c>
      <c r="E62" s="137"/>
      <c r="F62" s="137"/>
      <c r="G62" s="137"/>
      <c r="H62" s="137"/>
      <c r="I62" s="138"/>
      <c r="J62" s="139">
        <f>J98</f>
        <v>0</v>
      </c>
      <c r="K62" s="140"/>
    </row>
    <row r="63" spans="2:11" s="9" customFormat="1" ht="19.5" customHeight="1">
      <c r="B63" s="134"/>
      <c r="C63" s="135"/>
      <c r="D63" s="136" t="s">
        <v>46</v>
      </c>
      <c r="E63" s="137"/>
      <c r="F63" s="137"/>
      <c r="G63" s="137"/>
      <c r="H63" s="137"/>
      <c r="I63" s="138"/>
      <c r="J63" s="139">
        <f>J141</f>
        <v>0</v>
      </c>
      <c r="K63" s="140"/>
    </row>
    <row r="64" spans="2:11" s="9" customFormat="1" ht="19.5" customHeight="1">
      <c r="B64" s="134"/>
      <c r="C64" s="135"/>
      <c r="D64" s="136" t="s">
        <v>47</v>
      </c>
      <c r="E64" s="137"/>
      <c r="F64" s="137"/>
      <c r="G64" s="137"/>
      <c r="H64" s="137"/>
      <c r="I64" s="138"/>
      <c r="J64" s="139">
        <f>J146</f>
        <v>0</v>
      </c>
      <c r="K64" s="140"/>
    </row>
    <row r="65" spans="2:11" s="9" customFormat="1" ht="19.5" customHeight="1">
      <c r="B65" s="134"/>
      <c r="C65" s="135"/>
      <c r="D65" s="136" t="s">
        <v>48</v>
      </c>
      <c r="E65" s="137"/>
      <c r="F65" s="137"/>
      <c r="G65" s="137"/>
      <c r="H65" s="137"/>
      <c r="I65" s="138"/>
      <c r="J65" s="139">
        <f>J156</f>
        <v>0</v>
      </c>
      <c r="K65" s="140"/>
    </row>
    <row r="66" spans="2:11" s="9" customFormat="1" ht="19.5" customHeight="1">
      <c r="B66" s="134"/>
      <c r="C66" s="135"/>
      <c r="D66" s="136" t="s">
        <v>698</v>
      </c>
      <c r="E66" s="137"/>
      <c r="F66" s="137"/>
      <c r="G66" s="137"/>
      <c r="H66" s="137"/>
      <c r="I66" s="138"/>
      <c r="J66" s="139">
        <f>J173</f>
        <v>0</v>
      </c>
      <c r="K66" s="140"/>
    </row>
    <row r="67" spans="2:11" s="9" customFormat="1" ht="14.25" customHeight="1">
      <c r="B67" s="134"/>
      <c r="C67" s="135"/>
      <c r="D67" s="136" t="s">
        <v>49</v>
      </c>
      <c r="E67" s="137"/>
      <c r="F67" s="137"/>
      <c r="G67" s="137"/>
      <c r="H67" s="137"/>
      <c r="I67" s="138"/>
      <c r="J67" s="139">
        <f>J174</f>
        <v>0</v>
      </c>
      <c r="K67" s="140"/>
    </row>
    <row r="68" spans="2:11" s="9" customFormat="1" ht="14.25" customHeight="1">
      <c r="B68" s="134"/>
      <c r="C68" s="135"/>
      <c r="D68" s="136" t="s">
        <v>700</v>
      </c>
      <c r="E68" s="137"/>
      <c r="F68" s="137"/>
      <c r="G68" s="137"/>
      <c r="H68" s="137"/>
      <c r="I68" s="138"/>
      <c r="J68" s="139">
        <f>J186</f>
        <v>0</v>
      </c>
      <c r="K68" s="140"/>
    </row>
    <row r="69" spans="2:11" s="9" customFormat="1" ht="19.5" customHeight="1">
      <c r="B69" s="134"/>
      <c r="C69" s="135"/>
      <c r="D69" s="136" t="s">
        <v>702</v>
      </c>
      <c r="E69" s="137"/>
      <c r="F69" s="137"/>
      <c r="G69" s="137"/>
      <c r="H69" s="137"/>
      <c r="I69" s="138"/>
      <c r="J69" s="139">
        <f>J203</f>
        <v>0</v>
      </c>
      <c r="K69" s="140"/>
    </row>
    <row r="70" spans="2:11" s="9" customFormat="1" ht="19.5" customHeight="1">
      <c r="B70" s="134"/>
      <c r="C70" s="135"/>
      <c r="D70" s="136" t="s">
        <v>703</v>
      </c>
      <c r="E70" s="137"/>
      <c r="F70" s="137"/>
      <c r="G70" s="137"/>
      <c r="H70" s="137"/>
      <c r="I70" s="138"/>
      <c r="J70" s="139">
        <f>J214</f>
        <v>0</v>
      </c>
      <c r="K70" s="140"/>
    </row>
    <row r="71" spans="2:11" s="8" customFormat="1" ht="24.75" customHeight="1">
      <c r="B71" s="127"/>
      <c r="C71" s="128"/>
      <c r="D71" s="129" t="s">
        <v>704</v>
      </c>
      <c r="E71" s="130"/>
      <c r="F71" s="130"/>
      <c r="G71" s="130"/>
      <c r="H71" s="130"/>
      <c r="I71" s="131"/>
      <c r="J71" s="132">
        <f>J217</f>
        <v>0</v>
      </c>
      <c r="K71" s="133"/>
    </row>
    <row r="72" spans="2:11" s="9" customFormat="1" ht="19.5" customHeight="1">
      <c r="B72" s="134"/>
      <c r="C72" s="135"/>
      <c r="D72" s="136" t="s">
        <v>707</v>
      </c>
      <c r="E72" s="137"/>
      <c r="F72" s="137"/>
      <c r="G72" s="137"/>
      <c r="H72" s="137"/>
      <c r="I72" s="138"/>
      <c r="J72" s="139">
        <f>J218</f>
        <v>0</v>
      </c>
      <c r="K72" s="140"/>
    </row>
    <row r="73" spans="2:11" s="8" customFormat="1" ht="24.75" customHeight="1">
      <c r="B73" s="127"/>
      <c r="C73" s="128"/>
      <c r="D73" s="129" t="s">
        <v>50</v>
      </c>
      <c r="E73" s="130"/>
      <c r="F73" s="130"/>
      <c r="G73" s="130"/>
      <c r="H73" s="130"/>
      <c r="I73" s="131"/>
      <c r="J73" s="132">
        <f>J234</f>
        <v>0</v>
      </c>
      <c r="K73" s="133"/>
    </row>
    <row r="74" spans="2:11" s="9" customFormat="1" ht="19.5" customHeight="1">
      <c r="B74" s="134"/>
      <c r="C74" s="135"/>
      <c r="D74" s="136" t="s">
        <v>51</v>
      </c>
      <c r="E74" s="137"/>
      <c r="F74" s="137"/>
      <c r="G74" s="137"/>
      <c r="H74" s="137"/>
      <c r="I74" s="138"/>
      <c r="J74" s="139">
        <f>J235</f>
        <v>0</v>
      </c>
      <c r="K74" s="140"/>
    </row>
    <row r="75" spans="2:11" s="1" customFormat="1" ht="21.75" customHeight="1">
      <c r="B75" s="35"/>
      <c r="C75" s="36"/>
      <c r="D75" s="36"/>
      <c r="E75" s="36"/>
      <c r="F75" s="36"/>
      <c r="G75" s="36"/>
      <c r="H75" s="36"/>
      <c r="I75" s="103"/>
      <c r="J75" s="36"/>
      <c r="K75" s="39"/>
    </row>
    <row r="76" spans="2:11" s="1" customFormat="1" ht="6.75" customHeight="1">
      <c r="B76" s="51"/>
      <c r="C76" s="52"/>
      <c r="D76" s="52"/>
      <c r="E76" s="52"/>
      <c r="F76" s="52"/>
      <c r="G76" s="52"/>
      <c r="H76" s="52"/>
      <c r="I76" s="120"/>
      <c r="J76" s="52"/>
      <c r="K76" s="53"/>
    </row>
    <row r="80" spans="2:12" s="1" customFormat="1" ht="6.75" customHeight="1">
      <c r="B80" s="54"/>
      <c r="C80" s="55"/>
      <c r="D80" s="55"/>
      <c r="E80" s="55"/>
      <c r="F80" s="55"/>
      <c r="G80" s="55"/>
      <c r="H80" s="55"/>
      <c r="I80" s="121"/>
      <c r="J80" s="55"/>
      <c r="K80" s="55"/>
      <c r="L80" s="35"/>
    </row>
    <row r="81" spans="2:12" s="1" customFormat="1" ht="36.75" customHeight="1">
      <c r="B81" s="35"/>
      <c r="C81" s="56" t="s">
        <v>712</v>
      </c>
      <c r="I81" s="141"/>
      <c r="L81" s="35"/>
    </row>
    <row r="82" spans="2:12" s="1" customFormat="1" ht="6.75" customHeight="1">
      <c r="B82" s="35"/>
      <c r="I82" s="141"/>
      <c r="L82" s="35"/>
    </row>
    <row r="83" spans="2:12" s="1" customFormat="1" ht="14.25" customHeight="1">
      <c r="B83" s="35"/>
      <c r="C83" s="58" t="s">
        <v>586</v>
      </c>
      <c r="I83" s="141"/>
      <c r="L83" s="35"/>
    </row>
    <row r="84" spans="2:12" s="1" customFormat="1" ht="22.5" customHeight="1">
      <c r="B84" s="35"/>
      <c r="E84" s="366" t="str">
        <f>E7</f>
        <v>Zámecká věž a plato Zámeckého Vrchu  I.Etapa - zpřístupnění historických sklepení</v>
      </c>
      <c r="F84" s="344"/>
      <c r="G84" s="344"/>
      <c r="H84" s="344"/>
      <c r="I84" s="141"/>
      <c r="L84" s="35"/>
    </row>
    <row r="85" spans="2:12" ht="15">
      <c r="B85" s="22"/>
      <c r="C85" s="58" t="s">
        <v>683</v>
      </c>
      <c r="L85" s="22"/>
    </row>
    <row r="86" spans="2:12" s="1" customFormat="1" ht="22.5" customHeight="1">
      <c r="B86" s="35"/>
      <c r="E86" s="366" t="s">
        <v>21</v>
      </c>
      <c r="F86" s="344"/>
      <c r="G86" s="344"/>
      <c r="H86" s="344"/>
      <c r="I86" s="141"/>
      <c r="L86" s="35"/>
    </row>
    <row r="87" spans="2:12" s="1" customFormat="1" ht="14.25" customHeight="1">
      <c r="B87" s="35"/>
      <c r="C87" s="58" t="s">
        <v>685</v>
      </c>
      <c r="I87" s="141"/>
      <c r="L87" s="35"/>
    </row>
    <row r="88" spans="2:12" s="1" customFormat="1" ht="23.25" customHeight="1">
      <c r="B88" s="35"/>
      <c r="E88" s="341" t="str">
        <f>E11</f>
        <v>D1.4e-N - Zařízení zdravotně technických instalací</v>
      </c>
      <c r="F88" s="344"/>
      <c r="G88" s="344"/>
      <c r="H88" s="344"/>
      <c r="I88" s="141"/>
      <c r="L88" s="35"/>
    </row>
    <row r="89" spans="2:12" s="1" customFormat="1" ht="6.75" customHeight="1">
      <c r="B89" s="35"/>
      <c r="I89" s="141"/>
      <c r="L89" s="35"/>
    </row>
    <row r="90" spans="2:12" s="1" customFormat="1" ht="18" customHeight="1">
      <c r="B90" s="35"/>
      <c r="C90" s="58" t="s">
        <v>594</v>
      </c>
      <c r="F90" s="142" t="str">
        <f>F14</f>
        <v>ul. Tržiště 2119/10, 360 01 Karlovy Vary</v>
      </c>
      <c r="I90" s="143" t="s">
        <v>596</v>
      </c>
      <c r="J90" s="62" t="str">
        <f>IF(J14="","",J14)</f>
        <v>13.2.2016</v>
      </c>
      <c r="L90" s="35"/>
    </row>
    <row r="91" spans="2:12" s="1" customFormat="1" ht="6.75" customHeight="1">
      <c r="B91" s="35"/>
      <c r="I91" s="141"/>
      <c r="L91" s="35"/>
    </row>
    <row r="92" spans="2:12" s="1" customFormat="1" ht="15">
      <c r="B92" s="35"/>
      <c r="C92" s="58" t="s">
        <v>600</v>
      </c>
      <c r="F92" s="142" t="str">
        <f>E17</f>
        <v>Statutární město Karlovy Vary</v>
      </c>
      <c r="I92" s="143" t="s">
        <v>606</v>
      </c>
      <c r="J92" s="142" t="str">
        <f>E23</f>
        <v>Ing. David Pokorný</v>
      </c>
      <c r="L92" s="35"/>
    </row>
    <row r="93" spans="2:12" s="1" customFormat="1" ht="14.25" customHeight="1">
      <c r="B93" s="35"/>
      <c r="C93" s="58" t="s">
        <v>604</v>
      </c>
      <c r="F93" s="142">
        <f>IF(E20="","",E20)</f>
      </c>
      <c r="I93" s="141"/>
      <c r="L93" s="35"/>
    </row>
    <row r="94" spans="2:12" s="1" customFormat="1" ht="9.75" customHeight="1">
      <c r="B94" s="35"/>
      <c r="I94" s="141"/>
      <c r="L94" s="35"/>
    </row>
    <row r="95" spans="2:20" s="10" customFormat="1" ht="29.25" customHeight="1">
      <c r="B95" s="144"/>
      <c r="C95" s="145" t="s">
        <v>713</v>
      </c>
      <c r="D95" s="146" t="s">
        <v>630</v>
      </c>
      <c r="E95" s="146" t="s">
        <v>626</v>
      </c>
      <c r="F95" s="146" t="s">
        <v>714</v>
      </c>
      <c r="G95" s="146" t="s">
        <v>715</v>
      </c>
      <c r="H95" s="146" t="s">
        <v>716</v>
      </c>
      <c r="I95" s="147" t="s">
        <v>717</v>
      </c>
      <c r="J95" s="146" t="s">
        <v>689</v>
      </c>
      <c r="K95" s="148" t="s">
        <v>718</v>
      </c>
      <c r="L95" s="144"/>
      <c r="M95" s="68" t="s">
        <v>719</v>
      </c>
      <c r="N95" s="69" t="s">
        <v>615</v>
      </c>
      <c r="O95" s="69" t="s">
        <v>720</v>
      </c>
      <c r="P95" s="69" t="s">
        <v>721</v>
      </c>
      <c r="Q95" s="69" t="s">
        <v>722</v>
      </c>
      <c r="R95" s="69" t="s">
        <v>723</v>
      </c>
      <c r="S95" s="69" t="s">
        <v>724</v>
      </c>
      <c r="T95" s="70" t="s">
        <v>725</v>
      </c>
    </row>
    <row r="96" spans="2:63" s="1" customFormat="1" ht="29.25" customHeight="1">
      <c r="B96" s="35"/>
      <c r="C96" s="72" t="s">
        <v>690</v>
      </c>
      <c r="I96" s="141"/>
      <c r="J96" s="149">
        <f>BK96</f>
        <v>0</v>
      </c>
      <c r="L96" s="35"/>
      <c r="M96" s="71"/>
      <c r="N96" s="63"/>
      <c r="O96" s="63"/>
      <c r="P96" s="150">
        <f>P97+P217+P234</f>
        <v>0</v>
      </c>
      <c r="Q96" s="63"/>
      <c r="R96" s="150">
        <f>R97+R217+R234</f>
        <v>1.9655954500000001</v>
      </c>
      <c r="S96" s="63"/>
      <c r="T96" s="151">
        <f>T97+T217+T234</f>
        <v>0.8580000000000001</v>
      </c>
      <c r="AT96" s="18" t="s">
        <v>644</v>
      </c>
      <c r="AU96" s="18" t="s">
        <v>691</v>
      </c>
      <c r="BK96" s="152">
        <f>BK97+BK217+BK234</f>
        <v>0</v>
      </c>
    </row>
    <row r="97" spans="2:63" s="11" customFormat="1" ht="36.75" customHeight="1">
      <c r="B97" s="153"/>
      <c r="D97" s="154" t="s">
        <v>644</v>
      </c>
      <c r="E97" s="155" t="s">
        <v>726</v>
      </c>
      <c r="F97" s="155" t="s">
        <v>727</v>
      </c>
      <c r="I97" s="156"/>
      <c r="J97" s="157">
        <f>BK97</f>
        <v>0</v>
      </c>
      <c r="L97" s="153"/>
      <c r="M97" s="158"/>
      <c r="N97" s="159"/>
      <c r="O97" s="159"/>
      <c r="P97" s="160">
        <f>P98+P141+P146+P156+P173+P203+P214</f>
        <v>0</v>
      </c>
      <c r="Q97" s="159"/>
      <c r="R97" s="160">
        <f>R98+R141+R146+R156+R173+R203+R214</f>
        <v>1.9573608500000002</v>
      </c>
      <c r="S97" s="159"/>
      <c r="T97" s="161">
        <f>T98+T141+T146+T156+T173+T203+T214</f>
        <v>0.8580000000000001</v>
      </c>
      <c r="AR97" s="154" t="s">
        <v>593</v>
      </c>
      <c r="AT97" s="162" t="s">
        <v>644</v>
      </c>
      <c r="AU97" s="162" t="s">
        <v>645</v>
      </c>
      <c r="AY97" s="154" t="s">
        <v>728</v>
      </c>
      <c r="BK97" s="163">
        <f>BK98+BK141+BK146+BK156+BK173+BK203+BK214</f>
        <v>0</v>
      </c>
    </row>
    <row r="98" spans="2:63" s="11" customFormat="1" ht="19.5" customHeight="1">
      <c r="B98" s="153"/>
      <c r="D98" s="164" t="s">
        <v>644</v>
      </c>
      <c r="E98" s="165" t="s">
        <v>593</v>
      </c>
      <c r="F98" s="165" t="s">
        <v>52</v>
      </c>
      <c r="I98" s="156"/>
      <c r="J98" s="166">
        <f>BK98</f>
        <v>0</v>
      </c>
      <c r="L98" s="153"/>
      <c r="M98" s="158"/>
      <c r="N98" s="159"/>
      <c r="O98" s="159"/>
      <c r="P98" s="160">
        <f>SUM(P99:P140)</f>
        <v>0</v>
      </c>
      <c r="Q98" s="159"/>
      <c r="R98" s="160">
        <f>SUM(R99:R140)</f>
        <v>0.037635</v>
      </c>
      <c r="S98" s="159"/>
      <c r="T98" s="161">
        <f>SUM(T99:T140)</f>
        <v>0</v>
      </c>
      <c r="AR98" s="154" t="s">
        <v>593</v>
      </c>
      <c r="AT98" s="162" t="s">
        <v>644</v>
      </c>
      <c r="AU98" s="162" t="s">
        <v>593</v>
      </c>
      <c r="AY98" s="154" t="s">
        <v>728</v>
      </c>
      <c r="BK98" s="163">
        <f>SUM(BK99:BK140)</f>
        <v>0</v>
      </c>
    </row>
    <row r="99" spans="2:65" s="1" customFormat="1" ht="22.5" customHeight="1">
      <c r="B99" s="167"/>
      <c r="C99" s="168" t="s">
        <v>593</v>
      </c>
      <c r="D99" s="168" t="s">
        <v>731</v>
      </c>
      <c r="E99" s="169" t="s">
        <v>53</v>
      </c>
      <c r="F99" s="170" t="s">
        <v>54</v>
      </c>
      <c r="G99" s="171" t="s">
        <v>869</v>
      </c>
      <c r="H99" s="172">
        <v>9.75</v>
      </c>
      <c r="I99" s="173"/>
      <c r="J99" s="174">
        <f>ROUND(I99*H99,2)</f>
        <v>0</v>
      </c>
      <c r="K99" s="170" t="s">
        <v>735</v>
      </c>
      <c r="L99" s="35"/>
      <c r="M99" s="175" t="s">
        <v>592</v>
      </c>
      <c r="N99" s="176" t="s">
        <v>616</v>
      </c>
      <c r="O99" s="36"/>
      <c r="P99" s="177">
        <f>O99*H99</f>
        <v>0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18" t="s">
        <v>736</v>
      </c>
      <c r="AT99" s="18" t="s">
        <v>731</v>
      </c>
      <c r="AU99" s="18" t="s">
        <v>653</v>
      </c>
      <c r="AY99" s="18" t="s">
        <v>728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8" t="s">
        <v>593</v>
      </c>
      <c r="BK99" s="179">
        <f>ROUND(I99*H99,2)</f>
        <v>0</v>
      </c>
      <c r="BL99" s="18" t="s">
        <v>736</v>
      </c>
      <c r="BM99" s="18" t="s">
        <v>55</v>
      </c>
    </row>
    <row r="100" spans="2:47" s="1" customFormat="1" ht="27">
      <c r="B100" s="35"/>
      <c r="D100" s="180" t="s">
        <v>738</v>
      </c>
      <c r="F100" s="181" t="s">
        <v>56</v>
      </c>
      <c r="I100" s="141"/>
      <c r="L100" s="35"/>
      <c r="M100" s="65"/>
      <c r="N100" s="36"/>
      <c r="O100" s="36"/>
      <c r="P100" s="36"/>
      <c r="Q100" s="36"/>
      <c r="R100" s="36"/>
      <c r="S100" s="36"/>
      <c r="T100" s="66"/>
      <c r="AT100" s="18" t="s">
        <v>738</v>
      </c>
      <c r="AU100" s="18" t="s">
        <v>653</v>
      </c>
    </row>
    <row r="101" spans="2:51" s="12" customFormat="1" ht="13.5">
      <c r="B101" s="182"/>
      <c r="D101" s="183" t="s">
        <v>740</v>
      </c>
      <c r="E101" s="184" t="s">
        <v>592</v>
      </c>
      <c r="F101" s="185" t="s">
        <v>57</v>
      </c>
      <c r="H101" s="186">
        <v>9.75</v>
      </c>
      <c r="I101" s="187"/>
      <c r="L101" s="182"/>
      <c r="M101" s="188"/>
      <c r="N101" s="189"/>
      <c r="O101" s="189"/>
      <c r="P101" s="189"/>
      <c r="Q101" s="189"/>
      <c r="R101" s="189"/>
      <c r="S101" s="189"/>
      <c r="T101" s="190"/>
      <c r="AT101" s="191" t="s">
        <v>740</v>
      </c>
      <c r="AU101" s="191" t="s">
        <v>653</v>
      </c>
      <c r="AV101" s="12" t="s">
        <v>653</v>
      </c>
      <c r="AW101" s="12" t="s">
        <v>608</v>
      </c>
      <c r="AX101" s="12" t="s">
        <v>645</v>
      </c>
      <c r="AY101" s="191" t="s">
        <v>728</v>
      </c>
    </row>
    <row r="102" spans="2:65" s="1" customFormat="1" ht="22.5" customHeight="1">
      <c r="B102" s="167"/>
      <c r="C102" s="168" t="s">
        <v>653</v>
      </c>
      <c r="D102" s="168" t="s">
        <v>731</v>
      </c>
      <c r="E102" s="169" t="s">
        <v>58</v>
      </c>
      <c r="F102" s="170" t="s">
        <v>59</v>
      </c>
      <c r="G102" s="171" t="s">
        <v>869</v>
      </c>
      <c r="H102" s="172">
        <v>9.75</v>
      </c>
      <c r="I102" s="173"/>
      <c r="J102" s="174">
        <f>ROUND(I102*H102,2)</f>
        <v>0</v>
      </c>
      <c r="K102" s="170" t="s">
        <v>735</v>
      </c>
      <c r="L102" s="35"/>
      <c r="M102" s="175" t="s">
        <v>592</v>
      </c>
      <c r="N102" s="176" t="s">
        <v>616</v>
      </c>
      <c r="O102" s="36"/>
      <c r="P102" s="177">
        <f>O102*H102</f>
        <v>0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8" t="s">
        <v>736</v>
      </c>
      <c r="AT102" s="18" t="s">
        <v>731</v>
      </c>
      <c r="AU102" s="18" t="s">
        <v>653</v>
      </c>
      <c r="AY102" s="18" t="s">
        <v>728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8" t="s">
        <v>593</v>
      </c>
      <c r="BK102" s="179">
        <f>ROUND(I102*H102,2)</f>
        <v>0</v>
      </c>
      <c r="BL102" s="18" t="s">
        <v>736</v>
      </c>
      <c r="BM102" s="18" t="s">
        <v>60</v>
      </c>
    </row>
    <row r="103" spans="2:47" s="1" customFormat="1" ht="27">
      <c r="B103" s="35"/>
      <c r="D103" s="183" t="s">
        <v>738</v>
      </c>
      <c r="F103" s="192" t="s">
        <v>61</v>
      </c>
      <c r="I103" s="141"/>
      <c r="L103" s="35"/>
      <c r="M103" s="65"/>
      <c r="N103" s="36"/>
      <c r="O103" s="36"/>
      <c r="P103" s="36"/>
      <c r="Q103" s="36"/>
      <c r="R103" s="36"/>
      <c r="S103" s="36"/>
      <c r="T103" s="66"/>
      <c r="AT103" s="18" t="s">
        <v>738</v>
      </c>
      <c r="AU103" s="18" t="s">
        <v>653</v>
      </c>
    </row>
    <row r="104" spans="2:65" s="1" customFormat="1" ht="22.5" customHeight="1">
      <c r="B104" s="167"/>
      <c r="C104" s="168" t="s">
        <v>729</v>
      </c>
      <c r="D104" s="168" t="s">
        <v>731</v>
      </c>
      <c r="E104" s="169" t="s">
        <v>62</v>
      </c>
      <c r="F104" s="170" t="s">
        <v>63</v>
      </c>
      <c r="G104" s="171" t="s">
        <v>734</v>
      </c>
      <c r="H104" s="172">
        <v>39</v>
      </c>
      <c r="I104" s="173"/>
      <c r="J104" s="174">
        <f>ROUND(I104*H104,2)</f>
        <v>0</v>
      </c>
      <c r="K104" s="170" t="s">
        <v>592</v>
      </c>
      <c r="L104" s="35"/>
      <c r="M104" s="175" t="s">
        <v>592</v>
      </c>
      <c r="N104" s="176" t="s">
        <v>616</v>
      </c>
      <c r="O104" s="36"/>
      <c r="P104" s="177">
        <f>O104*H104</f>
        <v>0</v>
      </c>
      <c r="Q104" s="177">
        <v>0.00085</v>
      </c>
      <c r="R104" s="177">
        <f>Q104*H104</f>
        <v>0.03315</v>
      </c>
      <c r="S104" s="177">
        <v>0</v>
      </c>
      <c r="T104" s="178">
        <f>S104*H104</f>
        <v>0</v>
      </c>
      <c r="AR104" s="18" t="s">
        <v>736</v>
      </c>
      <c r="AT104" s="18" t="s">
        <v>731</v>
      </c>
      <c r="AU104" s="18" t="s">
        <v>653</v>
      </c>
      <c r="AY104" s="18" t="s">
        <v>728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8" t="s">
        <v>593</v>
      </c>
      <c r="BK104" s="179">
        <f>ROUND(I104*H104,2)</f>
        <v>0</v>
      </c>
      <c r="BL104" s="18" t="s">
        <v>736</v>
      </c>
      <c r="BM104" s="18" t="s">
        <v>64</v>
      </c>
    </row>
    <row r="105" spans="2:47" s="1" customFormat="1" ht="13.5">
      <c r="B105" s="35"/>
      <c r="D105" s="180" t="s">
        <v>738</v>
      </c>
      <c r="F105" s="181" t="s">
        <v>65</v>
      </c>
      <c r="I105" s="141"/>
      <c r="L105" s="35"/>
      <c r="M105" s="65"/>
      <c r="N105" s="36"/>
      <c r="O105" s="36"/>
      <c r="P105" s="36"/>
      <c r="Q105" s="36"/>
      <c r="R105" s="36"/>
      <c r="S105" s="36"/>
      <c r="T105" s="66"/>
      <c r="AT105" s="18" t="s">
        <v>738</v>
      </c>
      <c r="AU105" s="18" t="s">
        <v>653</v>
      </c>
    </row>
    <row r="106" spans="2:51" s="12" customFormat="1" ht="13.5">
      <c r="B106" s="182"/>
      <c r="D106" s="183" t="s">
        <v>740</v>
      </c>
      <c r="E106" s="184" t="s">
        <v>592</v>
      </c>
      <c r="F106" s="185" t="s">
        <v>66</v>
      </c>
      <c r="H106" s="186">
        <v>39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91" t="s">
        <v>740</v>
      </c>
      <c r="AU106" s="191" t="s">
        <v>653</v>
      </c>
      <c r="AV106" s="12" t="s">
        <v>653</v>
      </c>
      <c r="AW106" s="12" t="s">
        <v>608</v>
      </c>
      <c r="AX106" s="12" t="s">
        <v>593</v>
      </c>
      <c r="AY106" s="191" t="s">
        <v>728</v>
      </c>
    </row>
    <row r="107" spans="2:65" s="1" customFormat="1" ht="22.5" customHeight="1">
      <c r="B107" s="167"/>
      <c r="C107" s="168" t="s">
        <v>736</v>
      </c>
      <c r="D107" s="168" t="s">
        <v>731</v>
      </c>
      <c r="E107" s="169" t="s">
        <v>67</v>
      </c>
      <c r="F107" s="170" t="s">
        <v>68</v>
      </c>
      <c r="G107" s="171" t="s">
        <v>734</v>
      </c>
      <c r="H107" s="172">
        <v>39</v>
      </c>
      <c r="I107" s="173"/>
      <c r="J107" s="174">
        <f>ROUND(I107*H107,2)</f>
        <v>0</v>
      </c>
      <c r="K107" s="170" t="s">
        <v>592</v>
      </c>
      <c r="L107" s="35"/>
      <c r="M107" s="175" t="s">
        <v>592</v>
      </c>
      <c r="N107" s="176" t="s">
        <v>616</v>
      </c>
      <c r="O107" s="36"/>
      <c r="P107" s="177">
        <f>O107*H107</f>
        <v>0</v>
      </c>
      <c r="Q107" s="177">
        <v>0</v>
      </c>
      <c r="R107" s="177">
        <f>Q107*H107</f>
        <v>0</v>
      </c>
      <c r="S107" s="177">
        <v>0</v>
      </c>
      <c r="T107" s="178">
        <f>S107*H107</f>
        <v>0</v>
      </c>
      <c r="AR107" s="18" t="s">
        <v>736</v>
      </c>
      <c r="AT107" s="18" t="s">
        <v>731</v>
      </c>
      <c r="AU107" s="18" t="s">
        <v>653</v>
      </c>
      <c r="AY107" s="18" t="s">
        <v>728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8" t="s">
        <v>593</v>
      </c>
      <c r="BK107" s="179">
        <f>ROUND(I107*H107,2)</f>
        <v>0</v>
      </c>
      <c r="BL107" s="18" t="s">
        <v>736</v>
      </c>
      <c r="BM107" s="18" t="s">
        <v>69</v>
      </c>
    </row>
    <row r="108" spans="2:47" s="1" customFormat="1" ht="13.5">
      <c r="B108" s="35"/>
      <c r="D108" s="183" t="s">
        <v>738</v>
      </c>
      <c r="F108" s="192" t="s">
        <v>70</v>
      </c>
      <c r="I108" s="141"/>
      <c r="L108" s="35"/>
      <c r="M108" s="65"/>
      <c r="N108" s="36"/>
      <c r="O108" s="36"/>
      <c r="P108" s="36"/>
      <c r="Q108" s="36"/>
      <c r="R108" s="36"/>
      <c r="S108" s="36"/>
      <c r="T108" s="66"/>
      <c r="AT108" s="18" t="s">
        <v>738</v>
      </c>
      <c r="AU108" s="18" t="s">
        <v>653</v>
      </c>
    </row>
    <row r="109" spans="2:65" s="1" customFormat="1" ht="22.5" customHeight="1">
      <c r="B109" s="167"/>
      <c r="C109" s="168" t="s">
        <v>757</v>
      </c>
      <c r="D109" s="168" t="s">
        <v>731</v>
      </c>
      <c r="E109" s="169" t="s">
        <v>71</v>
      </c>
      <c r="F109" s="170" t="s">
        <v>72</v>
      </c>
      <c r="G109" s="171" t="s">
        <v>869</v>
      </c>
      <c r="H109" s="172">
        <v>9.75</v>
      </c>
      <c r="I109" s="173"/>
      <c r="J109" s="174">
        <f>ROUND(I109*H109,2)</f>
        <v>0</v>
      </c>
      <c r="K109" s="170" t="s">
        <v>735</v>
      </c>
      <c r="L109" s="35"/>
      <c r="M109" s="175" t="s">
        <v>592</v>
      </c>
      <c r="N109" s="176" t="s">
        <v>616</v>
      </c>
      <c r="O109" s="36"/>
      <c r="P109" s="177">
        <f>O109*H109</f>
        <v>0</v>
      </c>
      <c r="Q109" s="177">
        <v>0.00046</v>
      </c>
      <c r="R109" s="177">
        <f>Q109*H109</f>
        <v>0.004485</v>
      </c>
      <c r="S109" s="177">
        <v>0</v>
      </c>
      <c r="T109" s="178">
        <f>S109*H109</f>
        <v>0</v>
      </c>
      <c r="AR109" s="18" t="s">
        <v>736</v>
      </c>
      <c r="AT109" s="18" t="s">
        <v>731</v>
      </c>
      <c r="AU109" s="18" t="s">
        <v>653</v>
      </c>
      <c r="AY109" s="18" t="s">
        <v>728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18" t="s">
        <v>593</v>
      </c>
      <c r="BK109" s="179">
        <f>ROUND(I109*H109,2)</f>
        <v>0</v>
      </c>
      <c r="BL109" s="18" t="s">
        <v>736</v>
      </c>
      <c r="BM109" s="18" t="s">
        <v>73</v>
      </c>
    </row>
    <row r="110" spans="2:47" s="1" customFormat="1" ht="27">
      <c r="B110" s="35"/>
      <c r="D110" s="180" t="s">
        <v>738</v>
      </c>
      <c r="F110" s="181" t="s">
        <v>74</v>
      </c>
      <c r="I110" s="141"/>
      <c r="L110" s="35"/>
      <c r="M110" s="65"/>
      <c r="N110" s="36"/>
      <c r="O110" s="36"/>
      <c r="P110" s="36"/>
      <c r="Q110" s="36"/>
      <c r="R110" s="36"/>
      <c r="S110" s="36"/>
      <c r="T110" s="66"/>
      <c r="AT110" s="18" t="s">
        <v>738</v>
      </c>
      <c r="AU110" s="18" t="s">
        <v>653</v>
      </c>
    </row>
    <row r="111" spans="2:51" s="12" customFormat="1" ht="13.5">
      <c r="B111" s="182"/>
      <c r="D111" s="183" t="s">
        <v>740</v>
      </c>
      <c r="E111" s="184" t="s">
        <v>592</v>
      </c>
      <c r="F111" s="185" t="s">
        <v>57</v>
      </c>
      <c r="H111" s="186">
        <v>9.75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91" t="s">
        <v>740</v>
      </c>
      <c r="AU111" s="191" t="s">
        <v>653</v>
      </c>
      <c r="AV111" s="12" t="s">
        <v>653</v>
      </c>
      <c r="AW111" s="12" t="s">
        <v>608</v>
      </c>
      <c r="AX111" s="12" t="s">
        <v>645</v>
      </c>
      <c r="AY111" s="191" t="s">
        <v>728</v>
      </c>
    </row>
    <row r="112" spans="2:65" s="1" customFormat="1" ht="22.5" customHeight="1">
      <c r="B112" s="167"/>
      <c r="C112" s="168" t="s">
        <v>764</v>
      </c>
      <c r="D112" s="168" t="s">
        <v>731</v>
      </c>
      <c r="E112" s="169" t="s">
        <v>75</v>
      </c>
      <c r="F112" s="170" t="s">
        <v>76</v>
      </c>
      <c r="G112" s="171" t="s">
        <v>869</v>
      </c>
      <c r="H112" s="172">
        <v>9.75</v>
      </c>
      <c r="I112" s="173"/>
      <c r="J112" s="174">
        <f>ROUND(I112*H112,2)</f>
        <v>0</v>
      </c>
      <c r="K112" s="170" t="s">
        <v>735</v>
      </c>
      <c r="L112" s="35"/>
      <c r="M112" s="175" t="s">
        <v>592</v>
      </c>
      <c r="N112" s="176" t="s">
        <v>616</v>
      </c>
      <c r="O112" s="36"/>
      <c r="P112" s="177">
        <f>O112*H112</f>
        <v>0</v>
      </c>
      <c r="Q112" s="177">
        <v>0</v>
      </c>
      <c r="R112" s="177">
        <f>Q112*H112</f>
        <v>0</v>
      </c>
      <c r="S112" s="177">
        <v>0</v>
      </c>
      <c r="T112" s="178">
        <f>S112*H112</f>
        <v>0</v>
      </c>
      <c r="AR112" s="18" t="s">
        <v>736</v>
      </c>
      <c r="AT112" s="18" t="s">
        <v>731</v>
      </c>
      <c r="AU112" s="18" t="s">
        <v>653</v>
      </c>
      <c r="AY112" s="18" t="s">
        <v>728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8" t="s">
        <v>593</v>
      </c>
      <c r="BK112" s="179">
        <f>ROUND(I112*H112,2)</f>
        <v>0</v>
      </c>
      <c r="BL112" s="18" t="s">
        <v>736</v>
      </c>
      <c r="BM112" s="18" t="s">
        <v>77</v>
      </c>
    </row>
    <row r="113" spans="2:47" s="1" customFormat="1" ht="27">
      <c r="B113" s="35"/>
      <c r="D113" s="183" t="s">
        <v>738</v>
      </c>
      <c r="F113" s="192" t="s">
        <v>78</v>
      </c>
      <c r="I113" s="141"/>
      <c r="L113" s="35"/>
      <c r="M113" s="65"/>
      <c r="N113" s="36"/>
      <c r="O113" s="36"/>
      <c r="P113" s="36"/>
      <c r="Q113" s="36"/>
      <c r="R113" s="36"/>
      <c r="S113" s="36"/>
      <c r="T113" s="66"/>
      <c r="AT113" s="18" t="s">
        <v>738</v>
      </c>
      <c r="AU113" s="18" t="s">
        <v>653</v>
      </c>
    </row>
    <row r="114" spans="2:65" s="1" customFormat="1" ht="22.5" customHeight="1">
      <c r="B114" s="167"/>
      <c r="C114" s="168" t="s">
        <v>773</v>
      </c>
      <c r="D114" s="168" t="s">
        <v>731</v>
      </c>
      <c r="E114" s="169" t="s">
        <v>79</v>
      </c>
      <c r="F114" s="170" t="s">
        <v>80</v>
      </c>
      <c r="G114" s="171" t="s">
        <v>869</v>
      </c>
      <c r="H114" s="172">
        <v>9.75</v>
      </c>
      <c r="I114" s="173"/>
      <c r="J114" s="174">
        <f>ROUND(I114*H114,2)</f>
        <v>0</v>
      </c>
      <c r="K114" s="170" t="s">
        <v>592</v>
      </c>
      <c r="L114" s="35"/>
      <c r="M114" s="175" t="s">
        <v>592</v>
      </c>
      <c r="N114" s="176" t="s">
        <v>616</v>
      </c>
      <c r="O114" s="36"/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AR114" s="18" t="s">
        <v>736</v>
      </c>
      <c r="AT114" s="18" t="s">
        <v>731</v>
      </c>
      <c r="AU114" s="18" t="s">
        <v>653</v>
      </c>
      <c r="AY114" s="18" t="s">
        <v>728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8" t="s">
        <v>593</v>
      </c>
      <c r="BK114" s="179">
        <f>ROUND(I114*H114,2)</f>
        <v>0</v>
      </c>
      <c r="BL114" s="18" t="s">
        <v>736</v>
      </c>
      <c r="BM114" s="18" t="s">
        <v>81</v>
      </c>
    </row>
    <row r="115" spans="2:47" s="1" customFormat="1" ht="13.5">
      <c r="B115" s="35"/>
      <c r="D115" s="180" t="s">
        <v>738</v>
      </c>
      <c r="F115" s="181" t="s">
        <v>82</v>
      </c>
      <c r="I115" s="141"/>
      <c r="L115" s="35"/>
      <c r="M115" s="65"/>
      <c r="N115" s="36"/>
      <c r="O115" s="36"/>
      <c r="P115" s="36"/>
      <c r="Q115" s="36"/>
      <c r="R115" s="36"/>
      <c r="S115" s="36"/>
      <c r="T115" s="66"/>
      <c r="AT115" s="18" t="s">
        <v>738</v>
      </c>
      <c r="AU115" s="18" t="s">
        <v>653</v>
      </c>
    </row>
    <row r="116" spans="2:51" s="12" customFormat="1" ht="13.5">
      <c r="B116" s="182"/>
      <c r="D116" s="180" t="s">
        <v>740</v>
      </c>
      <c r="E116" s="191" t="s">
        <v>592</v>
      </c>
      <c r="F116" s="193" t="s">
        <v>83</v>
      </c>
      <c r="H116" s="194">
        <v>9.75</v>
      </c>
      <c r="I116" s="187"/>
      <c r="L116" s="182"/>
      <c r="M116" s="188"/>
      <c r="N116" s="189"/>
      <c r="O116" s="189"/>
      <c r="P116" s="189"/>
      <c r="Q116" s="189"/>
      <c r="R116" s="189"/>
      <c r="S116" s="189"/>
      <c r="T116" s="190"/>
      <c r="AT116" s="191" t="s">
        <v>740</v>
      </c>
      <c r="AU116" s="191" t="s">
        <v>653</v>
      </c>
      <c r="AV116" s="12" t="s">
        <v>653</v>
      </c>
      <c r="AW116" s="12" t="s">
        <v>608</v>
      </c>
      <c r="AX116" s="12" t="s">
        <v>645</v>
      </c>
      <c r="AY116" s="191" t="s">
        <v>728</v>
      </c>
    </row>
    <row r="117" spans="2:51" s="14" customFormat="1" ht="13.5">
      <c r="B117" s="223"/>
      <c r="D117" s="183" t="s">
        <v>740</v>
      </c>
      <c r="E117" s="224" t="s">
        <v>592</v>
      </c>
      <c r="F117" s="225" t="s">
        <v>84</v>
      </c>
      <c r="H117" s="226">
        <v>9.75</v>
      </c>
      <c r="I117" s="227"/>
      <c r="L117" s="223"/>
      <c r="M117" s="228"/>
      <c r="N117" s="229"/>
      <c r="O117" s="229"/>
      <c r="P117" s="229"/>
      <c r="Q117" s="229"/>
      <c r="R117" s="229"/>
      <c r="S117" s="229"/>
      <c r="T117" s="230"/>
      <c r="AT117" s="231" t="s">
        <v>740</v>
      </c>
      <c r="AU117" s="231" t="s">
        <v>653</v>
      </c>
      <c r="AV117" s="14" t="s">
        <v>736</v>
      </c>
      <c r="AW117" s="14" t="s">
        <v>608</v>
      </c>
      <c r="AX117" s="14" t="s">
        <v>593</v>
      </c>
      <c r="AY117" s="231" t="s">
        <v>728</v>
      </c>
    </row>
    <row r="118" spans="2:65" s="1" customFormat="1" ht="22.5" customHeight="1">
      <c r="B118" s="167"/>
      <c r="C118" s="168" t="s">
        <v>780</v>
      </c>
      <c r="D118" s="168" t="s">
        <v>731</v>
      </c>
      <c r="E118" s="169" t="s">
        <v>85</v>
      </c>
      <c r="F118" s="170" t="s">
        <v>86</v>
      </c>
      <c r="G118" s="171" t="s">
        <v>869</v>
      </c>
      <c r="H118" s="172">
        <v>6.5</v>
      </c>
      <c r="I118" s="173"/>
      <c r="J118" s="174">
        <f>ROUND(I118*H118,2)</f>
        <v>0</v>
      </c>
      <c r="K118" s="170" t="s">
        <v>592</v>
      </c>
      <c r="L118" s="35"/>
      <c r="M118" s="175" t="s">
        <v>592</v>
      </c>
      <c r="N118" s="176" t="s">
        <v>616</v>
      </c>
      <c r="O118" s="36"/>
      <c r="P118" s="177">
        <f>O118*H118</f>
        <v>0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AR118" s="18" t="s">
        <v>736</v>
      </c>
      <c r="AT118" s="18" t="s">
        <v>731</v>
      </c>
      <c r="AU118" s="18" t="s">
        <v>653</v>
      </c>
      <c r="AY118" s="18" t="s">
        <v>728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8" t="s">
        <v>593</v>
      </c>
      <c r="BK118" s="179">
        <f>ROUND(I118*H118,2)</f>
        <v>0</v>
      </c>
      <c r="BL118" s="18" t="s">
        <v>736</v>
      </c>
      <c r="BM118" s="18" t="s">
        <v>87</v>
      </c>
    </row>
    <row r="119" spans="2:47" s="1" customFormat="1" ht="13.5">
      <c r="B119" s="35"/>
      <c r="D119" s="180" t="s">
        <v>738</v>
      </c>
      <c r="F119" s="181" t="s">
        <v>88</v>
      </c>
      <c r="I119" s="141"/>
      <c r="L119" s="35"/>
      <c r="M119" s="65"/>
      <c r="N119" s="36"/>
      <c r="O119" s="36"/>
      <c r="P119" s="36"/>
      <c r="Q119" s="36"/>
      <c r="R119" s="36"/>
      <c r="S119" s="36"/>
      <c r="T119" s="66"/>
      <c r="AT119" s="18" t="s">
        <v>738</v>
      </c>
      <c r="AU119" s="18" t="s">
        <v>653</v>
      </c>
    </row>
    <row r="120" spans="2:51" s="12" customFormat="1" ht="13.5">
      <c r="B120" s="182"/>
      <c r="D120" s="180" t="s">
        <v>740</v>
      </c>
      <c r="E120" s="191" t="s">
        <v>592</v>
      </c>
      <c r="F120" s="193" t="s">
        <v>89</v>
      </c>
      <c r="H120" s="194">
        <v>6.5</v>
      </c>
      <c r="I120" s="187"/>
      <c r="L120" s="182"/>
      <c r="M120" s="188"/>
      <c r="N120" s="189"/>
      <c r="O120" s="189"/>
      <c r="P120" s="189"/>
      <c r="Q120" s="189"/>
      <c r="R120" s="189"/>
      <c r="S120" s="189"/>
      <c r="T120" s="190"/>
      <c r="AT120" s="191" t="s">
        <v>740</v>
      </c>
      <c r="AU120" s="191" t="s">
        <v>653</v>
      </c>
      <c r="AV120" s="12" t="s">
        <v>653</v>
      </c>
      <c r="AW120" s="12" t="s">
        <v>608</v>
      </c>
      <c r="AX120" s="12" t="s">
        <v>645</v>
      </c>
      <c r="AY120" s="191" t="s">
        <v>728</v>
      </c>
    </row>
    <row r="121" spans="2:51" s="14" customFormat="1" ht="13.5">
      <c r="B121" s="223"/>
      <c r="D121" s="183" t="s">
        <v>740</v>
      </c>
      <c r="E121" s="224" t="s">
        <v>592</v>
      </c>
      <c r="F121" s="225" t="s">
        <v>84</v>
      </c>
      <c r="H121" s="226">
        <v>6.5</v>
      </c>
      <c r="I121" s="227"/>
      <c r="L121" s="223"/>
      <c r="M121" s="228"/>
      <c r="N121" s="229"/>
      <c r="O121" s="229"/>
      <c r="P121" s="229"/>
      <c r="Q121" s="229"/>
      <c r="R121" s="229"/>
      <c r="S121" s="229"/>
      <c r="T121" s="230"/>
      <c r="AT121" s="231" t="s">
        <v>740</v>
      </c>
      <c r="AU121" s="231" t="s">
        <v>653</v>
      </c>
      <c r="AV121" s="14" t="s">
        <v>736</v>
      </c>
      <c r="AW121" s="14" t="s">
        <v>608</v>
      </c>
      <c r="AX121" s="14" t="s">
        <v>593</v>
      </c>
      <c r="AY121" s="231" t="s">
        <v>728</v>
      </c>
    </row>
    <row r="122" spans="2:65" s="1" customFormat="1" ht="22.5" customHeight="1">
      <c r="B122" s="167"/>
      <c r="C122" s="168" t="s">
        <v>786</v>
      </c>
      <c r="D122" s="168" t="s">
        <v>731</v>
      </c>
      <c r="E122" s="169" t="s">
        <v>90</v>
      </c>
      <c r="F122" s="170" t="s">
        <v>91</v>
      </c>
      <c r="G122" s="171" t="s">
        <v>869</v>
      </c>
      <c r="H122" s="172">
        <v>3.25</v>
      </c>
      <c r="I122" s="173"/>
      <c r="J122" s="174">
        <f>ROUND(I122*H122,2)</f>
        <v>0</v>
      </c>
      <c r="K122" s="170" t="s">
        <v>592</v>
      </c>
      <c r="L122" s="35"/>
      <c r="M122" s="175" t="s">
        <v>592</v>
      </c>
      <c r="N122" s="176" t="s">
        <v>616</v>
      </c>
      <c r="O122" s="36"/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AR122" s="18" t="s">
        <v>736</v>
      </c>
      <c r="AT122" s="18" t="s">
        <v>731</v>
      </c>
      <c r="AU122" s="18" t="s">
        <v>653</v>
      </c>
      <c r="AY122" s="18" t="s">
        <v>728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8" t="s">
        <v>593</v>
      </c>
      <c r="BK122" s="179">
        <f>ROUND(I122*H122,2)</f>
        <v>0</v>
      </c>
      <c r="BL122" s="18" t="s">
        <v>736</v>
      </c>
      <c r="BM122" s="18" t="s">
        <v>92</v>
      </c>
    </row>
    <row r="123" spans="2:47" s="1" customFormat="1" ht="13.5">
      <c r="B123" s="35"/>
      <c r="D123" s="180" t="s">
        <v>738</v>
      </c>
      <c r="F123" s="181" t="s">
        <v>93</v>
      </c>
      <c r="I123" s="141"/>
      <c r="L123" s="35"/>
      <c r="M123" s="65"/>
      <c r="N123" s="36"/>
      <c r="O123" s="36"/>
      <c r="P123" s="36"/>
      <c r="Q123" s="36"/>
      <c r="R123" s="36"/>
      <c r="S123" s="36"/>
      <c r="T123" s="66"/>
      <c r="AT123" s="18" t="s">
        <v>738</v>
      </c>
      <c r="AU123" s="18" t="s">
        <v>653</v>
      </c>
    </row>
    <row r="124" spans="2:51" s="12" customFormat="1" ht="13.5">
      <c r="B124" s="182"/>
      <c r="D124" s="183" t="s">
        <v>740</v>
      </c>
      <c r="E124" s="184" t="s">
        <v>592</v>
      </c>
      <c r="F124" s="185" t="s">
        <v>94</v>
      </c>
      <c r="H124" s="186">
        <v>3.25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91" t="s">
        <v>740</v>
      </c>
      <c r="AU124" s="191" t="s">
        <v>653</v>
      </c>
      <c r="AV124" s="12" t="s">
        <v>653</v>
      </c>
      <c r="AW124" s="12" t="s">
        <v>608</v>
      </c>
      <c r="AX124" s="12" t="s">
        <v>593</v>
      </c>
      <c r="AY124" s="191" t="s">
        <v>728</v>
      </c>
    </row>
    <row r="125" spans="2:65" s="1" customFormat="1" ht="31.5" customHeight="1">
      <c r="B125" s="167"/>
      <c r="C125" s="168" t="s">
        <v>598</v>
      </c>
      <c r="D125" s="168" t="s">
        <v>731</v>
      </c>
      <c r="E125" s="169" t="s">
        <v>95</v>
      </c>
      <c r="F125" s="170" t="s">
        <v>96</v>
      </c>
      <c r="G125" s="171" t="s">
        <v>869</v>
      </c>
      <c r="H125" s="172">
        <v>22.75</v>
      </c>
      <c r="I125" s="173"/>
      <c r="J125" s="174">
        <f>ROUND(I125*H125,2)</f>
        <v>0</v>
      </c>
      <c r="K125" s="170" t="s">
        <v>592</v>
      </c>
      <c r="L125" s="35"/>
      <c r="M125" s="175" t="s">
        <v>592</v>
      </c>
      <c r="N125" s="176" t="s">
        <v>616</v>
      </c>
      <c r="O125" s="36"/>
      <c r="P125" s="177">
        <f>O125*H125</f>
        <v>0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AR125" s="18" t="s">
        <v>736</v>
      </c>
      <c r="AT125" s="18" t="s">
        <v>731</v>
      </c>
      <c r="AU125" s="18" t="s">
        <v>653</v>
      </c>
      <c r="AY125" s="18" t="s">
        <v>728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593</v>
      </c>
      <c r="BK125" s="179">
        <f>ROUND(I125*H125,2)</f>
        <v>0</v>
      </c>
      <c r="BL125" s="18" t="s">
        <v>736</v>
      </c>
      <c r="BM125" s="18" t="s">
        <v>97</v>
      </c>
    </row>
    <row r="126" spans="2:47" s="1" customFormat="1" ht="13.5">
      <c r="B126" s="35"/>
      <c r="D126" s="180" t="s">
        <v>738</v>
      </c>
      <c r="F126" s="181" t="s">
        <v>98</v>
      </c>
      <c r="I126" s="141"/>
      <c r="L126" s="35"/>
      <c r="M126" s="65"/>
      <c r="N126" s="36"/>
      <c r="O126" s="36"/>
      <c r="P126" s="36"/>
      <c r="Q126" s="36"/>
      <c r="R126" s="36"/>
      <c r="S126" s="36"/>
      <c r="T126" s="66"/>
      <c r="AT126" s="18" t="s">
        <v>738</v>
      </c>
      <c r="AU126" s="18" t="s">
        <v>653</v>
      </c>
    </row>
    <row r="127" spans="2:47" s="1" customFormat="1" ht="27">
      <c r="B127" s="35"/>
      <c r="D127" s="180" t="s">
        <v>812</v>
      </c>
      <c r="F127" s="197" t="s">
        <v>99</v>
      </c>
      <c r="I127" s="141"/>
      <c r="L127" s="35"/>
      <c r="M127" s="65"/>
      <c r="N127" s="36"/>
      <c r="O127" s="36"/>
      <c r="P127" s="36"/>
      <c r="Q127" s="36"/>
      <c r="R127" s="36"/>
      <c r="S127" s="36"/>
      <c r="T127" s="66"/>
      <c r="AT127" s="18" t="s">
        <v>812</v>
      </c>
      <c r="AU127" s="18" t="s">
        <v>653</v>
      </c>
    </row>
    <row r="128" spans="2:51" s="12" customFormat="1" ht="13.5">
      <c r="B128" s="182"/>
      <c r="D128" s="183" t="s">
        <v>740</v>
      </c>
      <c r="F128" s="185" t="s">
        <v>100</v>
      </c>
      <c r="H128" s="186">
        <v>22.75</v>
      </c>
      <c r="I128" s="187"/>
      <c r="L128" s="182"/>
      <c r="M128" s="188"/>
      <c r="N128" s="189"/>
      <c r="O128" s="189"/>
      <c r="P128" s="189"/>
      <c r="Q128" s="189"/>
      <c r="R128" s="189"/>
      <c r="S128" s="189"/>
      <c r="T128" s="190"/>
      <c r="AT128" s="191" t="s">
        <v>740</v>
      </c>
      <c r="AU128" s="191" t="s">
        <v>653</v>
      </c>
      <c r="AV128" s="12" t="s">
        <v>653</v>
      </c>
      <c r="AW128" s="12" t="s">
        <v>574</v>
      </c>
      <c r="AX128" s="12" t="s">
        <v>593</v>
      </c>
      <c r="AY128" s="191" t="s">
        <v>728</v>
      </c>
    </row>
    <row r="129" spans="2:65" s="1" customFormat="1" ht="22.5" customHeight="1">
      <c r="B129" s="167"/>
      <c r="C129" s="168" t="s">
        <v>798</v>
      </c>
      <c r="D129" s="168" t="s">
        <v>731</v>
      </c>
      <c r="E129" s="169" t="s">
        <v>101</v>
      </c>
      <c r="F129" s="170" t="s">
        <v>102</v>
      </c>
      <c r="G129" s="171" t="s">
        <v>869</v>
      </c>
      <c r="H129" s="172">
        <v>3.25</v>
      </c>
      <c r="I129" s="173"/>
      <c r="J129" s="174">
        <f>ROUND(I129*H129,2)</f>
        <v>0</v>
      </c>
      <c r="K129" s="170" t="s">
        <v>592</v>
      </c>
      <c r="L129" s="35"/>
      <c r="M129" s="175" t="s">
        <v>592</v>
      </c>
      <c r="N129" s="176" t="s">
        <v>616</v>
      </c>
      <c r="O129" s="36"/>
      <c r="P129" s="177">
        <f>O129*H129</f>
        <v>0</v>
      </c>
      <c r="Q129" s="177">
        <v>0</v>
      </c>
      <c r="R129" s="177">
        <f>Q129*H129</f>
        <v>0</v>
      </c>
      <c r="S129" s="177">
        <v>0</v>
      </c>
      <c r="T129" s="178">
        <f>S129*H129</f>
        <v>0</v>
      </c>
      <c r="AR129" s="18" t="s">
        <v>736</v>
      </c>
      <c r="AT129" s="18" t="s">
        <v>731</v>
      </c>
      <c r="AU129" s="18" t="s">
        <v>653</v>
      </c>
      <c r="AY129" s="18" t="s">
        <v>728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593</v>
      </c>
      <c r="BK129" s="179">
        <f>ROUND(I129*H129,2)</f>
        <v>0</v>
      </c>
      <c r="BL129" s="18" t="s">
        <v>736</v>
      </c>
      <c r="BM129" s="18" t="s">
        <v>103</v>
      </c>
    </row>
    <row r="130" spans="2:47" s="1" customFormat="1" ht="13.5">
      <c r="B130" s="35"/>
      <c r="D130" s="183" t="s">
        <v>738</v>
      </c>
      <c r="F130" s="192" t="s">
        <v>104</v>
      </c>
      <c r="I130" s="141"/>
      <c r="L130" s="35"/>
      <c r="M130" s="65"/>
      <c r="N130" s="36"/>
      <c r="O130" s="36"/>
      <c r="P130" s="36"/>
      <c r="Q130" s="36"/>
      <c r="R130" s="36"/>
      <c r="S130" s="36"/>
      <c r="T130" s="66"/>
      <c r="AT130" s="18" t="s">
        <v>738</v>
      </c>
      <c r="AU130" s="18" t="s">
        <v>653</v>
      </c>
    </row>
    <row r="131" spans="2:65" s="1" customFormat="1" ht="22.5" customHeight="1">
      <c r="B131" s="167"/>
      <c r="C131" s="168" t="s">
        <v>807</v>
      </c>
      <c r="D131" s="168" t="s">
        <v>731</v>
      </c>
      <c r="E131" s="169" t="s">
        <v>105</v>
      </c>
      <c r="F131" s="170" t="s">
        <v>106</v>
      </c>
      <c r="G131" s="171" t="s">
        <v>1056</v>
      </c>
      <c r="H131" s="172">
        <v>6.5</v>
      </c>
      <c r="I131" s="173"/>
      <c r="J131" s="174">
        <f>ROUND(I131*H131,2)</f>
        <v>0</v>
      </c>
      <c r="K131" s="170" t="s">
        <v>735</v>
      </c>
      <c r="L131" s="35"/>
      <c r="M131" s="175" t="s">
        <v>592</v>
      </c>
      <c r="N131" s="176" t="s">
        <v>616</v>
      </c>
      <c r="O131" s="36"/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AR131" s="18" t="s">
        <v>736</v>
      </c>
      <c r="AT131" s="18" t="s">
        <v>731</v>
      </c>
      <c r="AU131" s="18" t="s">
        <v>653</v>
      </c>
      <c r="AY131" s="18" t="s">
        <v>728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8" t="s">
        <v>593</v>
      </c>
      <c r="BK131" s="179">
        <f>ROUND(I131*H131,2)</f>
        <v>0</v>
      </c>
      <c r="BL131" s="18" t="s">
        <v>736</v>
      </c>
      <c r="BM131" s="18" t="s">
        <v>107</v>
      </c>
    </row>
    <row r="132" spans="2:47" s="1" customFormat="1" ht="13.5">
      <c r="B132" s="35"/>
      <c r="D132" s="180" t="s">
        <v>738</v>
      </c>
      <c r="F132" s="181" t="s">
        <v>108</v>
      </c>
      <c r="I132" s="141"/>
      <c r="L132" s="35"/>
      <c r="M132" s="65"/>
      <c r="N132" s="36"/>
      <c r="O132" s="36"/>
      <c r="P132" s="36"/>
      <c r="Q132" s="36"/>
      <c r="R132" s="36"/>
      <c r="S132" s="36"/>
      <c r="T132" s="66"/>
      <c r="AT132" s="18" t="s">
        <v>738</v>
      </c>
      <c r="AU132" s="18" t="s">
        <v>653</v>
      </c>
    </row>
    <row r="133" spans="2:51" s="12" customFormat="1" ht="13.5">
      <c r="B133" s="182"/>
      <c r="D133" s="183" t="s">
        <v>740</v>
      </c>
      <c r="E133" s="184" t="s">
        <v>592</v>
      </c>
      <c r="F133" s="185" t="s">
        <v>109</v>
      </c>
      <c r="H133" s="186">
        <v>6.5</v>
      </c>
      <c r="I133" s="187"/>
      <c r="L133" s="182"/>
      <c r="M133" s="188"/>
      <c r="N133" s="189"/>
      <c r="O133" s="189"/>
      <c r="P133" s="189"/>
      <c r="Q133" s="189"/>
      <c r="R133" s="189"/>
      <c r="S133" s="189"/>
      <c r="T133" s="190"/>
      <c r="AT133" s="191" t="s">
        <v>740</v>
      </c>
      <c r="AU133" s="191" t="s">
        <v>653</v>
      </c>
      <c r="AV133" s="12" t="s">
        <v>653</v>
      </c>
      <c r="AW133" s="12" t="s">
        <v>608</v>
      </c>
      <c r="AX133" s="12" t="s">
        <v>645</v>
      </c>
      <c r="AY133" s="191" t="s">
        <v>728</v>
      </c>
    </row>
    <row r="134" spans="2:65" s="1" customFormat="1" ht="22.5" customHeight="1">
      <c r="B134" s="167"/>
      <c r="C134" s="168" t="s">
        <v>815</v>
      </c>
      <c r="D134" s="168" t="s">
        <v>731</v>
      </c>
      <c r="E134" s="169" t="s">
        <v>110</v>
      </c>
      <c r="F134" s="170" t="s">
        <v>111</v>
      </c>
      <c r="G134" s="171" t="s">
        <v>869</v>
      </c>
      <c r="H134" s="172">
        <v>1.484</v>
      </c>
      <c r="I134" s="173"/>
      <c r="J134" s="174">
        <f>ROUND(I134*H134,2)</f>
        <v>0</v>
      </c>
      <c r="K134" s="170" t="s">
        <v>735</v>
      </c>
      <c r="L134" s="35"/>
      <c r="M134" s="175" t="s">
        <v>592</v>
      </c>
      <c r="N134" s="176" t="s">
        <v>616</v>
      </c>
      <c r="O134" s="36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AR134" s="18" t="s">
        <v>736</v>
      </c>
      <c r="AT134" s="18" t="s">
        <v>731</v>
      </c>
      <c r="AU134" s="18" t="s">
        <v>653</v>
      </c>
      <c r="AY134" s="18" t="s">
        <v>728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8" t="s">
        <v>593</v>
      </c>
      <c r="BK134" s="179">
        <f>ROUND(I134*H134,2)</f>
        <v>0</v>
      </c>
      <c r="BL134" s="18" t="s">
        <v>736</v>
      </c>
      <c r="BM134" s="18" t="s">
        <v>112</v>
      </c>
    </row>
    <row r="135" spans="2:47" s="1" customFormat="1" ht="40.5">
      <c r="B135" s="35"/>
      <c r="D135" s="180" t="s">
        <v>738</v>
      </c>
      <c r="F135" s="181" t="s">
        <v>113</v>
      </c>
      <c r="I135" s="141"/>
      <c r="L135" s="35"/>
      <c r="M135" s="65"/>
      <c r="N135" s="36"/>
      <c r="O135" s="36"/>
      <c r="P135" s="36"/>
      <c r="Q135" s="36"/>
      <c r="R135" s="36"/>
      <c r="S135" s="36"/>
      <c r="T135" s="66"/>
      <c r="AT135" s="18" t="s">
        <v>738</v>
      </c>
      <c r="AU135" s="18" t="s">
        <v>653</v>
      </c>
    </row>
    <row r="136" spans="2:51" s="12" customFormat="1" ht="13.5">
      <c r="B136" s="182"/>
      <c r="D136" s="183" t="s">
        <v>740</v>
      </c>
      <c r="E136" s="184" t="s">
        <v>592</v>
      </c>
      <c r="F136" s="185" t="s">
        <v>114</v>
      </c>
      <c r="H136" s="186">
        <v>1.484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91" t="s">
        <v>740</v>
      </c>
      <c r="AU136" s="191" t="s">
        <v>653</v>
      </c>
      <c r="AV136" s="12" t="s">
        <v>653</v>
      </c>
      <c r="AW136" s="12" t="s">
        <v>608</v>
      </c>
      <c r="AX136" s="12" t="s">
        <v>645</v>
      </c>
      <c r="AY136" s="191" t="s">
        <v>728</v>
      </c>
    </row>
    <row r="137" spans="2:65" s="1" customFormat="1" ht="22.5" customHeight="1">
      <c r="B137" s="167"/>
      <c r="C137" s="206" t="s">
        <v>821</v>
      </c>
      <c r="D137" s="206" t="s">
        <v>1094</v>
      </c>
      <c r="E137" s="207" t="s">
        <v>115</v>
      </c>
      <c r="F137" s="208" t="s">
        <v>116</v>
      </c>
      <c r="G137" s="209" t="s">
        <v>869</v>
      </c>
      <c r="H137" s="210">
        <v>1.654</v>
      </c>
      <c r="I137" s="211"/>
      <c r="J137" s="212">
        <f>ROUND(I137*H137,2)</f>
        <v>0</v>
      </c>
      <c r="K137" s="208" t="s">
        <v>592</v>
      </c>
      <c r="L137" s="213"/>
      <c r="M137" s="214" t="s">
        <v>592</v>
      </c>
      <c r="N137" s="215" t="s">
        <v>616</v>
      </c>
      <c r="O137" s="36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AR137" s="18" t="s">
        <v>780</v>
      </c>
      <c r="AT137" s="18" t="s">
        <v>1094</v>
      </c>
      <c r="AU137" s="18" t="s">
        <v>653</v>
      </c>
      <c r="AY137" s="18" t="s">
        <v>728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8" t="s">
        <v>593</v>
      </c>
      <c r="BK137" s="179">
        <f>ROUND(I137*H137,2)</f>
        <v>0</v>
      </c>
      <c r="BL137" s="18" t="s">
        <v>736</v>
      </c>
      <c r="BM137" s="18" t="s">
        <v>117</v>
      </c>
    </row>
    <row r="138" spans="2:47" s="1" customFormat="1" ht="13.5">
      <c r="B138" s="35"/>
      <c r="D138" s="180" t="s">
        <v>738</v>
      </c>
      <c r="F138" s="181" t="s">
        <v>116</v>
      </c>
      <c r="I138" s="141"/>
      <c r="L138" s="35"/>
      <c r="M138" s="65"/>
      <c r="N138" s="36"/>
      <c r="O138" s="36"/>
      <c r="P138" s="36"/>
      <c r="Q138" s="36"/>
      <c r="R138" s="36"/>
      <c r="S138" s="36"/>
      <c r="T138" s="66"/>
      <c r="AT138" s="18" t="s">
        <v>738</v>
      </c>
      <c r="AU138" s="18" t="s">
        <v>653</v>
      </c>
    </row>
    <row r="139" spans="2:51" s="12" customFormat="1" ht="13.5">
      <c r="B139" s="182"/>
      <c r="D139" s="180" t="s">
        <v>740</v>
      </c>
      <c r="E139" s="191" t="s">
        <v>592</v>
      </c>
      <c r="F139" s="193" t="s">
        <v>118</v>
      </c>
      <c r="H139" s="194">
        <v>1.654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91" t="s">
        <v>740</v>
      </c>
      <c r="AU139" s="191" t="s">
        <v>653</v>
      </c>
      <c r="AV139" s="12" t="s">
        <v>653</v>
      </c>
      <c r="AW139" s="12" t="s">
        <v>608</v>
      </c>
      <c r="AX139" s="12" t="s">
        <v>645</v>
      </c>
      <c r="AY139" s="191" t="s">
        <v>728</v>
      </c>
    </row>
    <row r="140" spans="2:51" s="14" customFormat="1" ht="13.5">
      <c r="B140" s="223"/>
      <c r="D140" s="180" t="s">
        <v>740</v>
      </c>
      <c r="E140" s="232" t="s">
        <v>592</v>
      </c>
      <c r="F140" s="233" t="s">
        <v>84</v>
      </c>
      <c r="H140" s="234">
        <v>1.654</v>
      </c>
      <c r="I140" s="227"/>
      <c r="L140" s="223"/>
      <c r="M140" s="228"/>
      <c r="N140" s="229"/>
      <c r="O140" s="229"/>
      <c r="P140" s="229"/>
      <c r="Q140" s="229"/>
      <c r="R140" s="229"/>
      <c r="S140" s="229"/>
      <c r="T140" s="230"/>
      <c r="AT140" s="231" t="s">
        <v>740</v>
      </c>
      <c r="AU140" s="231" t="s">
        <v>653</v>
      </c>
      <c r="AV140" s="14" t="s">
        <v>736</v>
      </c>
      <c r="AW140" s="14" t="s">
        <v>608</v>
      </c>
      <c r="AX140" s="14" t="s">
        <v>593</v>
      </c>
      <c r="AY140" s="231" t="s">
        <v>728</v>
      </c>
    </row>
    <row r="141" spans="2:63" s="11" customFormat="1" ht="29.25" customHeight="1">
      <c r="B141" s="153"/>
      <c r="D141" s="164" t="s">
        <v>644</v>
      </c>
      <c r="E141" s="165" t="s">
        <v>736</v>
      </c>
      <c r="F141" s="165" t="s">
        <v>119</v>
      </c>
      <c r="I141" s="156"/>
      <c r="J141" s="166">
        <f>BK141</f>
        <v>0</v>
      </c>
      <c r="L141" s="153"/>
      <c r="M141" s="158"/>
      <c r="N141" s="159"/>
      <c r="O141" s="159"/>
      <c r="P141" s="160">
        <f>SUM(P142:P145)</f>
        <v>0</v>
      </c>
      <c r="Q141" s="159"/>
      <c r="R141" s="160">
        <f>SUM(R142:R145)</f>
        <v>0.6145002500000001</v>
      </c>
      <c r="S141" s="159"/>
      <c r="T141" s="161">
        <f>SUM(T142:T145)</f>
        <v>0</v>
      </c>
      <c r="AR141" s="154" t="s">
        <v>593</v>
      </c>
      <c r="AT141" s="162" t="s">
        <v>644</v>
      </c>
      <c r="AU141" s="162" t="s">
        <v>593</v>
      </c>
      <c r="AY141" s="154" t="s">
        <v>728</v>
      </c>
      <c r="BK141" s="163">
        <f>SUM(BK142:BK145)</f>
        <v>0</v>
      </c>
    </row>
    <row r="142" spans="2:65" s="1" customFormat="1" ht="22.5" customHeight="1">
      <c r="B142" s="167"/>
      <c r="C142" s="168" t="s">
        <v>578</v>
      </c>
      <c r="D142" s="168" t="s">
        <v>731</v>
      </c>
      <c r="E142" s="169" t="s">
        <v>120</v>
      </c>
      <c r="F142" s="170" t="s">
        <v>121</v>
      </c>
      <c r="G142" s="171" t="s">
        <v>869</v>
      </c>
      <c r="H142" s="172">
        <v>0.325</v>
      </c>
      <c r="I142" s="173"/>
      <c r="J142" s="174">
        <f>ROUND(I142*H142,2)</f>
        <v>0</v>
      </c>
      <c r="K142" s="170" t="s">
        <v>592</v>
      </c>
      <c r="L142" s="35"/>
      <c r="M142" s="175" t="s">
        <v>592</v>
      </c>
      <c r="N142" s="176" t="s">
        <v>616</v>
      </c>
      <c r="O142" s="36"/>
      <c r="P142" s="177">
        <f>O142*H142</f>
        <v>0</v>
      </c>
      <c r="Q142" s="177">
        <v>1.89077</v>
      </c>
      <c r="R142" s="177">
        <f>Q142*H142</f>
        <v>0.6145002500000001</v>
      </c>
      <c r="S142" s="177">
        <v>0</v>
      </c>
      <c r="T142" s="178">
        <f>S142*H142</f>
        <v>0</v>
      </c>
      <c r="AR142" s="18" t="s">
        <v>736</v>
      </c>
      <c r="AT142" s="18" t="s">
        <v>731</v>
      </c>
      <c r="AU142" s="18" t="s">
        <v>653</v>
      </c>
      <c r="AY142" s="18" t="s">
        <v>728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593</v>
      </c>
      <c r="BK142" s="179">
        <f>ROUND(I142*H142,2)</f>
        <v>0</v>
      </c>
      <c r="BL142" s="18" t="s">
        <v>736</v>
      </c>
      <c r="BM142" s="18" t="s">
        <v>122</v>
      </c>
    </row>
    <row r="143" spans="2:47" s="1" customFormat="1" ht="13.5">
      <c r="B143" s="35"/>
      <c r="D143" s="180" t="s">
        <v>738</v>
      </c>
      <c r="F143" s="181" t="s">
        <v>123</v>
      </c>
      <c r="I143" s="141"/>
      <c r="L143" s="35"/>
      <c r="M143" s="65"/>
      <c r="N143" s="36"/>
      <c r="O143" s="36"/>
      <c r="P143" s="36"/>
      <c r="Q143" s="36"/>
      <c r="R143" s="36"/>
      <c r="S143" s="36"/>
      <c r="T143" s="66"/>
      <c r="AT143" s="18" t="s">
        <v>738</v>
      </c>
      <c r="AU143" s="18" t="s">
        <v>653</v>
      </c>
    </row>
    <row r="144" spans="2:51" s="12" customFormat="1" ht="13.5">
      <c r="B144" s="182"/>
      <c r="D144" s="180" t="s">
        <v>740</v>
      </c>
      <c r="E144" s="191" t="s">
        <v>592</v>
      </c>
      <c r="F144" s="193" t="s">
        <v>124</v>
      </c>
      <c r="H144" s="194">
        <v>0.325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91" t="s">
        <v>740</v>
      </c>
      <c r="AU144" s="191" t="s">
        <v>653</v>
      </c>
      <c r="AV144" s="12" t="s">
        <v>653</v>
      </c>
      <c r="AW144" s="12" t="s">
        <v>608</v>
      </c>
      <c r="AX144" s="12" t="s">
        <v>645</v>
      </c>
      <c r="AY144" s="191" t="s">
        <v>728</v>
      </c>
    </row>
    <row r="145" spans="2:51" s="14" customFormat="1" ht="13.5">
      <c r="B145" s="223"/>
      <c r="D145" s="180" t="s">
        <v>740</v>
      </c>
      <c r="E145" s="232" t="s">
        <v>592</v>
      </c>
      <c r="F145" s="233" t="s">
        <v>84</v>
      </c>
      <c r="H145" s="234">
        <v>0.325</v>
      </c>
      <c r="I145" s="227"/>
      <c r="L145" s="223"/>
      <c r="M145" s="228"/>
      <c r="N145" s="229"/>
      <c r="O145" s="229"/>
      <c r="P145" s="229"/>
      <c r="Q145" s="229"/>
      <c r="R145" s="229"/>
      <c r="S145" s="229"/>
      <c r="T145" s="230"/>
      <c r="AT145" s="231" t="s">
        <v>740</v>
      </c>
      <c r="AU145" s="231" t="s">
        <v>653</v>
      </c>
      <c r="AV145" s="14" t="s">
        <v>736</v>
      </c>
      <c r="AW145" s="14" t="s">
        <v>608</v>
      </c>
      <c r="AX145" s="14" t="s">
        <v>593</v>
      </c>
      <c r="AY145" s="231" t="s">
        <v>728</v>
      </c>
    </row>
    <row r="146" spans="2:63" s="11" customFormat="1" ht="29.25" customHeight="1">
      <c r="B146" s="153"/>
      <c r="D146" s="164" t="s">
        <v>644</v>
      </c>
      <c r="E146" s="165" t="s">
        <v>757</v>
      </c>
      <c r="F146" s="165" t="s">
        <v>125</v>
      </c>
      <c r="I146" s="156"/>
      <c r="J146" s="166">
        <f>BK146</f>
        <v>0</v>
      </c>
      <c r="L146" s="153"/>
      <c r="M146" s="158"/>
      <c r="N146" s="159"/>
      <c r="O146" s="159"/>
      <c r="P146" s="160">
        <f>SUM(P147:P155)</f>
        <v>0</v>
      </c>
      <c r="Q146" s="159"/>
      <c r="R146" s="160">
        <f>SUM(R147:R155)</f>
        <v>0.96625423</v>
      </c>
      <c r="S146" s="159"/>
      <c r="T146" s="161">
        <f>SUM(T147:T155)</f>
        <v>0</v>
      </c>
      <c r="AR146" s="154" t="s">
        <v>593</v>
      </c>
      <c r="AT146" s="162" t="s">
        <v>644</v>
      </c>
      <c r="AU146" s="162" t="s">
        <v>593</v>
      </c>
      <c r="AY146" s="154" t="s">
        <v>728</v>
      </c>
      <c r="BK146" s="163">
        <f>SUM(BK147:BK155)</f>
        <v>0</v>
      </c>
    </row>
    <row r="147" spans="2:65" s="1" customFormat="1" ht="31.5" customHeight="1">
      <c r="B147" s="167"/>
      <c r="C147" s="168" t="s">
        <v>835</v>
      </c>
      <c r="D147" s="168" t="s">
        <v>731</v>
      </c>
      <c r="E147" s="169" t="s">
        <v>126</v>
      </c>
      <c r="F147" s="170" t="s">
        <v>127</v>
      </c>
      <c r="G147" s="171" t="s">
        <v>734</v>
      </c>
      <c r="H147" s="172">
        <v>3.25</v>
      </c>
      <c r="I147" s="173"/>
      <c r="J147" s="174">
        <f>ROUND(I147*H147,2)</f>
        <v>0</v>
      </c>
      <c r="K147" s="170" t="s">
        <v>735</v>
      </c>
      <c r="L147" s="35"/>
      <c r="M147" s="175" t="s">
        <v>592</v>
      </c>
      <c r="N147" s="176" t="s">
        <v>616</v>
      </c>
      <c r="O147" s="36"/>
      <c r="P147" s="177">
        <f>O147*H147</f>
        <v>0</v>
      </c>
      <c r="Q147" s="177">
        <v>0.25008</v>
      </c>
      <c r="R147" s="177">
        <f>Q147*H147</f>
        <v>0.81276</v>
      </c>
      <c r="S147" s="177">
        <v>0</v>
      </c>
      <c r="T147" s="178">
        <f>S147*H147</f>
        <v>0</v>
      </c>
      <c r="AR147" s="18" t="s">
        <v>736</v>
      </c>
      <c r="AT147" s="18" t="s">
        <v>731</v>
      </c>
      <c r="AU147" s="18" t="s">
        <v>653</v>
      </c>
      <c r="AY147" s="18" t="s">
        <v>728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8" t="s">
        <v>593</v>
      </c>
      <c r="BK147" s="179">
        <f>ROUND(I147*H147,2)</f>
        <v>0</v>
      </c>
      <c r="BL147" s="18" t="s">
        <v>736</v>
      </c>
      <c r="BM147" s="18" t="s">
        <v>128</v>
      </c>
    </row>
    <row r="148" spans="2:47" s="1" customFormat="1" ht="27">
      <c r="B148" s="35"/>
      <c r="D148" s="180" t="s">
        <v>738</v>
      </c>
      <c r="F148" s="181" t="s">
        <v>129</v>
      </c>
      <c r="I148" s="141"/>
      <c r="L148" s="35"/>
      <c r="M148" s="65"/>
      <c r="N148" s="36"/>
      <c r="O148" s="36"/>
      <c r="P148" s="36"/>
      <c r="Q148" s="36"/>
      <c r="R148" s="36"/>
      <c r="S148" s="36"/>
      <c r="T148" s="66"/>
      <c r="AT148" s="18" t="s">
        <v>738</v>
      </c>
      <c r="AU148" s="18" t="s">
        <v>653</v>
      </c>
    </row>
    <row r="149" spans="2:51" s="12" customFormat="1" ht="13.5">
      <c r="B149" s="182"/>
      <c r="D149" s="183" t="s">
        <v>740</v>
      </c>
      <c r="E149" s="184" t="s">
        <v>592</v>
      </c>
      <c r="F149" s="185" t="s">
        <v>130</v>
      </c>
      <c r="H149" s="186">
        <v>3.25</v>
      </c>
      <c r="I149" s="187"/>
      <c r="L149" s="182"/>
      <c r="M149" s="188"/>
      <c r="N149" s="189"/>
      <c r="O149" s="189"/>
      <c r="P149" s="189"/>
      <c r="Q149" s="189"/>
      <c r="R149" s="189"/>
      <c r="S149" s="189"/>
      <c r="T149" s="190"/>
      <c r="AT149" s="191" t="s">
        <v>740</v>
      </c>
      <c r="AU149" s="191" t="s">
        <v>653</v>
      </c>
      <c r="AV149" s="12" t="s">
        <v>653</v>
      </c>
      <c r="AW149" s="12" t="s">
        <v>608</v>
      </c>
      <c r="AX149" s="12" t="s">
        <v>645</v>
      </c>
      <c r="AY149" s="191" t="s">
        <v>728</v>
      </c>
    </row>
    <row r="150" spans="2:65" s="1" customFormat="1" ht="31.5" customHeight="1">
      <c r="B150" s="167"/>
      <c r="C150" s="168" t="s">
        <v>842</v>
      </c>
      <c r="D150" s="168" t="s">
        <v>731</v>
      </c>
      <c r="E150" s="169" t="s">
        <v>131</v>
      </c>
      <c r="F150" s="170" t="s">
        <v>132</v>
      </c>
      <c r="G150" s="171" t="s">
        <v>734</v>
      </c>
      <c r="H150" s="172">
        <v>1.083</v>
      </c>
      <c r="I150" s="173"/>
      <c r="J150" s="174">
        <f>ROUND(I150*H150,2)</f>
        <v>0</v>
      </c>
      <c r="K150" s="170" t="s">
        <v>735</v>
      </c>
      <c r="L150" s="35"/>
      <c r="M150" s="175" t="s">
        <v>592</v>
      </c>
      <c r="N150" s="176" t="s">
        <v>616</v>
      </c>
      <c r="O150" s="36"/>
      <c r="P150" s="177">
        <f>O150*H150</f>
        <v>0</v>
      </c>
      <c r="Q150" s="177">
        <v>0.13981</v>
      </c>
      <c r="R150" s="177">
        <f>Q150*H150</f>
        <v>0.15141422999999998</v>
      </c>
      <c r="S150" s="177">
        <v>0</v>
      </c>
      <c r="T150" s="178">
        <f>S150*H150</f>
        <v>0</v>
      </c>
      <c r="AR150" s="18" t="s">
        <v>736</v>
      </c>
      <c r="AT150" s="18" t="s">
        <v>731</v>
      </c>
      <c r="AU150" s="18" t="s">
        <v>653</v>
      </c>
      <c r="AY150" s="18" t="s">
        <v>728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8" t="s">
        <v>593</v>
      </c>
      <c r="BK150" s="179">
        <f>ROUND(I150*H150,2)</f>
        <v>0</v>
      </c>
      <c r="BL150" s="18" t="s">
        <v>736</v>
      </c>
      <c r="BM150" s="18" t="s">
        <v>133</v>
      </c>
    </row>
    <row r="151" spans="2:47" s="1" customFormat="1" ht="27">
      <c r="B151" s="35"/>
      <c r="D151" s="180" t="s">
        <v>738</v>
      </c>
      <c r="F151" s="181" t="s">
        <v>134</v>
      </c>
      <c r="I151" s="141"/>
      <c r="L151" s="35"/>
      <c r="M151" s="65"/>
      <c r="N151" s="36"/>
      <c r="O151" s="36"/>
      <c r="P151" s="36"/>
      <c r="Q151" s="36"/>
      <c r="R151" s="36"/>
      <c r="S151" s="36"/>
      <c r="T151" s="66"/>
      <c r="AT151" s="18" t="s">
        <v>738</v>
      </c>
      <c r="AU151" s="18" t="s">
        <v>653</v>
      </c>
    </row>
    <row r="152" spans="2:51" s="12" customFormat="1" ht="13.5">
      <c r="B152" s="182"/>
      <c r="D152" s="183" t="s">
        <v>740</v>
      </c>
      <c r="E152" s="184" t="s">
        <v>592</v>
      </c>
      <c r="F152" s="185" t="s">
        <v>135</v>
      </c>
      <c r="H152" s="186">
        <v>1.083</v>
      </c>
      <c r="I152" s="187"/>
      <c r="L152" s="182"/>
      <c r="M152" s="188"/>
      <c r="N152" s="189"/>
      <c r="O152" s="189"/>
      <c r="P152" s="189"/>
      <c r="Q152" s="189"/>
      <c r="R152" s="189"/>
      <c r="S152" s="189"/>
      <c r="T152" s="190"/>
      <c r="AT152" s="191" t="s">
        <v>740</v>
      </c>
      <c r="AU152" s="191" t="s">
        <v>653</v>
      </c>
      <c r="AV152" s="12" t="s">
        <v>653</v>
      </c>
      <c r="AW152" s="12" t="s">
        <v>608</v>
      </c>
      <c r="AX152" s="12" t="s">
        <v>645</v>
      </c>
      <c r="AY152" s="191" t="s">
        <v>728</v>
      </c>
    </row>
    <row r="153" spans="2:65" s="1" customFormat="1" ht="22.5" customHeight="1">
      <c r="B153" s="167"/>
      <c r="C153" s="168" t="s">
        <v>848</v>
      </c>
      <c r="D153" s="168" t="s">
        <v>731</v>
      </c>
      <c r="E153" s="169" t="s">
        <v>136</v>
      </c>
      <c r="F153" s="170" t="s">
        <v>137</v>
      </c>
      <c r="G153" s="171" t="s">
        <v>749</v>
      </c>
      <c r="H153" s="172">
        <v>13</v>
      </c>
      <c r="I153" s="173"/>
      <c r="J153" s="174">
        <f>ROUND(I153*H153,2)</f>
        <v>0</v>
      </c>
      <c r="K153" s="170" t="s">
        <v>735</v>
      </c>
      <c r="L153" s="35"/>
      <c r="M153" s="175" t="s">
        <v>592</v>
      </c>
      <c r="N153" s="176" t="s">
        <v>616</v>
      </c>
      <c r="O153" s="36"/>
      <c r="P153" s="177">
        <f>O153*H153</f>
        <v>0</v>
      </c>
      <c r="Q153" s="177">
        <v>0.00016</v>
      </c>
      <c r="R153" s="177">
        <f>Q153*H153</f>
        <v>0.0020800000000000003</v>
      </c>
      <c r="S153" s="177">
        <v>0</v>
      </c>
      <c r="T153" s="178">
        <f>S153*H153</f>
        <v>0</v>
      </c>
      <c r="AR153" s="18" t="s">
        <v>736</v>
      </c>
      <c r="AT153" s="18" t="s">
        <v>731</v>
      </c>
      <c r="AU153" s="18" t="s">
        <v>653</v>
      </c>
      <c r="AY153" s="18" t="s">
        <v>728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8" t="s">
        <v>593</v>
      </c>
      <c r="BK153" s="179">
        <f>ROUND(I153*H153,2)</f>
        <v>0</v>
      </c>
      <c r="BL153" s="18" t="s">
        <v>736</v>
      </c>
      <c r="BM153" s="18" t="s">
        <v>138</v>
      </c>
    </row>
    <row r="154" spans="2:47" s="1" customFormat="1" ht="27">
      <c r="B154" s="35"/>
      <c r="D154" s="180" t="s">
        <v>738</v>
      </c>
      <c r="F154" s="181" t="s">
        <v>139</v>
      </c>
      <c r="I154" s="141"/>
      <c r="L154" s="35"/>
      <c r="M154" s="65"/>
      <c r="N154" s="36"/>
      <c r="O154" s="36"/>
      <c r="P154" s="36"/>
      <c r="Q154" s="36"/>
      <c r="R154" s="36"/>
      <c r="S154" s="36"/>
      <c r="T154" s="66"/>
      <c r="AT154" s="18" t="s">
        <v>738</v>
      </c>
      <c r="AU154" s="18" t="s">
        <v>653</v>
      </c>
    </row>
    <row r="155" spans="2:51" s="12" customFormat="1" ht="13.5">
      <c r="B155" s="182"/>
      <c r="D155" s="180" t="s">
        <v>740</v>
      </c>
      <c r="E155" s="191" t="s">
        <v>592</v>
      </c>
      <c r="F155" s="193" t="s">
        <v>140</v>
      </c>
      <c r="H155" s="194">
        <v>13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91" t="s">
        <v>740</v>
      </c>
      <c r="AU155" s="191" t="s">
        <v>653</v>
      </c>
      <c r="AV155" s="12" t="s">
        <v>653</v>
      </c>
      <c r="AW155" s="12" t="s">
        <v>608</v>
      </c>
      <c r="AX155" s="12" t="s">
        <v>645</v>
      </c>
      <c r="AY155" s="191" t="s">
        <v>728</v>
      </c>
    </row>
    <row r="156" spans="2:63" s="11" customFormat="1" ht="29.25" customHeight="1">
      <c r="B156" s="153"/>
      <c r="D156" s="164" t="s">
        <v>644</v>
      </c>
      <c r="E156" s="165" t="s">
        <v>780</v>
      </c>
      <c r="F156" s="165" t="s">
        <v>141</v>
      </c>
      <c r="I156" s="156"/>
      <c r="J156" s="166">
        <f>BK156</f>
        <v>0</v>
      </c>
      <c r="L156" s="153"/>
      <c r="M156" s="158"/>
      <c r="N156" s="159"/>
      <c r="O156" s="159"/>
      <c r="P156" s="160">
        <f>SUM(P157:P172)</f>
        <v>0</v>
      </c>
      <c r="Q156" s="159"/>
      <c r="R156" s="160">
        <f>SUM(R157:R172)</f>
        <v>0.00462137</v>
      </c>
      <c r="S156" s="159"/>
      <c r="T156" s="161">
        <f>SUM(T157:T172)</f>
        <v>0</v>
      </c>
      <c r="AR156" s="154" t="s">
        <v>593</v>
      </c>
      <c r="AT156" s="162" t="s">
        <v>644</v>
      </c>
      <c r="AU156" s="162" t="s">
        <v>593</v>
      </c>
      <c r="AY156" s="154" t="s">
        <v>728</v>
      </c>
      <c r="BK156" s="163">
        <f>SUM(BK157:BK172)</f>
        <v>0</v>
      </c>
    </row>
    <row r="157" spans="2:65" s="1" customFormat="1" ht="31.5" customHeight="1">
      <c r="B157" s="167"/>
      <c r="C157" s="168" t="s">
        <v>854</v>
      </c>
      <c r="D157" s="168" t="s">
        <v>731</v>
      </c>
      <c r="E157" s="169" t="s">
        <v>142</v>
      </c>
      <c r="F157" s="170" t="s">
        <v>143</v>
      </c>
      <c r="G157" s="171" t="s">
        <v>749</v>
      </c>
      <c r="H157" s="172">
        <v>6.5</v>
      </c>
      <c r="I157" s="173"/>
      <c r="J157" s="174">
        <f>ROUND(I157*H157,2)</f>
        <v>0</v>
      </c>
      <c r="K157" s="170" t="s">
        <v>592</v>
      </c>
      <c r="L157" s="35"/>
      <c r="M157" s="175" t="s">
        <v>592</v>
      </c>
      <c r="N157" s="176" t="s">
        <v>616</v>
      </c>
      <c r="O157" s="36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AR157" s="18" t="s">
        <v>736</v>
      </c>
      <c r="AT157" s="18" t="s">
        <v>731</v>
      </c>
      <c r="AU157" s="18" t="s">
        <v>653</v>
      </c>
      <c r="AY157" s="18" t="s">
        <v>728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8" t="s">
        <v>593</v>
      </c>
      <c r="BK157" s="179">
        <f>ROUND(I157*H157,2)</f>
        <v>0</v>
      </c>
      <c r="BL157" s="18" t="s">
        <v>736</v>
      </c>
      <c r="BM157" s="18" t="s">
        <v>144</v>
      </c>
    </row>
    <row r="158" spans="2:47" s="1" customFormat="1" ht="13.5">
      <c r="B158" s="35"/>
      <c r="D158" s="183" t="s">
        <v>738</v>
      </c>
      <c r="F158" s="192" t="s">
        <v>145</v>
      </c>
      <c r="I158" s="141"/>
      <c r="L158" s="35"/>
      <c r="M158" s="65"/>
      <c r="N158" s="36"/>
      <c r="O158" s="36"/>
      <c r="P158" s="36"/>
      <c r="Q158" s="36"/>
      <c r="R158" s="36"/>
      <c r="S158" s="36"/>
      <c r="T158" s="66"/>
      <c r="AT158" s="18" t="s">
        <v>738</v>
      </c>
      <c r="AU158" s="18" t="s">
        <v>653</v>
      </c>
    </row>
    <row r="159" spans="2:65" s="1" customFormat="1" ht="22.5" customHeight="1">
      <c r="B159" s="167"/>
      <c r="C159" s="206" t="s">
        <v>860</v>
      </c>
      <c r="D159" s="206" t="s">
        <v>1094</v>
      </c>
      <c r="E159" s="207" t="s">
        <v>146</v>
      </c>
      <c r="F159" s="208" t="s">
        <v>147</v>
      </c>
      <c r="G159" s="209" t="s">
        <v>760</v>
      </c>
      <c r="H159" s="210">
        <v>1.421</v>
      </c>
      <c r="I159" s="211"/>
      <c r="J159" s="212">
        <f>ROUND(I159*H159,2)</f>
        <v>0</v>
      </c>
      <c r="K159" s="208" t="s">
        <v>735</v>
      </c>
      <c r="L159" s="213"/>
      <c r="M159" s="214" t="s">
        <v>592</v>
      </c>
      <c r="N159" s="215" t="s">
        <v>616</v>
      </c>
      <c r="O159" s="36"/>
      <c r="P159" s="177">
        <f>O159*H159</f>
        <v>0</v>
      </c>
      <c r="Q159" s="177">
        <v>0.00118</v>
      </c>
      <c r="R159" s="177">
        <f>Q159*H159</f>
        <v>0.0016767800000000001</v>
      </c>
      <c r="S159" s="177">
        <v>0</v>
      </c>
      <c r="T159" s="178">
        <f>S159*H159</f>
        <v>0</v>
      </c>
      <c r="AR159" s="18" t="s">
        <v>780</v>
      </c>
      <c r="AT159" s="18" t="s">
        <v>1094</v>
      </c>
      <c r="AU159" s="18" t="s">
        <v>653</v>
      </c>
      <c r="AY159" s="18" t="s">
        <v>728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8" t="s">
        <v>593</v>
      </c>
      <c r="BK159" s="179">
        <f>ROUND(I159*H159,2)</f>
        <v>0</v>
      </c>
      <c r="BL159" s="18" t="s">
        <v>736</v>
      </c>
      <c r="BM159" s="18" t="s">
        <v>148</v>
      </c>
    </row>
    <row r="160" spans="2:47" s="1" customFormat="1" ht="27">
      <c r="B160" s="35"/>
      <c r="D160" s="180" t="s">
        <v>738</v>
      </c>
      <c r="F160" s="181" t="s">
        <v>149</v>
      </c>
      <c r="I160" s="141"/>
      <c r="L160" s="35"/>
      <c r="M160" s="65"/>
      <c r="N160" s="36"/>
      <c r="O160" s="36"/>
      <c r="P160" s="36"/>
      <c r="Q160" s="36"/>
      <c r="R160" s="36"/>
      <c r="S160" s="36"/>
      <c r="T160" s="66"/>
      <c r="AT160" s="18" t="s">
        <v>738</v>
      </c>
      <c r="AU160" s="18" t="s">
        <v>653</v>
      </c>
    </row>
    <row r="161" spans="2:51" s="12" customFormat="1" ht="13.5">
      <c r="B161" s="182"/>
      <c r="D161" s="183" t="s">
        <v>740</v>
      </c>
      <c r="E161" s="184" t="s">
        <v>592</v>
      </c>
      <c r="F161" s="185" t="s">
        <v>150</v>
      </c>
      <c r="H161" s="186">
        <v>1.421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91" t="s">
        <v>740</v>
      </c>
      <c r="AU161" s="191" t="s">
        <v>653</v>
      </c>
      <c r="AV161" s="12" t="s">
        <v>653</v>
      </c>
      <c r="AW161" s="12" t="s">
        <v>608</v>
      </c>
      <c r="AX161" s="12" t="s">
        <v>645</v>
      </c>
      <c r="AY161" s="191" t="s">
        <v>728</v>
      </c>
    </row>
    <row r="162" spans="2:65" s="1" customFormat="1" ht="22.5" customHeight="1">
      <c r="B162" s="167"/>
      <c r="C162" s="168" t="s">
        <v>577</v>
      </c>
      <c r="D162" s="168" t="s">
        <v>731</v>
      </c>
      <c r="E162" s="169" t="s">
        <v>151</v>
      </c>
      <c r="F162" s="170" t="s">
        <v>152</v>
      </c>
      <c r="G162" s="171" t="s">
        <v>760</v>
      </c>
      <c r="H162" s="172">
        <v>1</v>
      </c>
      <c r="I162" s="173"/>
      <c r="J162" s="174">
        <f>ROUND(I162*H162,2)</f>
        <v>0</v>
      </c>
      <c r="K162" s="170" t="s">
        <v>735</v>
      </c>
      <c r="L162" s="35"/>
      <c r="M162" s="175" t="s">
        <v>592</v>
      </c>
      <c r="N162" s="176" t="s">
        <v>616</v>
      </c>
      <c r="O162" s="36"/>
      <c r="P162" s="177">
        <f>O162*H162</f>
        <v>0</v>
      </c>
      <c r="Q162" s="177">
        <v>7E-05</v>
      </c>
      <c r="R162" s="177">
        <f>Q162*H162</f>
        <v>7E-05</v>
      </c>
      <c r="S162" s="177">
        <v>0</v>
      </c>
      <c r="T162" s="178">
        <f>S162*H162</f>
        <v>0</v>
      </c>
      <c r="AR162" s="18" t="s">
        <v>736</v>
      </c>
      <c r="AT162" s="18" t="s">
        <v>731</v>
      </c>
      <c r="AU162" s="18" t="s">
        <v>653</v>
      </c>
      <c r="AY162" s="18" t="s">
        <v>728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8" t="s">
        <v>593</v>
      </c>
      <c r="BK162" s="179">
        <f>ROUND(I162*H162,2)</f>
        <v>0</v>
      </c>
      <c r="BL162" s="18" t="s">
        <v>736</v>
      </c>
      <c r="BM162" s="18" t="s">
        <v>153</v>
      </c>
    </row>
    <row r="163" spans="2:47" s="1" customFormat="1" ht="13.5">
      <c r="B163" s="35"/>
      <c r="D163" s="183" t="s">
        <v>738</v>
      </c>
      <c r="F163" s="192" t="s">
        <v>154</v>
      </c>
      <c r="I163" s="141"/>
      <c r="L163" s="35"/>
      <c r="M163" s="65"/>
      <c r="N163" s="36"/>
      <c r="O163" s="36"/>
      <c r="P163" s="36"/>
      <c r="Q163" s="36"/>
      <c r="R163" s="36"/>
      <c r="S163" s="36"/>
      <c r="T163" s="66"/>
      <c r="AT163" s="18" t="s">
        <v>738</v>
      </c>
      <c r="AU163" s="18" t="s">
        <v>653</v>
      </c>
    </row>
    <row r="164" spans="2:65" s="1" customFormat="1" ht="22.5" customHeight="1">
      <c r="B164" s="167"/>
      <c r="C164" s="206" t="s">
        <v>873</v>
      </c>
      <c r="D164" s="206" t="s">
        <v>1094</v>
      </c>
      <c r="E164" s="207" t="s">
        <v>155</v>
      </c>
      <c r="F164" s="208" t="s">
        <v>156</v>
      </c>
      <c r="G164" s="209" t="s">
        <v>760</v>
      </c>
      <c r="H164" s="210">
        <v>1.093</v>
      </c>
      <c r="I164" s="211"/>
      <c r="J164" s="212">
        <f>ROUND(I164*H164,2)</f>
        <v>0</v>
      </c>
      <c r="K164" s="208" t="s">
        <v>735</v>
      </c>
      <c r="L164" s="213"/>
      <c r="M164" s="214" t="s">
        <v>592</v>
      </c>
      <c r="N164" s="215" t="s">
        <v>616</v>
      </c>
      <c r="O164" s="36"/>
      <c r="P164" s="177">
        <f>O164*H164</f>
        <v>0</v>
      </c>
      <c r="Q164" s="177">
        <v>0.00263</v>
      </c>
      <c r="R164" s="177">
        <f>Q164*H164</f>
        <v>0.00287459</v>
      </c>
      <c r="S164" s="177">
        <v>0</v>
      </c>
      <c r="T164" s="178">
        <f>S164*H164</f>
        <v>0</v>
      </c>
      <c r="AR164" s="18" t="s">
        <v>780</v>
      </c>
      <c r="AT164" s="18" t="s">
        <v>1094</v>
      </c>
      <c r="AU164" s="18" t="s">
        <v>653</v>
      </c>
      <c r="AY164" s="18" t="s">
        <v>728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8" t="s">
        <v>593</v>
      </c>
      <c r="BK164" s="179">
        <f>ROUND(I164*H164,2)</f>
        <v>0</v>
      </c>
      <c r="BL164" s="18" t="s">
        <v>736</v>
      </c>
      <c r="BM164" s="18" t="s">
        <v>157</v>
      </c>
    </row>
    <row r="165" spans="2:47" s="1" customFormat="1" ht="27">
      <c r="B165" s="35"/>
      <c r="D165" s="180" t="s">
        <v>738</v>
      </c>
      <c r="F165" s="181" t="s">
        <v>158</v>
      </c>
      <c r="I165" s="141"/>
      <c r="L165" s="35"/>
      <c r="M165" s="65"/>
      <c r="N165" s="36"/>
      <c r="O165" s="36"/>
      <c r="P165" s="36"/>
      <c r="Q165" s="36"/>
      <c r="R165" s="36"/>
      <c r="S165" s="36"/>
      <c r="T165" s="66"/>
      <c r="AT165" s="18" t="s">
        <v>738</v>
      </c>
      <c r="AU165" s="18" t="s">
        <v>653</v>
      </c>
    </row>
    <row r="166" spans="2:51" s="12" customFormat="1" ht="13.5">
      <c r="B166" s="182"/>
      <c r="D166" s="183" t="s">
        <v>740</v>
      </c>
      <c r="F166" s="185" t="s">
        <v>159</v>
      </c>
      <c r="H166" s="186">
        <v>1.093</v>
      </c>
      <c r="I166" s="187"/>
      <c r="L166" s="182"/>
      <c r="M166" s="188"/>
      <c r="N166" s="189"/>
      <c r="O166" s="189"/>
      <c r="P166" s="189"/>
      <c r="Q166" s="189"/>
      <c r="R166" s="189"/>
      <c r="S166" s="189"/>
      <c r="T166" s="190"/>
      <c r="AT166" s="191" t="s">
        <v>740</v>
      </c>
      <c r="AU166" s="191" t="s">
        <v>653</v>
      </c>
      <c r="AV166" s="12" t="s">
        <v>653</v>
      </c>
      <c r="AW166" s="12" t="s">
        <v>574</v>
      </c>
      <c r="AX166" s="12" t="s">
        <v>593</v>
      </c>
      <c r="AY166" s="191" t="s">
        <v>728</v>
      </c>
    </row>
    <row r="167" spans="2:65" s="1" customFormat="1" ht="22.5" customHeight="1">
      <c r="B167" s="167"/>
      <c r="C167" s="168" t="s">
        <v>879</v>
      </c>
      <c r="D167" s="168" t="s">
        <v>731</v>
      </c>
      <c r="E167" s="169" t="s">
        <v>160</v>
      </c>
      <c r="F167" s="170" t="s">
        <v>161</v>
      </c>
      <c r="G167" s="171" t="s">
        <v>760</v>
      </c>
      <c r="H167" s="172">
        <v>1</v>
      </c>
      <c r="I167" s="173"/>
      <c r="J167" s="174">
        <f>ROUND(I167*H167,2)</f>
        <v>0</v>
      </c>
      <c r="K167" s="170" t="s">
        <v>735</v>
      </c>
      <c r="L167" s="35"/>
      <c r="M167" s="175" t="s">
        <v>592</v>
      </c>
      <c r="N167" s="176" t="s">
        <v>616</v>
      </c>
      <c r="O167" s="36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AR167" s="18" t="s">
        <v>736</v>
      </c>
      <c r="AT167" s="18" t="s">
        <v>731</v>
      </c>
      <c r="AU167" s="18" t="s">
        <v>653</v>
      </c>
      <c r="AY167" s="18" t="s">
        <v>728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8" t="s">
        <v>593</v>
      </c>
      <c r="BK167" s="179">
        <f>ROUND(I167*H167,2)</f>
        <v>0</v>
      </c>
      <c r="BL167" s="18" t="s">
        <v>736</v>
      </c>
      <c r="BM167" s="18" t="s">
        <v>162</v>
      </c>
    </row>
    <row r="168" spans="2:47" s="1" customFormat="1" ht="27">
      <c r="B168" s="35"/>
      <c r="D168" s="183" t="s">
        <v>738</v>
      </c>
      <c r="F168" s="192" t="s">
        <v>163</v>
      </c>
      <c r="I168" s="141"/>
      <c r="L168" s="35"/>
      <c r="M168" s="65"/>
      <c r="N168" s="36"/>
      <c r="O168" s="36"/>
      <c r="P168" s="36"/>
      <c r="Q168" s="36"/>
      <c r="R168" s="36"/>
      <c r="S168" s="36"/>
      <c r="T168" s="66"/>
      <c r="AT168" s="18" t="s">
        <v>738</v>
      </c>
      <c r="AU168" s="18" t="s">
        <v>653</v>
      </c>
    </row>
    <row r="169" spans="2:65" s="1" customFormat="1" ht="22.5" customHeight="1">
      <c r="B169" s="167"/>
      <c r="C169" s="206" t="s">
        <v>888</v>
      </c>
      <c r="D169" s="206" t="s">
        <v>1094</v>
      </c>
      <c r="E169" s="207" t="s">
        <v>164</v>
      </c>
      <c r="F169" s="208" t="s">
        <v>165</v>
      </c>
      <c r="G169" s="209" t="s">
        <v>824</v>
      </c>
      <c r="H169" s="210">
        <v>1.015</v>
      </c>
      <c r="I169" s="211"/>
      <c r="J169" s="212">
        <f>ROUND(I169*H169,2)</f>
        <v>0</v>
      </c>
      <c r="K169" s="208" t="s">
        <v>592</v>
      </c>
      <c r="L169" s="213"/>
      <c r="M169" s="214" t="s">
        <v>592</v>
      </c>
      <c r="N169" s="215" t="s">
        <v>616</v>
      </c>
      <c r="O169" s="36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AR169" s="18" t="s">
        <v>780</v>
      </c>
      <c r="AT169" s="18" t="s">
        <v>1094</v>
      </c>
      <c r="AU169" s="18" t="s">
        <v>653</v>
      </c>
      <c r="AY169" s="18" t="s">
        <v>728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593</v>
      </c>
      <c r="BK169" s="179">
        <f>ROUND(I169*H169,2)</f>
        <v>0</v>
      </c>
      <c r="BL169" s="18" t="s">
        <v>736</v>
      </c>
      <c r="BM169" s="18" t="s">
        <v>166</v>
      </c>
    </row>
    <row r="170" spans="2:47" s="1" customFormat="1" ht="13.5">
      <c r="B170" s="35"/>
      <c r="D170" s="180" t="s">
        <v>738</v>
      </c>
      <c r="F170" s="181" t="s">
        <v>165</v>
      </c>
      <c r="I170" s="141"/>
      <c r="L170" s="35"/>
      <c r="M170" s="65"/>
      <c r="N170" s="36"/>
      <c r="O170" s="36"/>
      <c r="P170" s="36"/>
      <c r="Q170" s="36"/>
      <c r="R170" s="36"/>
      <c r="S170" s="36"/>
      <c r="T170" s="66"/>
      <c r="AT170" s="18" t="s">
        <v>738</v>
      </c>
      <c r="AU170" s="18" t="s">
        <v>653</v>
      </c>
    </row>
    <row r="171" spans="2:51" s="12" customFormat="1" ht="13.5">
      <c r="B171" s="182"/>
      <c r="D171" s="180" t="s">
        <v>740</v>
      </c>
      <c r="E171" s="191" t="s">
        <v>592</v>
      </c>
      <c r="F171" s="193" t="s">
        <v>167</v>
      </c>
      <c r="H171" s="194">
        <v>1.015</v>
      </c>
      <c r="I171" s="187"/>
      <c r="L171" s="182"/>
      <c r="M171" s="188"/>
      <c r="N171" s="189"/>
      <c r="O171" s="189"/>
      <c r="P171" s="189"/>
      <c r="Q171" s="189"/>
      <c r="R171" s="189"/>
      <c r="S171" s="189"/>
      <c r="T171" s="190"/>
      <c r="AT171" s="191" t="s">
        <v>740</v>
      </c>
      <c r="AU171" s="191" t="s">
        <v>653</v>
      </c>
      <c r="AV171" s="12" t="s">
        <v>653</v>
      </c>
      <c r="AW171" s="12" t="s">
        <v>608</v>
      </c>
      <c r="AX171" s="12" t="s">
        <v>645</v>
      </c>
      <c r="AY171" s="191" t="s">
        <v>728</v>
      </c>
    </row>
    <row r="172" spans="2:51" s="14" customFormat="1" ht="13.5">
      <c r="B172" s="223"/>
      <c r="D172" s="180" t="s">
        <v>740</v>
      </c>
      <c r="E172" s="232" t="s">
        <v>592</v>
      </c>
      <c r="F172" s="233" t="s">
        <v>84</v>
      </c>
      <c r="H172" s="234">
        <v>1.015</v>
      </c>
      <c r="I172" s="227"/>
      <c r="L172" s="223"/>
      <c r="M172" s="228"/>
      <c r="N172" s="229"/>
      <c r="O172" s="229"/>
      <c r="P172" s="229"/>
      <c r="Q172" s="229"/>
      <c r="R172" s="229"/>
      <c r="S172" s="229"/>
      <c r="T172" s="230"/>
      <c r="AT172" s="231" t="s">
        <v>740</v>
      </c>
      <c r="AU172" s="231" t="s">
        <v>653</v>
      </c>
      <c r="AV172" s="14" t="s">
        <v>736</v>
      </c>
      <c r="AW172" s="14" t="s">
        <v>608</v>
      </c>
      <c r="AX172" s="14" t="s">
        <v>593</v>
      </c>
      <c r="AY172" s="231" t="s">
        <v>728</v>
      </c>
    </row>
    <row r="173" spans="2:63" s="11" customFormat="1" ht="29.25" customHeight="1">
      <c r="B173" s="153"/>
      <c r="D173" s="154" t="s">
        <v>644</v>
      </c>
      <c r="E173" s="195" t="s">
        <v>786</v>
      </c>
      <c r="F173" s="195" t="s">
        <v>885</v>
      </c>
      <c r="I173" s="156"/>
      <c r="J173" s="196">
        <f>BK173</f>
        <v>0</v>
      </c>
      <c r="L173" s="153"/>
      <c r="M173" s="158"/>
      <c r="N173" s="159"/>
      <c r="O173" s="159"/>
      <c r="P173" s="160">
        <f>P174+P186</f>
        <v>0</v>
      </c>
      <c r="Q173" s="159"/>
      <c r="R173" s="160">
        <f>R174+R186</f>
        <v>0.33435000000000004</v>
      </c>
      <c r="S173" s="159"/>
      <c r="T173" s="161">
        <f>T174+T186</f>
        <v>0.8580000000000001</v>
      </c>
      <c r="AR173" s="154" t="s">
        <v>593</v>
      </c>
      <c r="AT173" s="162" t="s">
        <v>644</v>
      </c>
      <c r="AU173" s="162" t="s">
        <v>593</v>
      </c>
      <c r="AY173" s="154" t="s">
        <v>728</v>
      </c>
      <c r="BK173" s="163">
        <f>BK174+BK186</f>
        <v>0</v>
      </c>
    </row>
    <row r="174" spans="2:63" s="11" customFormat="1" ht="14.25" customHeight="1">
      <c r="B174" s="153"/>
      <c r="D174" s="164" t="s">
        <v>644</v>
      </c>
      <c r="E174" s="165" t="s">
        <v>1285</v>
      </c>
      <c r="F174" s="165" t="s">
        <v>168</v>
      </c>
      <c r="I174" s="156"/>
      <c r="J174" s="166">
        <f>BK174</f>
        <v>0</v>
      </c>
      <c r="L174" s="153"/>
      <c r="M174" s="158"/>
      <c r="N174" s="159"/>
      <c r="O174" s="159"/>
      <c r="P174" s="160">
        <f>SUM(P175:P185)</f>
        <v>0</v>
      </c>
      <c r="Q174" s="159"/>
      <c r="R174" s="160">
        <f>SUM(R175:R185)</f>
        <v>0.33396000000000003</v>
      </c>
      <c r="S174" s="159"/>
      <c r="T174" s="161">
        <f>SUM(T175:T185)</f>
        <v>0</v>
      </c>
      <c r="AR174" s="154" t="s">
        <v>593</v>
      </c>
      <c r="AT174" s="162" t="s">
        <v>644</v>
      </c>
      <c r="AU174" s="162" t="s">
        <v>653</v>
      </c>
      <c r="AY174" s="154" t="s">
        <v>728</v>
      </c>
      <c r="BK174" s="163">
        <f>SUM(BK175:BK185)</f>
        <v>0</v>
      </c>
    </row>
    <row r="175" spans="2:65" s="1" customFormat="1" ht="22.5" customHeight="1">
      <c r="B175" s="167"/>
      <c r="C175" s="168" t="s">
        <v>169</v>
      </c>
      <c r="D175" s="168" t="s">
        <v>731</v>
      </c>
      <c r="E175" s="169" t="s">
        <v>170</v>
      </c>
      <c r="F175" s="170" t="s">
        <v>171</v>
      </c>
      <c r="G175" s="171" t="s">
        <v>749</v>
      </c>
      <c r="H175" s="172">
        <v>1</v>
      </c>
      <c r="I175" s="173"/>
      <c r="J175" s="174">
        <f>ROUND(I175*H175,2)</f>
        <v>0</v>
      </c>
      <c r="K175" s="170" t="s">
        <v>735</v>
      </c>
      <c r="L175" s="35"/>
      <c r="M175" s="175" t="s">
        <v>592</v>
      </c>
      <c r="N175" s="176" t="s">
        <v>616</v>
      </c>
      <c r="O175" s="36"/>
      <c r="P175" s="177">
        <f>O175*H175</f>
        <v>0</v>
      </c>
      <c r="Q175" s="177">
        <v>0.29221</v>
      </c>
      <c r="R175" s="177">
        <f>Q175*H175</f>
        <v>0.29221</v>
      </c>
      <c r="S175" s="177">
        <v>0</v>
      </c>
      <c r="T175" s="178">
        <f>S175*H175</f>
        <v>0</v>
      </c>
      <c r="AR175" s="18" t="s">
        <v>736</v>
      </c>
      <c r="AT175" s="18" t="s">
        <v>731</v>
      </c>
      <c r="AU175" s="18" t="s">
        <v>729</v>
      </c>
      <c r="AY175" s="18" t="s">
        <v>728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8" t="s">
        <v>593</v>
      </c>
      <c r="BK175" s="179">
        <f>ROUND(I175*H175,2)</f>
        <v>0</v>
      </c>
      <c r="BL175" s="18" t="s">
        <v>736</v>
      </c>
      <c r="BM175" s="18" t="s">
        <v>172</v>
      </c>
    </row>
    <row r="176" spans="2:47" s="1" customFormat="1" ht="13.5">
      <c r="B176" s="35"/>
      <c r="D176" s="183" t="s">
        <v>738</v>
      </c>
      <c r="F176" s="192" t="s">
        <v>173</v>
      </c>
      <c r="I176" s="141"/>
      <c r="L176" s="35"/>
      <c r="M176" s="65"/>
      <c r="N176" s="36"/>
      <c r="O176" s="36"/>
      <c r="P176" s="36"/>
      <c r="Q176" s="36"/>
      <c r="R176" s="36"/>
      <c r="S176" s="36"/>
      <c r="T176" s="66"/>
      <c r="AT176" s="18" t="s">
        <v>738</v>
      </c>
      <c r="AU176" s="18" t="s">
        <v>729</v>
      </c>
    </row>
    <row r="177" spans="2:65" s="1" customFormat="1" ht="22.5" customHeight="1">
      <c r="B177" s="167"/>
      <c r="C177" s="206" t="s">
        <v>174</v>
      </c>
      <c r="D177" s="206" t="s">
        <v>1094</v>
      </c>
      <c r="E177" s="207" t="s">
        <v>175</v>
      </c>
      <c r="F177" s="208" t="s">
        <v>176</v>
      </c>
      <c r="G177" s="209" t="s">
        <v>760</v>
      </c>
      <c r="H177" s="210">
        <v>1</v>
      </c>
      <c r="I177" s="211"/>
      <c r="J177" s="212">
        <f>ROUND(I177*H177,2)</f>
        <v>0</v>
      </c>
      <c r="K177" s="208" t="s">
        <v>735</v>
      </c>
      <c r="L177" s="213"/>
      <c r="M177" s="214" t="s">
        <v>592</v>
      </c>
      <c r="N177" s="215" t="s">
        <v>616</v>
      </c>
      <c r="O177" s="36"/>
      <c r="P177" s="177">
        <f>O177*H177</f>
        <v>0</v>
      </c>
      <c r="Q177" s="177">
        <v>0.0156</v>
      </c>
      <c r="R177" s="177">
        <f>Q177*H177</f>
        <v>0.0156</v>
      </c>
      <c r="S177" s="177">
        <v>0</v>
      </c>
      <c r="T177" s="178">
        <f>S177*H177</f>
        <v>0</v>
      </c>
      <c r="AR177" s="18" t="s">
        <v>780</v>
      </c>
      <c r="AT177" s="18" t="s">
        <v>1094</v>
      </c>
      <c r="AU177" s="18" t="s">
        <v>729</v>
      </c>
      <c r="AY177" s="18" t="s">
        <v>728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8" t="s">
        <v>593</v>
      </c>
      <c r="BK177" s="179">
        <f>ROUND(I177*H177,2)</f>
        <v>0</v>
      </c>
      <c r="BL177" s="18" t="s">
        <v>736</v>
      </c>
      <c r="BM177" s="18" t="s">
        <v>177</v>
      </c>
    </row>
    <row r="178" spans="2:47" s="1" customFormat="1" ht="27">
      <c r="B178" s="35"/>
      <c r="D178" s="183" t="s">
        <v>738</v>
      </c>
      <c r="F178" s="192" t="s">
        <v>178</v>
      </c>
      <c r="I178" s="141"/>
      <c r="L178" s="35"/>
      <c r="M178" s="65"/>
      <c r="N178" s="36"/>
      <c r="O178" s="36"/>
      <c r="P178" s="36"/>
      <c r="Q178" s="36"/>
      <c r="R178" s="36"/>
      <c r="S178" s="36"/>
      <c r="T178" s="66"/>
      <c r="AT178" s="18" t="s">
        <v>738</v>
      </c>
      <c r="AU178" s="18" t="s">
        <v>729</v>
      </c>
    </row>
    <row r="179" spans="2:65" s="1" customFormat="1" ht="31.5" customHeight="1">
      <c r="B179" s="167"/>
      <c r="C179" s="206" t="s">
        <v>897</v>
      </c>
      <c r="D179" s="206" t="s">
        <v>1094</v>
      </c>
      <c r="E179" s="207" t="s">
        <v>179</v>
      </c>
      <c r="F179" s="208" t="s">
        <v>180</v>
      </c>
      <c r="G179" s="209" t="s">
        <v>760</v>
      </c>
      <c r="H179" s="210">
        <v>1</v>
      </c>
      <c r="I179" s="211"/>
      <c r="J179" s="212">
        <f>ROUND(I179*H179,2)</f>
        <v>0</v>
      </c>
      <c r="K179" s="208" t="s">
        <v>735</v>
      </c>
      <c r="L179" s="213"/>
      <c r="M179" s="214" t="s">
        <v>592</v>
      </c>
      <c r="N179" s="215" t="s">
        <v>616</v>
      </c>
      <c r="O179" s="36"/>
      <c r="P179" s="177">
        <f>O179*H179</f>
        <v>0</v>
      </c>
      <c r="Q179" s="177">
        <v>0.0029</v>
      </c>
      <c r="R179" s="177">
        <f>Q179*H179</f>
        <v>0.0029</v>
      </c>
      <c r="S179" s="177">
        <v>0</v>
      </c>
      <c r="T179" s="178">
        <f>S179*H179</f>
        <v>0</v>
      </c>
      <c r="AR179" s="18" t="s">
        <v>780</v>
      </c>
      <c r="AT179" s="18" t="s">
        <v>1094</v>
      </c>
      <c r="AU179" s="18" t="s">
        <v>729</v>
      </c>
      <c r="AY179" s="18" t="s">
        <v>728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8" t="s">
        <v>593</v>
      </c>
      <c r="BK179" s="179">
        <f>ROUND(I179*H179,2)</f>
        <v>0</v>
      </c>
      <c r="BL179" s="18" t="s">
        <v>736</v>
      </c>
      <c r="BM179" s="18" t="s">
        <v>181</v>
      </c>
    </row>
    <row r="180" spans="2:47" s="1" customFormat="1" ht="27">
      <c r="B180" s="35"/>
      <c r="D180" s="180" t="s">
        <v>738</v>
      </c>
      <c r="F180" s="181" t="s">
        <v>182</v>
      </c>
      <c r="I180" s="141"/>
      <c r="L180" s="35"/>
      <c r="M180" s="65"/>
      <c r="N180" s="36"/>
      <c r="O180" s="36"/>
      <c r="P180" s="36"/>
      <c r="Q180" s="36"/>
      <c r="R180" s="36"/>
      <c r="S180" s="36"/>
      <c r="T180" s="66"/>
      <c r="AT180" s="18" t="s">
        <v>738</v>
      </c>
      <c r="AU180" s="18" t="s">
        <v>729</v>
      </c>
    </row>
    <row r="181" spans="2:47" s="1" customFormat="1" ht="27">
      <c r="B181" s="35"/>
      <c r="D181" s="183" t="s">
        <v>812</v>
      </c>
      <c r="F181" s="216" t="s">
        <v>183</v>
      </c>
      <c r="I181" s="141"/>
      <c r="L181" s="35"/>
      <c r="M181" s="65"/>
      <c r="N181" s="36"/>
      <c r="O181" s="36"/>
      <c r="P181" s="36"/>
      <c r="Q181" s="36"/>
      <c r="R181" s="36"/>
      <c r="S181" s="36"/>
      <c r="T181" s="66"/>
      <c r="AT181" s="18" t="s">
        <v>812</v>
      </c>
      <c r="AU181" s="18" t="s">
        <v>729</v>
      </c>
    </row>
    <row r="182" spans="2:65" s="1" customFormat="1" ht="22.5" customHeight="1">
      <c r="B182" s="167"/>
      <c r="C182" s="206" t="s">
        <v>903</v>
      </c>
      <c r="D182" s="206" t="s">
        <v>1094</v>
      </c>
      <c r="E182" s="207" t="s">
        <v>184</v>
      </c>
      <c r="F182" s="208" t="s">
        <v>185</v>
      </c>
      <c r="G182" s="209" t="s">
        <v>760</v>
      </c>
      <c r="H182" s="210">
        <v>1</v>
      </c>
      <c r="I182" s="211"/>
      <c r="J182" s="212">
        <f>ROUND(I182*H182,2)</f>
        <v>0</v>
      </c>
      <c r="K182" s="208" t="s">
        <v>592</v>
      </c>
      <c r="L182" s="213"/>
      <c r="M182" s="214" t="s">
        <v>592</v>
      </c>
      <c r="N182" s="215" t="s">
        <v>616</v>
      </c>
      <c r="O182" s="36"/>
      <c r="P182" s="177">
        <f>O182*H182</f>
        <v>0</v>
      </c>
      <c r="Q182" s="177">
        <v>0.0219</v>
      </c>
      <c r="R182" s="177">
        <f>Q182*H182</f>
        <v>0.0219</v>
      </c>
      <c r="S182" s="177">
        <v>0</v>
      </c>
      <c r="T182" s="178">
        <f>S182*H182</f>
        <v>0</v>
      </c>
      <c r="AR182" s="18" t="s">
        <v>780</v>
      </c>
      <c r="AT182" s="18" t="s">
        <v>1094</v>
      </c>
      <c r="AU182" s="18" t="s">
        <v>729</v>
      </c>
      <c r="AY182" s="18" t="s">
        <v>728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8" t="s">
        <v>593</v>
      </c>
      <c r="BK182" s="179">
        <f>ROUND(I182*H182,2)</f>
        <v>0</v>
      </c>
      <c r="BL182" s="18" t="s">
        <v>736</v>
      </c>
      <c r="BM182" s="18" t="s">
        <v>186</v>
      </c>
    </row>
    <row r="183" spans="2:47" s="1" customFormat="1" ht="27">
      <c r="B183" s="35"/>
      <c r="D183" s="183" t="s">
        <v>738</v>
      </c>
      <c r="F183" s="192" t="s">
        <v>187</v>
      </c>
      <c r="I183" s="141"/>
      <c r="L183" s="35"/>
      <c r="M183" s="65"/>
      <c r="N183" s="36"/>
      <c r="O183" s="36"/>
      <c r="P183" s="36"/>
      <c r="Q183" s="36"/>
      <c r="R183" s="36"/>
      <c r="S183" s="36"/>
      <c r="T183" s="66"/>
      <c r="AT183" s="18" t="s">
        <v>738</v>
      </c>
      <c r="AU183" s="18" t="s">
        <v>729</v>
      </c>
    </row>
    <row r="184" spans="2:65" s="1" customFormat="1" ht="22.5" customHeight="1">
      <c r="B184" s="167"/>
      <c r="C184" s="206" t="s">
        <v>910</v>
      </c>
      <c r="D184" s="206" t="s">
        <v>1094</v>
      </c>
      <c r="E184" s="207" t="s">
        <v>188</v>
      </c>
      <c r="F184" s="208" t="s">
        <v>189</v>
      </c>
      <c r="G184" s="209" t="s">
        <v>760</v>
      </c>
      <c r="H184" s="210">
        <v>1</v>
      </c>
      <c r="I184" s="211"/>
      <c r="J184" s="212">
        <f>ROUND(I184*H184,2)</f>
        <v>0</v>
      </c>
      <c r="K184" s="208" t="s">
        <v>735</v>
      </c>
      <c r="L184" s="213"/>
      <c r="M184" s="214" t="s">
        <v>592</v>
      </c>
      <c r="N184" s="215" t="s">
        <v>616</v>
      </c>
      <c r="O184" s="36"/>
      <c r="P184" s="177">
        <f>O184*H184</f>
        <v>0</v>
      </c>
      <c r="Q184" s="177">
        <v>0.00135</v>
      </c>
      <c r="R184" s="177">
        <f>Q184*H184</f>
        <v>0.00135</v>
      </c>
      <c r="S184" s="177">
        <v>0</v>
      </c>
      <c r="T184" s="178">
        <f>S184*H184</f>
        <v>0</v>
      </c>
      <c r="AR184" s="18" t="s">
        <v>780</v>
      </c>
      <c r="AT184" s="18" t="s">
        <v>1094</v>
      </c>
      <c r="AU184" s="18" t="s">
        <v>729</v>
      </c>
      <c r="AY184" s="18" t="s">
        <v>728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8" t="s">
        <v>593</v>
      </c>
      <c r="BK184" s="179">
        <f>ROUND(I184*H184,2)</f>
        <v>0</v>
      </c>
      <c r="BL184" s="18" t="s">
        <v>736</v>
      </c>
      <c r="BM184" s="18" t="s">
        <v>190</v>
      </c>
    </row>
    <row r="185" spans="2:47" s="1" customFormat="1" ht="27">
      <c r="B185" s="35"/>
      <c r="D185" s="180" t="s">
        <v>738</v>
      </c>
      <c r="F185" s="181" t="s">
        <v>191</v>
      </c>
      <c r="I185" s="141"/>
      <c r="L185" s="35"/>
      <c r="M185" s="65"/>
      <c r="N185" s="36"/>
      <c r="O185" s="36"/>
      <c r="P185" s="36"/>
      <c r="Q185" s="36"/>
      <c r="R185" s="36"/>
      <c r="S185" s="36"/>
      <c r="T185" s="66"/>
      <c r="AT185" s="18" t="s">
        <v>738</v>
      </c>
      <c r="AU185" s="18" t="s">
        <v>729</v>
      </c>
    </row>
    <row r="186" spans="2:63" s="11" customFormat="1" ht="21.75" customHeight="1">
      <c r="B186" s="153"/>
      <c r="D186" s="164" t="s">
        <v>644</v>
      </c>
      <c r="E186" s="165" t="s">
        <v>895</v>
      </c>
      <c r="F186" s="165" t="s">
        <v>896</v>
      </c>
      <c r="I186" s="156"/>
      <c r="J186" s="166">
        <f>BK186</f>
        <v>0</v>
      </c>
      <c r="L186" s="153"/>
      <c r="M186" s="158"/>
      <c r="N186" s="159"/>
      <c r="O186" s="159"/>
      <c r="P186" s="160">
        <f>SUM(P187:P202)</f>
        <v>0</v>
      </c>
      <c r="Q186" s="159"/>
      <c r="R186" s="160">
        <f>SUM(R187:R202)</f>
        <v>0.00039</v>
      </c>
      <c r="S186" s="159"/>
      <c r="T186" s="161">
        <f>SUM(T187:T202)</f>
        <v>0.8580000000000001</v>
      </c>
      <c r="AR186" s="154" t="s">
        <v>593</v>
      </c>
      <c r="AT186" s="162" t="s">
        <v>644</v>
      </c>
      <c r="AU186" s="162" t="s">
        <v>653</v>
      </c>
      <c r="AY186" s="154" t="s">
        <v>728</v>
      </c>
      <c r="BK186" s="163">
        <f>SUM(BK187:BK202)</f>
        <v>0</v>
      </c>
    </row>
    <row r="187" spans="2:65" s="1" customFormat="1" ht="22.5" customHeight="1">
      <c r="B187" s="167"/>
      <c r="C187" s="168" t="s">
        <v>916</v>
      </c>
      <c r="D187" s="168" t="s">
        <v>731</v>
      </c>
      <c r="E187" s="169" t="s">
        <v>923</v>
      </c>
      <c r="F187" s="170" t="s">
        <v>924</v>
      </c>
      <c r="G187" s="171" t="s">
        <v>734</v>
      </c>
      <c r="H187" s="172">
        <v>2.167</v>
      </c>
      <c r="I187" s="173"/>
      <c r="J187" s="174">
        <f>ROUND(I187*H187,2)</f>
        <v>0</v>
      </c>
      <c r="K187" s="170" t="s">
        <v>735</v>
      </c>
      <c r="L187" s="35"/>
      <c r="M187" s="175" t="s">
        <v>592</v>
      </c>
      <c r="N187" s="176" t="s">
        <v>616</v>
      </c>
      <c r="O187" s="36"/>
      <c r="P187" s="177">
        <f>O187*H187</f>
        <v>0</v>
      </c>
      <c r="Q187" s="177">
        <v>0</v>
      </c>
      <c r="R187" s="177">
        <f>Q187*H187</f>
        <v>0</v>
      </c>
      <c r="S187" s="177">
        <v>0</v>
      </c>
      <c r="T187" s="178">
        <f>S187*H187</f>
        <v>0</v>
      </c>
      <c r="AR187" s="18" t="s">
        <v>736</v>
      </c>
      <c r="AT187" s="18" t="s">
        <v>731</v>
      </c>
      <c r="AU187" s="18" t="s">
        <v>729</v>
      </c>
      <c r="AY187" s="18" t="s">
        <v>728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18" t="s">
        <v>593</v>
      </c>
      <c r="BK187" s="179">
        <f>ROUND(I187*H187,2)</f>
        <v>0</v>
      </c>
      <c r="BL187" s="18" t="s">
        <v>736</v>
      </c>
      <c r="BM187" s="18" t="s">
        <v>192</v>
      </c>
    </row>
    <row r="188" spans="2:47" s="1" customFormat="1" ht="13.5">
      <c r="B188" s="35"/>
      <c r="D188" s="180" t="s">
        <v>738</v>
      </c>
      <c r="F188" s="181" t="s">
        <v>924</v>
      </c>
      <c r="I188" s="141"/>
      <c r="L188" s="35"/>
      <c r="M188" s="65"/>
      <c r="N188" s="36"/>
      <c r="O188" s="36"/>
      <c r="P188" s="36"/>
      <c r="Q188" s="36"/>
      <c r="R188" s="36"/>
      <c r="S188" s="36"/>
      <c r="T188" s="66"/>
      <c r="AT188" s="18" t="s">
        <v>738</v>
      </c>
      <c r="AU188" s="18" t="s">
        <v>729</v>
      </c>
    </row>
    <row r="189" spans="2:47" s="1" customFormat="1" ht="27">
      <c r="B189" s="35"/>
      <c r="D189" s="180" t="s">
        <v>812</v>
      </c>
      <c r="F189" s="197" t="s">
        <v>193</v>
      </c>
      <c r="I189" s="141"/>
      <c r="L189" s="35"/>
      <c r="M189" s="65"/>
      <c r="N189" s="36"/>
      <c r="O189" s="36"/>
      <c r="P189" s="36"/>
      <c r="Q189" s="36"/>
      <c r="R189" s="36"/>
      <c r="S189" s="36"/>
      <c r="T189" s="66"/>
      <c r="AT189" s="18" t="s">
        <v>812</v>
      </c>
      <c r="AU189" s="18" t="s">
        <v>729</v>
      </c>
    </row>
    <row r="190" spans="2:51" s="12" customFormat="1" ht="13.5">
      <c r="B190" s="182"/>
      <c r="D190" s="183" t="s">
        <v>740</v>
      </c>
      <c r="E190" s="184" t="s">
        <v>592</v>
      </c>
      <c r="F190" s="185" t="s">
        <v>194</v>
      </c>
      <c r="H190" s="186">
        <v>2.167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91" t="s">
        <v>740</v>
      </c>
      <c r="AU190" s="191" t="s">
        <v>729</v>
      </c>
      <c r="AV190" s="12" t="s">
        <v>653</v>
      </c>
      <c r="AW190" s="12" t="s">
        <v>608</v>
      </c>
      <c r="AX190" s="12" t="s">
        <v>645</v>
      </c>
      <c r="AY190" s="191" t="s">
        <v>728</v>
      </c>
    </row>
    <row r="191" spans="2:65" s="1" customFormat="1" ht="31.5" customHeight="1">
      <c r="B191" s="167"/>
      <c r="C191" s="168" t="s">
        <v>922</v>
      </c>
      <c r="D191" s="168" t="s">
        <v>731</v>
      </c>
      <c r="E191" s="169" t="s">
        <v>929</v>
      </c>
      <c r="F191" s="170" t="s">
        <v>930</v>
      </c>
      <c r="G191" s="171" t="s">
        <v>869</v>
      </c>
      <c r="H191" s="172">
        <v>0.325</v>
      </c>
      <c r="I191" s="173"/>
      <c r="J191" s="174">
        <f>ROUND(I191*H191,2)</f>
        <v>0</v>
      </c>
      <c r="K191" s="170" t="s">
        <v>735</v>
      </c>
      <c r="L191" s="35"/>
      <c r="M191" s="175" t="s">
        <v>592</v>
      </c>
      <c r="N191" s="176" t="s">
        <v>616</v>
      </c>
      <c r="O191" s="36"/>
      <c r="P191" s="177">
        <f>O191*H191</f>
        <v>0</v>
      </c>
      <c r="Q191" s="177">
        <v>0</v>
      </c>
      <c r="R191" s="177">
        <f>Q191*H191</f>
        <v>0</v>
      </c>
      <c r="S191" s="177">
        <v>2.2</v>
      </c>
      <c r="T191" s="178">
        <f>S191*H191</f>
        <v>0.7150000000000001</v>
      </c>
      <c r="AR191" s="18" t="s">
        <v>736</v>
      </c>
      <c r="AT191" s="18" t="s">
        <v>731</v>
      </c>
      <c r="AU191" s="18" t="s">
        <v>729</v>
      </c>
      <c r="AY191" s="18" t="s">
        <v>728</v>
      </c>
      <c r="BE191" s="179">
        <f>IF(N191="základní",J191,0)</f>
        <v>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18" t="s">
        <v>593</v>
      </c>
      <c r="BK191" s="179">
        <f>ROUND(I191*H191,2)</f>
        <v>0</v>
      </c>
      <c r="BL191" s="18" t="s">
        <v>736</v>
      </c>
      <c r="BM191" s="18" t="s">
        <v>195</v>
      </c>
    </row>
    <row r="192" spans="2:47" s="1" customFormat="1" ht="27">
      <c r="B192" s="35"/>
      <c r="D192" s="180" t="s">
        <v>738</v>
      </c>
      <c r="F192" s="181" t="s">
        <v>932</v>
      </c>
      <c r="I192" s="141"/>
      <c r="L192" s="35"/>
      <c r="M192" s="65"/>
      <c r="N192" s="36"/>
      <c r="O192" s="36"/>
      <c r="P192" s="36"/>
      <c r="Q192" s="36"/>
      <c r="R192" s="36"/>
      <c r="S192" s="36"/>
      <c r="T192" s="66"/>
      <c r="AT192" s="18" t="s">
        <v>738</v>
      </c>
      <c r="AU192" s="18" t="s">
        <v>729</v>
      </c>
    </row>
    <row r="193" spans="2:51" s="12" customFormat="1" ht="13.5">
      <c r="B193" s="182"/>
      <c r="D193" s="183" t="s">
        <v>740</v>
      </c>
      <c r="E193" s="184" t="s">
        <v>592</v>
      </c>
      <c r="F193" s="185" t="s">
        <v>196</v>
      </c>
      <c r="H193" s="186">
        <v>0.325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91" t="s">
        <v>740</v>
      </c>
      <c r="AU193" s="191" t="s">
        <v>729</v>
      </c>
      <c r="AV193" s="12" t="s">
        <v>653</v>
      </c>
      <c r="AW193" s="12" t="s">
        <v>608</v>
      </c>
      <c r="AX193" s="12" t="s">
        <v>645</v>
      </c>
      <c r="AY193" s="191" t="s">
        <v>728</v>
      </c>
    </row>
    <row r="194" spans="2:65" s="1" customFormat="1" ht="31.5" customHeight="1">
      <c r="B194" s="167"/>
      <c r="C194" s="168" t="s">
        <v>928</v>
      </c>
      <c r="D194" s="168" t="s">
        <v>731</v>
      </c>
      <c r="E194" s="169" t="s">
        <v>197</v>
      </c>
      <c r="F194" s="170" t="s">
        <v>198</v>
      </c>
      <c r="G194" s="171" t="s">
        <v>869</v>
      </c>
      <c r="H194" s="172">
        <v>0.065</v>
      </c>
      <c r="I194" s="173"/>
      <c r="J194" s="174">
        <f>ROUND(I194*H194,2)</f>
        <v>0</v>
      </c>
      <c r="K194" s="170" t="s">
        <v>735</v>
      </c>
      <c r="L194" s="35"/>
      <c r="M194" s="175" t="s">
        <v>592</v>
      </c>
      <c r="N194" s="176" t="s">
        <v>616</v>
      </c>
      <c r="O194" s="36"/>
      <c r="P194" s="177">
        <f>O194*H194</f>
        <v>0</v>
      </c>
      <c r="Q194" s="177">
        <v>0</v>
      </c>
      <c r="R194" s="177">
        <f>Q194*H194</f>
        <v>0</v>
      </c>
      <c r="S194" s="177">
        <v>2.2</v>
      </c>
      <c r="T194" s="178">
        <f>S194*H194</f>
        <v>0.14300000000000002</v>
      </c>
      <c r="AR194" s="18" t="s">
        <v>736</v>
      </c>
      <c r="AT194" s="18" t="s">
        <v>731</v>
      </c>
      <c r="AU194" s="18" t="s">
        <v>729</v>
      </c>
      <c r="AY194" s="18" t="s">
        <v>728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8" t="s">
        <v>593</v>
      </c>
      <c r="BK194" s="179">
        <f>ROUND(I194*H194,2)</f>
        <v>0</v>
      </c>
      <c r="BL194" s="18" t="s">
        <v>736</v>
      </c>
      <c r="BM194" s="18" t="s">
        <v>199</v>
      </c>
    </row>
    <row r="195" spans="2:47" s="1" customFormat="1" ht="27">
      <c r="B195" s="35"/>
      <c r="D195" s="180" t="s">
        <v>738</v>
      </c>
      <c r="F195" s="181" t="s">
        <v>200</v>
      </c>
      <c r="I195" s="141"/>
      <c r="L195" s="35"/>
      <c r="M195" s="65"/>
      <c r="N195" s="36"/>
      <c r="O195" s="36"/>
      <c r="P195" s="36"/>
      <c r="Q195" s="36"/>
      <c r="R195" s="36"/>
      <c r="S195" s="36"/>
      <c r="T195" s="66"/>
      <c r="AT195" s="18" t="s">
        <v>738</v>
      </c>
      <c r="AU195" s="18" t="s">
        <v>729</v>
      </c>
    </row>
    <row r="196" spans="2:51" s="12" customFormat="1" ht="13.5">
      <c r="B196" s="182"/>
      <c r="D196" s="183" t="s">
        <v>740</v>
      </c>
      <c r="E196" s="184" t="s">
        <v>592</v>
      </c>
      <c r="F196" s="185" t="s">
        <v>201</v>
      </c>
      <c r="H196" s="186">
        <v>0.065</v>
      </c>
      <c r="I196" s="187"/>
      <c r="L196" s="182"/>
      <c r="M196" s="188"/>
      <c r="N196" s="189"/>
      <c r="O196" s="189"/>
      <c r="P196" s="189"/>
      <c r="Q196" s="189"/>
      <c r="R196" s="189"/>
      <c r="S196" s="189"/>
      <c r="T196" s="190"/>
      <c r="AT196" s="191" t="s">
        <v>740</v>
      </c>
      <c r="AU196" s="191" t="s">
        <v>729</v>
      </c>
      <c r="AV196" s="12" t="s">
        <v>653</v>
      </c>
      <c r="AW196" s="12" t="s">
        <v>608</v>
      </c>
      <c r="AX196" s="12" t="s">
        <v>645</v>
      </c>
      <c r="AY196" s="191" t="s">
        <v>728</v>
      </c>
    </row>
    <row r="197" spans="2:65" s="1" customFormat="1" ht="22.5" customHeight="1">
      <c r="B197" s="167"/>
      <c r="C197" s="168" t="s">
        <v>935</v>
      </c>
      <c r="D197" s="168" t="s">
        <v>731</v>
      </c>
      <c r="E197" s="169" t="s">
        <v>202</v>
      </c>
      <c r="F197" s="170" t="s">
        <v>203</v>
      </c>
      <c r="G197" s="171" t="s">
        <v>749</v>
      </c>
      <c r="H197" s="172">
        <v>2.167</v>
      </c>
      <c r="I197" s="173"/>
      <c r="J197" s="174">
        <f>ROUND(I197*H197,2)</f>
        <v>0</v>
      </c>
      <c r="K197" s="170" t="s">
        <v>735</v>
      </c>
      <c r="L197" s="35"/>
      <c r="M197" s="175" t="s">
        <v>592</v>
      </c>
      <c r="N197" s="176" t="s">
        <v>616</v>
      </c>
      <c r="O197" s="36"/>
      <c r="P197" s="177">
        <f>O197*H197</f>
        <v>0</v>
      </c>
      <c r="Q197" s="177">
        <v>0</v>
      </c>
      <c r="R197" s="177">
        <f>Q197*H197</f>
        <v>0</v>
      </c>
      <c r="S197" s="177">
        <v>0</v>
      </c>
      <c r="T197" s="178">
        <f>S197*H197</f>
        <v>0</v>
      </c>
      <c r="AR197" s="18" t="s">
        <v>736</v>
      </c>
      <c r="AT197" s="18" t="s">
        <v>731</v>
      </c>
      <c r="AU197" s="18" t="s">
        <v>729</v>
      </c>
      <c r="AY197" s="18" t="s">
        <v>728</v>
      </c>
      <c r="BE197" s="179">
        <f>IF(N197="základní",J197,0)</f>
        <v>0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18" t="s">
        <v>593</v>
      </c>
      <c r="BK197" s="179">
        <f>ROUND(I197*H197,2)</f>
        <v>0</v>
      </c>
      <c r="BL197" s="18" t="s">
        <v>736</v>
      </c>
      <c r="BM197" s="18" t="s">
        <v>204</v>
      </c>
    </row>
    <row r="198" spans="2:47" s="1" customFormat="1" ht="13.5">
      <c r="B198" s="35"/>
      <c r="D198" s="180" t="s">
        <v>738</v>
      </c>
      <c r="F198" s="181" t="s">
        <v>205</v>
      </c>
      <c r="I198" s="141"/>
      <c r="L198" s="35"/>
      <c r="M198" s="65"/>
      <c r="N198" s="36"/>
      <c r="O198" s="36"/>
      <c r="P198" s="36"/>
      <c r="Q198" s="36"/>
      <c r="R198" s="36"/>
      <c r="S198" s="36"/>
      <c r="T198" s="66"/>
      <c r="AT198" s="18" t="s">
        <v>738</v>
      </c>
      <c r="AU198" s="18" t="s">
        <v>729</v>
      </c>
    </row>
    <row r="199" spans="2:51" s="12" customFormat="1" ht="13.5">
      <c r="B199" s="182"/>
      <c r="D199" s="183" t="s">
        <v>740</v>
      </c>
      <c r="E199" s="184" t="s">
        <v>592</v>
      </c>
      <c r="F199" s="185" t="s">
        <v>206</v>
      </c>
      <c r="H199" s="186">
        <v>2.167</v>
      </c>
      <c r="I199" s="187"/>
      <c r="L199" s="182"/>
      <c r="M199" s="188"/>
      <c r="N199" s="189"/>
      <c r="O199" s="189"/>
      <c r="P199" s="189"/>
      <c r="Q199" s="189"/>
      <c r="R199" s="189"/>
      <c r="S199" s="189"/>
      <c r="T199" s="190"/>
      <c r="AT199" s="191" t="s">
        <v>740</v>
      </c>
      <c r="AU199" s="191" t="s">
        <v>729</v>
      </c>
      <c r="AV199" s="12" t="s">
        <v>653</v>
      </c>
      <c r="AW199" s="12" t="s">
        <v>608</v>
      </c>
      <c r="AX199" s="12" t="s">
        <v>645</v>
      </c>
      <c r="AY199" s="191" t="s">
        <v>728</v>
      </c>
    </row>
    <row r="200" spans="2:65" s="1" customFormat="1" ht="22.5" customHeight="1">
      <c r="B200" s="167"/>
      <c r="C200" s="168" t="s">
        <v>941</v>
      </c>
      <c r="D200" s="168" t="s">
        <v>731</v>
      </c>
      <c r="E200" s="169" t="s">
        <v>207</v>
      </c>
      <c r="F200" s="170" t="s">
        <v>208</v>
      </c>
      <c r="G200" s="171" t="s">
        <v>749</v>
      </c>
      <c r="H200" s="172">
        <v>13</v>
      </c>
      <c r="I200" s="173"/>
      <c r="J200" s="174">
        <f>ROUND(I200*H200,2)</f>
        <v>0</v>
      </c>
      <c r="K200" s="170" t="s">
        <v>735</v>
      </c>
      <c r="L200" s="35"/>
      <c r="M200" s="175" t="s">
        <v>592</v>
      </c>
      <c r="N200" s="176" t="s">
        <v>616</v>
      </c>
      <c r="O200" s="36"/>
      <c r="P200" s="177">
        <f>O200*H200</f>
        <v>0</v>
      </c>
      <c r="Q200" s="177">
        <v>3E-05</v>
      </c>
      <c r="R200" s="177">
        <f>Q200*H200</f>
        <v>0.00039</v>
      </c>
      <c r="S200" s="177">
        <v>0</v>
      </c>
      <c r="T200" s="178">
        <f>S200*H200</f>
        <v>0</v>
      </c>
      <c r="AR200" s="18" t="s">
        <v>736</v>
      </c>
      <c r="AT200" s="18" t="s">
        <v>731</v>
      </c>
      <c r="AU200" s="18" t="s">
        <v>729</v>
      </c>
      <c r="AY200" s="18" t="s">
        <v>728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18" t="s">
        <v>593</v>
      </c>
      <c r="BK200" s="179">
        <f>ROUND(I200*H200,2)</f>
        <v>0</v>
      </c>
      <c r="BL200" s="18" t="s">
        <v>736</v>
      </c>
      <c r="BM200" s="18" t="s">
        <v>209</v>
      </c>
    </row>
    <row r="201" spans="2:47" s="1" customFormat="1" ht="13.5">
      <c r="B201" s="35"/>
      <c r="D201" s="180" t="s">
        <v>738</v>
      </c>
      <c r="F201" s="181" t="s">
        <v>210</v>
      </c>
      <c r="I201" s="141"/>
      <c r="L201" s="35"/>
      <c r="M201" s="65"/>
      <c r="N201" s="36"/>
      <c r="O201" s="36"/>
      <c r="P201" s="36"/>
      <c r="Q201" s="36"/>
      <c r="R201" s="36"/>
      <c r="S201" s="36"/>
      <c r="T201" s="66"/>
      <c r="AT201" s="18" t="s">
        <v>738</v>
      </c>
      <c r="AU201" s="18" t="s">
        <v>729</v>
      </c>
    </row>
    <row r="202" spans="2:51" s="12" customFormat="1" ht="13.5">
      <c r="B202" s="182"/>
      <c r="D202" s="180" t="s">
        <v>740</v>
      </c>
      <c r="E202" s="191" t="s">
        <v>592</v>
      </c>
      <c r="F202" s="193" t="s">
        <v>211</v>
      </c>
      <c r="H202" s="194">
        <v>13</v>
      </c>
      <c r="I202" s="187"/>
      <c r="L202" s="182"/>
      <c r="M202" s="188"/>
      <c r="N202" s="189"/>
      <c r="O202" s="189"/>
      <c r="P202" s="189"/>
      <c r="Q202" s="189"/>
      <c r="R202" s="189"/>
      <c r="S202" s="189"/>
      <c r="T202" s="190"/>
      <c r="AT202" s="191" t="s">
        <v>740</v>
      </c>
      <c r="AU202" s="191" t="s">
        <v>729</v>
      </c>
      <c r="AV202" s="12" t="s">
        <v>653</v>
      </c>
      <c r="AW202" s="12" t="s">
        <v>608</v>
      </c>
      <c r="AX202" s="12" t="s">
        <v>645</v>
      </c>
      <c r="AY202" s="191" t="s">
        <v>728</v>
      </c>
    </row>
    <row r="203" spans="2:63" s="11" customFormat="1" ht="29.25" customHeight="1">
      <c r="B203" s="153"/>
      <c r="D203" s="164" t="s">
        <v>644</v>
      </c>
      <c r="E203" s="165" t="s">
        <v>1045</v>
      </c>
      <c r="F203" s="165" t="s">
        <v>1046</v>
      </c>
      <c r="I203" s="156"/>
      <c r="J203" s="166">
        <f>BK203</f>
        <v>0</v>
      </c>
      <c r="L203" s="153"/>
      <c r="M203" s="158"/>
      <c r="N203" s="159"/>
      <c r="O203" s="159"/>
      <c r="P203" s="160">
        <f>SUM(P204:P213)</f>
        <v>0</v>
      </c>
      <c r="Q203" s="159"/>
      <c r="R203" s="160">
        <f>SUM(R204:R213)</f>
        <v>0</v>
      </c>
      <c r="S203" s="159"/>
      <c r="T203" s="161">
        <f>SUM(T204:T213)</f>
        <v>0</v>
      </c>
      <c r="AR203" s="154" t="s">
        <v>593</v>
      </c>
      <c r="AT203" s="162" t="s">
        <v>644</v>
      </c>
      <c r="AU203" s="162" t="s">
        <v>593</v>
      </c>
      <c r="AY203" s="154" t="s">
        <v>728</v>
      </c>
      <c r="BK203" s="163">
        <f>SUM(BK204:BK213)</f>
        <v>0</v>
      </c>
    </row>
    <row r="204" spans="2:65" s="1" customFormat="1" ht="22.5" customHeight="1">
      <c r="B204" s="167"/>
      <c r="C204" s="168" t="s">
        <v>947</v>
      </c>
      <c r="D204" s="168" t="s">
        <v>731</v>
      </c>
      <c r="E204" s="169" t="s">
        <v>1054</v>
      </c>
      <c r="F204" s="170" t="s">
        <v>1055</v>
      </c>
      <c r="G204" s="171" t="s">
        <v>1056</v>
      </c>
      <c r="H204" s="172">
        <v>0.858</v>
      </c>
      <c r="I204" s="173"/>
      <c r="J204" s="174">
        <f>ROUND(I204*H204,2)</f>
        <v>0</v>
      </c>
      <c r="K204" s="170" t="s">
        <v>735</v>
      </c>
      <c r="L204" s="35"/>
      <c r="M204" s="175" t="s">
        <v>592</v>
      </c>
      <c r="N204" s="176" t="s">
        <v>616</v>
      </c>
      <c r="O204" s="36"/>
      <c r="P204" s="177">
        <f>O204*H204</f>
        <v>0</v>
      </c>
      <c r="Q204" s="177">
        <v>0</v>
      </c>
      <c r="R204" s="177">
        <f>Q204*H204</f>
        <v>0</v>
      </c>
      <c r="S204" s="177">
        <v>0</v>
      </c>
      <c r="T204" s="178">
        <f>S204*H204</f>
        <v>0</v>
      </c>
      <c r="AR204" s="18" t="s">
        <v>736</v>
      </c>
      <c r="AT204" s="18" t="s">
        <v>731</v>
      </c>
      <c r="AU204" s="18" t="s">
        <v>653</v>
      </c>
      <c r="AY204" s="18" t="s">
        <v>728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8" t="s">
        <v>593</v>
      </c>
      <c r="BK204" s="179">
        <f>ROUND(I204*H204,2)</f>
        <v>0</v>
      </c>
      <c r="BL204" s="18" t="s">
        <v>736</v>
      </c>
      <c r="BM204" s="18" t="s">
        <v>212</v>
      </c>
    </row>
    <row r="205" spans="2:47" s="1" customFormat="1" ht="27">
      <c r="B205" s="35"/>
      <c r="D205" s="183" t="s">
        <v>738</v>
      </c>
      <c r="F205" s="192" t="s">
        <v>1058</v>
      </c>
      <c r="I205" s="141"/>
      <c r="L205" s="35"/>
      <c r="M205" s="65"/>
      <c r="N205" s="36"/>
      <c r="O205" s="36"/>
      <c r="P205" s="36"/>
      <c r="Q205" s="36"/>
      <c r="R205" s="36"/>
      <c r="S205" s="36"/>
      <c r="T205" s="66"/>
      <c r="AT205" s="18" t="s">
        <v>738</v>
      </c>
      <c r="AU205" s="18" t="s">
        <v>653</v>
      </c>
    </row>
    <row r="206" spans="2:65" s="1" customFormat="1" ht="22.5" customHeight="1">
      <c r="B206" s="167"/>
      <c r="C206" s="168" t="s">
        <v>953</v>
      </c>
      <c r="D206" s="168" t="s">
        <v>731</v>
      </c>
      <c r="E206" s="169" t="s">
        <v>1060</v>
      </c>
      <c r="F206" s="170" t="s">
        <v>1061</v>
      </c>
      <c r="G206" s="171" t="s">
        <v>1056</v>
      </c>
      <c r="H206" s="172">
        <v>0.858</v>
      </c>
      <c r="I206" s="173"/>
      <c r="J206" s="174">
        <f>ROUND(I206*H206,2)</f>
        <v>0</v>
      </c>
      <c r="K206" s="170" t="s">
        <v>735</v>
      </c>
      <c r="L206" s="35"/>
      <c r="M206" s="175" t="s">
        <v>592</v>
      </c>
      <c r="N206" s="176" t="s">
        <v>616</v>
      </c>
      <c r="O206" s="36"/>
      <c r="P206" s="177">
        <f>O206*H206</f>
        <v>0</v>
      </c>
      <c r="Q206" s="177">
        <v>0</v>
      </c>
      <c r="R206" s="177">
        <f>Q206*H206</f>
        <v>0</v>
      </c>
      <c r="S206" s="177">
        <v>0</v>
      </c>
      <c r="T206" s="178">
        <f>S206*H206</f>
        <v>0</v>
      </c>
      <c r="AR206" s="18" t="s">
        <v>736</v>
      </c>
      <c r="AT206" s="18" t="s">
        <v>731</v>
      </c>
      <c r="AU206" s="18" t="s">
        <v>653</v>
      </c>
      <c r="AY206" s="18" t="s">
        <v>728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8" t="s">
        <v>593</v>
      </c>
      <c r="BK206" s="179">
        <f>ROUND(I206*H206,2)</f>
        <v>0</v>
      </c>
      <c r="BL206" s="18" t="s">
        <v>736</v>
      </c>
      <c r="BM206" s="18" t="s">
        <v>213</v>
      </c>
    </row>
    <row r="207" spans="2:47" s="1" customFormat="1" ht="13.5">
      <c r="B207" s="35"/>
      <c r="D207" s="183" t="s">
        <v>738</v>
      </c>
      <c r="F207" s="192" t="s">
        <v>1063</v>
      </c>
      <c r="I207" s="141"/>
      <c r="L207" s="35"/>
      <c r="M207" s="65"/>
      <c r="N207" s="36"/>
      <c r="O207" s="36"/>
      <c r="P207" s="36"/>
      <c r="Q207" s="36"/>
      <c r="R207" s="36"/>
      <c r="S207" s="36"/>
      <c r="T207" s="66"/>
      <c r="AT207" s="18" t="s">
        <v>738</v>
      </c>
      <c r="AU207" s="18" t="s">
        <v>653</v>
      </c>
    </row>
    <row r="208" spans="2:65" s="1" customFormat="1" ht="22.5" customHeight="1">
      <c r="B208" s="167"/>
      <c r="C208" s="168" t="s">
        <v>960</v>
      </c>
      <c r="D208" s="168" t="s">
        <v>731</v>
      </c>
      <c r="E208" s="169" t="s">
        <v>1065</v>
      </c>
      <c r="F208" s="170" t="s">
        <v>1066</v>
      </c>
      <c r="G208" s="171" t="s">
        <v>1056</v>
      </c>
      <c r="H208" s="172">
        <v>12.87</v>
      </c>
      <c r="I208" s="173"/>
      <c r="J208" s="174">
        <f>ROUND(I208*H208,2)</f>
        <v>0</v>
      </c>
      <c r="K208" s="170" t="s">
        <v>735</v>
      </c>
      <c r="L208" s="35"/>
      <c r="M208" s="175" t="s">
        <v>592</v>
      </c>
      <c r="N208" s="176" t="s">
        <v>616</v>
      </c>
      <c r="O208" s="36"/>
      <c r="P208" s="177">
        <f>O208*H208</f>
        <v>0</v>
      </c>
      <c r="Q208" s="177">
        <v>0</v>
      </c>
      <c r="R208" s="177">
        <f>Q208*H208</f>
        <v>0</v>
      </c>
      <c r="S208" s="177">
        <v>0</v>
      </c>
      <c r="T208" s="178">
        <f>S208*H208</f>
        <v>0</v>
      </c>
      <c r="AR208" s="18" t="s">
        <v>736</v>
      </c>
      <c r="AT208" s="18" t="s">
        <v>731</v>
      </c>
      <c r="AU208" s="18" t="s">
        <v>653</v>
      </c>
      <c r="AY208" s="18" t="s">
        <v>728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18" t="s">
        <v>593</v>
      </c>
      <c r="BK208" s="179">
        <f>ROUND(I208*H208,2)</f>
        <v>0</v>
      </c>
      <c r="BL208" s="18" t="s">
        <v>736</v>
      </c>
      <c r="BM208" s="18" t="s">
        <v>214</v>
      </c>
    </row>
    <row r="209" spans="2:47" s="1" customFormat="1" ht="27">
      <c r="B209" s="35"/>
      <c r="D209" s="180" t="s">
        <v>738</v>
      </c>
      <c r="F209" s="181" t="s">
        <v>1068</v>
      </c>
      <c r="I209" s="141"/>
      <c r="L209" s="35"/>
      <c r="M209" s="65"/>
      <c r="N209" s="36"/>
      <c r="O209" s="36"/>
      <c r="P209" s="36"/>
      <c r="Q209" s="36"/>
      <c r="R209" s="36"/>
      <c r="S209" s="36"/>
      <c r="T209" s="66"/>
      <c r="AT209" s="18" t="s">
        <v>738</v>
      </c>
      <c r="AU209" s="18" t="s">
        <v>653</v>
      </c>
    </row>
    <row r="210" spans="2:47" s="1" customFormat="1" ht="27">
      <c r="B210" s="35"/>
      <c r="D210" s="180" t="s">
        <v>812</v>
      </c>
      <c r="F210" s="197" t="s">
        <v>1069</v>
      </c>
      <c r="I210" s="141"/>
      <c r="L210" s="35"/>
      <c r="M210" s="65"/>
      <c r="N210" s="36"/>
      <c r="O210" s="36"/>
      <c r="P210" s="36"/>
      <c r="Q210" s="36"/>
      <c r="R210" s="36"/>
      <c r="S210" s="36"/>
      <c r="T210" s="66"/>
      <c r="AT210" s="18" t="s">
        <v>812</v>
      </c>
      <c r="AU210" s="18" t="s">
        <v>653</v>
      </c>
    </row>
    <row r="211" spans="2:51" s="12" customFormat="1" ht="13.5">
      <c r="B211" s="182"/>
      <c r="D211" s="183" t="s">
        <v>740</v>
      </c>
      <c r="F211" s="185" t="s">
        <v>215</v>
      </c>
      <c r="H211" s="186">
        <v>12.87</v>
      </c>
      <c r="I211" s="187"/>
      <c r="L211" s="182"/>
      <c r="M211" s="188"/>
      <c r="N211" s="189"/>
      <c r="O211" s="189"/>
      <c r="P211" s="189"/>
      <c r="Q211" s="189"/>
      <c r="R211" s="189"/>
      <c r="S211" s="189"/>
      <c r="T211" s="190"/>
      <c r="AT211" s="191" t="s">
        <v>740</v>
      </c>
      <c r="AU211" s="191" t="s">
        <v>653</v>
      </c>
      <c r="AV211" s="12" t="s">
        <v>653</v>
      </c>
      <c r="AW211" s="12" t="s">
        <v>574</v>
      </c>
      <c r="AX211" s="12" t="s">
        <v>593</v>
      </c>
      <c r="AY211" s="191" t="s">
        <v>728</v>
      </c>
    </row>
    <row r="212" spans="2:65" s="1" customFormat="1" ht="22.5" customHeight="1">
      <c r="B212" s="167"/>
      <c r="C212" s="168" t="s">
        <v>967</v>
      </c>
      <c r="D212" s="168" t="s">
        <v>731</v>
      </c>
      <c r="E212" s="169" t="s">
        <v>1072</v>
      </c>
      <c r="F212" s="170" t="s">
        <v>1073</v>
      </c>
      <c r="G212" s="171" t="s">
        <v>1056</v>
      </c>
      <c r="H212" s="172">
        <v>0.858</v>
      </c>
      <c r="I212" s="173"/>
      <c r="J212" s="174">
        <f>ROUND(I212*H212,2)</f>
        <v>0</v>
      </c>
      <c r="K212" s="170" t="s">
        <v>735</v>
      </c>
      <c r="L212" s="35"/>
      <c r="M212" s="175" t="s">
        <v>592</v>
      </c>
      <c r="N212" s="176" t="s">
        <v>616</v>
      </c>
      <c r="O212" s="36"/>
      <c r="P212" s="177">
        <f>O212*H212</f>
        <v>0</v>
      </c>
      <c r="Q212" s="177">
        <v>0</v>
      </c>
      <c r="R212" s="177">
        <f>Q212*H212</f>
        <v>0</v>
      </c>
      <c r="S212" s="177">
        <v>0</v>
      </c>
      <c r="T212" s="178">
        <f>S212*H212</f>
        <v>0</v>
      </c>
      <c r="AR212" s="18" t="s">
        <v>736</v>
      </c>
      <c r="AT212" s="18" t="s">
        <v>731</v>
      </c>
      <c r="AU212" s="18" t="s">
        <v>653</v>
      </c>
      <c r="AY212" s="18" t="s">
        <v>728</v>
      </c>
      <c r="BE212" s="179">
        <f>IF(N212="základní",J212,0)</f>
        <v>0</v>
      </c>
      <c r="BF212" s="179">
        <f>IF(N212="snížená",J212,0)</f>
        <v>0</v>
      </c>
      <c r="BG212" s="179">
        <f>IF(N212="zákl. přenesená",J212,0)</f>
        <v>0</v>
      </c>
      <c r="BH212" s="179">
        <f>IF(N212="sníž. přenesená",J212,0)</f>
        <v>0</v>
      </c>
      <c r="BI212" s="179">
        <f>IF(N212="nulová",J212,0)</f>
        <v>0</v>
      </c>
      <c r="BJ212" s="18" t="s">
        <v>593</v>
      </c>
      <c r="BK212" s="179">
        <f>ROUND(I212*H212,2)</f>
        <v>0</v>
      </c>
      <c r="BL212" s="18" t="s">
        <v>736</v>
      </c>
      <c r="BM212" s="18" t="s">
        <v>216</v>
      </c>
    </row>
    <row r="213" spans="2:47" s="1" customFormat="1" ht="13.5">
      <c r="B213" s="35"/>
      <c r="D213" s="180" t="s">
        <v>738</v>
      </c>
      <c r="F213" s="181" t="s">
        <v>1075</v>
      </c>
      <c r="I213" s="141"/>
      <c r="L213" s="35"/>
      <c r="M213" s="65"/>
      <c r="N213" s="36"/>
      <c r="O213" s="36"/>
      <c r="P213" s="36"/>
      <c r="Q213" s="36"/>
      <c r="R213" s="36"/>
      <c r="S213" s="36"/>
      <c r="T213" s="66"/>
      <c r="AT213" s="18" t="s">
        <v>738</v>
      </c>
      <c r="AU213" s="18" t="s">
        <v>653</v>
      </c>
    </row>
    <row r="214" spans="2:63" s="11" customFormat="1" ht="29.25" customHeight="1">
      <c r="B214" s="153"/>
      <c r="D214" s="164" t="s">
        <v>644</v>
      </c>
      <c r="E214" s="165" t="s">
        <v>1076</v>
      </c>
      <c r="F214" s="165" t="s">
        <v>1077</v>
      </c>
      <c r="I214" s="156"/>
      <c r="J214" s="166">
        <f>BK214</f>
        <v>0</v>
      </c>
      <c r="L214" s="153"/>
      <c r="M214" s="158"/>
      <c r="N214" s="159"/>
      <c r="O214" s="159"/>
      <c r="P214" s="160">
        <f>SUM(P215:P216)</f>
        <v>0</v>
      </c>
      <c r="Q214" s="159"/>
      <c r="R214" s="160">
        <f>SUM(R215:R216)</f>
        <v>0</v>
      </c>
      <c r="S214" s="159"/>
      <c r="T214" s="161">
        <f>SUM(T215:T216)</f>
        <v>0</v>
      </c>
      <c r="AR214" s="154" t="s">
        <v>736</v>
      </c>
      <c r="AT214" s="162" t="s">
        <v>644</v>
      </c>
      <c r="AU214" s="162" t="s">
        <v>593</v>
      </c>
      <c r="AY214" s="154" t="s">
        <v>728</v>
      </c>
      <c r="BK214" s="163">
        <f>SUM(BK215:BK216)</f>
        <v>0</v>
      </c>
    </row>
    <row r="215" spans="2:65" s="1" customFormat="1" ht="22.5" customHeight="1">
      <c r="B215" s="167"/>
      <c r="C215" s="168" t="s">
        <v>974</v>
      </c>
      <c r="D215" s="168" t="s">
        <v>731</v>
      </c>
      <c r="E215" s="169" t="s">
        <v>217</v>
      </c>
      <c r="F215" s="170" t="s">
        <v>218</v>
      </c>
      <c r="G215" s="171" t="s">
        <v>1056</v>
      </c>
      <c r="H215" s="172">
        <v>1.966</v>
      </c>
      <c r="I215" s="173"/>
      <c r="J215" s="174">
        <f>ROUND(I215*H215,2)</f>
        <v>0</v>
      </c>
      <c r="K215" s="170" t="s">
        <v>592</v>
      </c>
      <c r="L215" s="35"/>
      <c r="M215" s="175" t="s">
        <v>592</v>
      </c>
      <c r="N215" s="176" t="s">
        <v>616</v>
      </c>
      <c r="O215" s="36"/>
      <c r="P215" s="177">
        <f>O215*H215</f>
        <v>0</v>
      </c>
      <c r="Q215" s="177">
        <v>0</v>
      </c>
      <c r="R215" s="177">
        <f>Q215*H215</f>
        <v>0</v>
      </c>
      <c r="S215" s="177">
        <v>0</v>
      </c>
      <c r="T215" s="178">
        <f>S215*H215</f>
        <v>0</v>
      </c>
      <c r="AR215" s="18" t="s">
        <v>736</v>
      </c>
      <c r="AT215" s="18" t="s">
        <v>731</v>
      </c>
      <c r="AU215" s="18" t="s">
        <v>653</v>
      </c>
      <c r="AY215" s="18" t="s">
        <v>728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8" t="s">
        <v>593</v>
      </c>
      <c r="BK215" s="179">
        <f>ROUND(I215*H215,2)</f>
        <v>0</v>
      </c>
      <c r="BL215" s="18" t="s">
        <v>736</v>
      </c>
      <c r="BM215" s="18" t="s">
        <v>219</v>
      </c>
    </row>
    <row r="216" spans="2:47" s="1" customFormat="1" ht="13.5">
      <c r="B216" s="35"/>
      <c r="D216" s="180" t="s">
        <v>738</v>
      </c>
      <c r="F216" s="181" t="s">
        <v>220</v>
      </c>
      <c r="I216" s="141"/>
      <c r="L216" s="35"/>
      <c r="M216" s="65"/>
      <c r="N216" s="36"/>
      <c r="O216" s="36"/>
      <c r="P216" s="36"/>
      <c r="Q216" s="36"/>
      <c r="R216" s="36"/>
      <c r="S216" s="36"/>
      <c r="T216" s="66"/>
      <c r="AT216" s="18" t="s">
        <v>738</v>
      </c>
      <c r="AU216" s="18" t="s">
        <v>653</v>
      </c>
    </row>
    <row r="217" spans="2:63" s="11" customFormat="1" ht="36.75" customHeight="1">
      <c r="B217" s="153"/>
      <c r="D217" s="154" t="s">
        <v>644</v>
      </c>
      <c r="E217" s="155" t="s">
        <v>1083</v>
      </c>
      <c r="F217" s="155" t="s">
        <v>1084</v>
      </c>
      <c r="I217" s="156"/>
      <c r="J217" s="157">
        <f>BK217</f>
        <v>0</v>
      </c>
      <c r="L217" s="153"/>
      <c r="M217" s="158"/>
      <c r="N217" s="159"/>
      <c r="O217" s="159"/>
      <c r="P217" s="160">
        <f>P218</f>
        <v>0</v>
      </c>
      <c r="Q217" s="159"/>
      <c r="R217" s="160">
        <f>R218</f>
        <v>0.0082346</v>
      </c>
      <c r="S217" s="159"/>
      <c r="T217" s="161">
        <f>T218</f>
        <v>0</v>
      </c>
      <c r="AR217" s="154" t="s">
        <v>653</v>
      </c>
      <c r="AT217" s="162" t="s">
        <v>644</v>
      </c>
      <c r="AU217" s="162" t="s">
        <v>645</v>
      </c>
      <c r="AY217" s="154" t="s">
        <v>728</v>
      </c>
      <c r="BK217" s="163">
        <f>BK218</f>
        <v>0</v>
      </c>
    </row>
    <row r="218" spans="2:63" s="11" customFormat="1" ht="19.5" customHeight="1">
      <c r="B218" s="153"/>
      <c r="D218" s="164" t="s">
        <v>644</v>
      </c>
      <c r="E218" s="165" t="s">
        <v>1210</v>
      </c>
      <c r="F218" s="165" t="s">
        <v>1211</v>
      </c>
      <c r="I218" s="156"/>
      <c r="J218" s="166">
        <f>BK218</f>
        <v>0</v>
      </c>
      <c r="L218" s="153"/>
      <c r="M218" s="158"/>
      <c r="N218" s="159"/>
      <c r="O218" s="159"/>
      <c r="P218" s="160">
        <f>SUM(P219:P233)</f>
        <v>0</v>
      </c>
      <c r="Q218" s="159"/>
      <c r="R218" s="160">
        <f>SUM(R219:R233)</f>
        <v>0.0082346</v>
      </c>
      <c r="S218" s="159"/>
      <c r="T218" s="161">
        <f>SUM(T219:T233)</f>
        <v>0</v>
      </c>
      <c r="AR218" s="154" t="s">
        <v>653</v>
      </c>
      <c r="AT218" s="162" t="s">
        <v>644</v>
      </c>
      <c r="AU218" s="162" t="s">
        <v>593</v>
      </c>
      <c r="AY218" s="154" t="s">
        <v>728</v>
      </c>
      <c r="BK218" s="163">
        <f>SUM(BK219:BK233)</f>
        <v>0</v>
      </c>
    </row>
    <row r="219" spans="2:65" s="1" customFormat="1" ht="22.5" customHeight="1">
      <c r="B219" s="167"/>
      <c r="C219" s="168" t="s">
        <v>979</v>
      </c>
      <c r="D219" s="168" t="s">
        <v>731</v>
      </c>
      <c r="E219" s="169" t="s">
        <v>1236</v>
      </c>
      <c r="F219" s="170" t="s">
        <v>1237</v>
      </c>
      <c r="G219" s="171" t="s">
        <v>734</v>
      </c>
      <c r="H219" s="172">
        <v>2.167</v>
      </c>
      <c r="I219" s="173"/>
      <c r="J219" s="174">
        <f>ROUND(I219*H219,2)</f>
        <v>0</v>
      </c>
      <c r="K219" s="170" t="s">
        <v>735</v>
      </c>
      <c r="L219" s="35"/>
      <c r="M219" s="175" t="s">
        <v>592</v>
      </c>
      <c r="N219" s="176" t="s">
        <v>616</v>
      </c>
      <c r="O219" s="36"/>
      <c r="P219" s="177">
        <f>O219*H219</f>
        <v>0</v>
      </c>
      <c r="Q219" s="177">
        <v>0.0035</v>
      </c>
      <c r="R219" s="177">
        <f>Q219*H219</f>
        <v>0.007584499999999999</v>
      </c>
      <c r="S219" s="177">
        <v>0</v>
      </c>
      <c r="T219" s="178">
        <f>S219*H219</f>
        <v>0</v>
      </c>
      <c r="AR219" s="18" t="s">
        <v>835</v>
      </c>
      <c r="AT219" s="18" t="s">
        <v>731</v>
      </c>
      <c r="AU219" s="18" t="s">
        <v>653</v>
      </c>
      <c r="AY219" s="18" t="s">
        <v>728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18" t="s">
        <v>593</v>
      </c>
      <c r="BK219" s="179">
        <f>ROUND(I219*H219,2)</f>
        <v>0</v>
      </c>
      <c r="BL219" s="18" t="s">
        <v>835</v>
      </c>
      <c r="BM219" s="18" t="s">
        <v>221</v>
      </c>
    </row>
    <row r="220" spans="2:47" s="1" customFormat="1" ht="27">
      <c r="B220" s="35"/>
      <c r="D220" s="180" t="s">
        <v>738</v>
      </c>
      <c r="F220" s="181" t="s">
        <v>1239</v>
      </c>
      <c r="I220" s="141"/>
      <c r="L220" s="35"/>
      <c r="M220" s="65"/>
      <c r="N220" s="36"/>
      <c r="O220" s="36"/>
      <c r="P220" s="36"/>
      <c r="Q220" s="36"/>
      <c r="R220" s="36"/>
      <c r="S220" s="36"/>
      <c r="T220" s="66"/>
      <c r="AT220" s="18" t="s">
        <v>738</v>
      </c>
      <c r="AU220" s="18" t="s">
        <v>653</v>
      </c>
    </row>
    <row r="221" spans="2:47" s="1" customFormat="1" ht="40.5">
      <c r="B221" s="35"/>
      <c r="D221" s="180" t="s">
        <v>812</v>
      </c>
      <c r="F221" s="197" t="s">
        <v>1240</v>
      </c>
      <c r="I221" s="141"/>
      <c r="L221" s="35"/>
      <c r="M221" s="65"/>
      <c r="N221" s="36"/>
      <c r="O221" s="36"/>
      <c r="P221" s="36"/>
      <c r="Q221" s="36"/>
      <c r="R221" s="36"/>
      <c r="S221" s="36"/>
      <c r="T221" s="66"/>
      <c r="AT221" s="18" t="s">
        <v>812</v>
      </c>
      <c r="AU221" s="18" t="s">
        <v>653</v>
      </c>
    </row>
    <row r="222" spans="2:51" s="12" customFormat="1" ht="13.5">
      <c r="B222" s="182"/>
      <c r="D222" s="183" t="s">
        <v>740</v>
      </c>
      <c r="E222" s="184" t="s">
        <v>592</v>
      </c>
      <c r="F222" s="185" t="s">
        <v>222</v>
      </c>
      <c r="H222" s="186">
        <v>2.167</v>
      </c>
      <c r="I222" s="187"/>
      <c r="L222" s="182"/>
      <c r="M222" s="188"/>
      <c r="N222" s="189"/>
      <c r="O222" s="189"/>
      <c r="P222" s="189"/>
      <c r="Q222" s="189"/>
      <c r="R222" s="189"/>
      <c r="S222" s="189"/>
      <c r="T222" s="190"/>
      <c r="AT222" s="191" t="s">
        <v>740</v>
      </c>
      <c r="AU222" s="191" t="s">
        <v>653</v>
      </c>
      <c r="AV222" s="12" t="s">
        <v>653</v>
      </c>
      <c r="AW222" s="12" t="s">
        <v>608</v>
      </c>
      <c r="AX222" s="12" t="s">
        <v>645</v>
      </c>
      <c r="AY222" s="191" t="s">
        <v>728</v>
      </c>
    </row>
    <row r="223" spans="2:65" s="1" customFormat="1" ht="22.5" customHeight="1">
      <c r="B223" s="167"/>
      <c r="C223" s="168" t="s">
        <v>985</v>
      </c>
      <c r="D223" s="168" t="s">
        <v>731</v>
      </c>
      <c r="E223" s="169" t="s">
        <v>1254</v>
      </c>
      <c r="F223" s="170" t="s">
        <v>1255</v>
      </c>
      <c r="G223" s="171" t="s">
        <v>734</v>
      </c>
      <c r="H223" s="172">
        <v>2.167</v>
      </c>
      <c r="I223" s="173"/>
      <c r="J223" s="174">
        <f>ROUND(I223*H223,2)</f>
        <v>0</v>
      </c>
      <c r="K223" s="170" t="s">
        <v>735</v>
      </c>
      <c r="L223" s="35"/>
      <c r="M223" s="175" t="s">
        <v>592</v>
      </c>
      <c r="N223" s="176" t="s">
        <v>616</v>
      </c>
      <c r="O223" s="36"/>
      <c r="P223" s="177">
        <f>O223*H223</f>
        <v>0</v>
      </c>
      <c r="Q223" s="177">
        <v>0</v>
      </c>
      <c r="R223" s="177">
        <f>Q223*H223</f>
        <v>0</v>
      </c>
      <c r="S223" s="177">
        <v>0</v>
      </c>
      <c r="T223" s="178">
        <f>S223*H223</f>
        <v>0</v>
      </c>
      <c r="AR223" s="18" t="s">
        <v>835</v>
      </c>
      <c r="AT223" s="18" t="s">
        <v>731</v>
      </c>
      <c r="AU223" s="18" t="s">
        <v>653</v>
      </c>
      <c r="AY223" s="18" t="s">
        <v>728</v>
      </c>
      <c r="BE223" s="179">
        <f>IF(N223="základní",J223,0)</f>
        <v>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18" t="s">
        <v>593</v>
      </c>
      <c r="BK223" s="179">
        <f>ROUND(I223*H223,2)</f>
        <v>0</v>
      </c>
      <c r="BL223" s="18" t="s">
        <v>835</v>
      </c>
      <c r="BM223" s="18" t="s">
        <v>223</v>
      </c>
    </row>
    <row r="224" spans="2:47" s="1" customFormat="1" ht="13.5">
      <c r="B224" s="35"/>
      <c r="D224" s="183" t="s">
        <v>738</v>
      </c>
      <c r="F224" s="192" t="s">
        <v>1257</v>
      </c>
      <c r="I224" s="141"/>
      <c r="L224" s="35"/>
      <c r="M224" s="65"/>
      <c r="N224" s="36"/>
      <c r="O224" s="36"/>
      <c r="P224" s="36"/>
      <c r="Q224" s="36"/>
      <c r="R224" s="36"/>
      <c r="S224" s="36"/>
      <c r="T224" s="66"/>
      <c r="AT224" s="18" t="s">
        <v>738</v>
      </c>
      <c r="AU224" s="18" t="s">
        <v>653</v>
      </c>
    </row>
    <row r="225" spans="2:65" s="1" customFormat="1" ht="22.5" customHeight="1">
      <c r="B225" s="167"/>
      <c r="C225" s="168" t="s">
        <v>992</v>
      </c>
      <c r="D225" s="168" t="s">
        <v>731</v>
      </c>
      <c r="E225" s="169" t="s">
        <v>1259</v>
      </c>
      <c r="F225" s="170" t="s">
        <v>1260</v>
      </c>
      <c r="G225" s="171" t="s">
        <v>734</v>
      </c>
      <c r="H225" s="172">
        <v>2.167</v>
      </c>
      <c r="I225" s="173"/>
      <c r="J225" s="174">
        <f>ROUND(I225*H225,2)</f>
        <v>0</v>
      </c>
      <c r="K225" s="170" t="s">
        <v>592</v>
      </c>
      <c r="L225" s="35"/>
      <c r="M225" s="175" t="s">
        <v>592</v>
      </c>
      <c r="N225" s="176" t="s">
        <v>616</v>
      </c>
      <c r="O225" s="36"/>
      <c r="P225" s="177">
        <f>O225*H225</f>
        <v>0</v>
      </c>
      <c r="Q225" s="177">
        <v>0</v>
      </c>
      <c r="R225" s="177">
        <f>Q225*H225</f>
        <v>0</v>
      </c>
      <c r="S225" s="177">
        <v>0</v>
      </c>
      <c r="T225" s="178">
        <f>S225*H225</f>
        <v>0</v>
      </c>
      <c r="AR225" s="18" t="s">
        <v>835</v>
      </c>
      <c r="AT225" s="18" t="s">
        <v>731</v>
      </c>
      <c r="AU225" s="18" t="s">
        <v>653</v>
      </c>
      <c r="AY225" s="18" t="s">
        <v>728</v>
      </c>
      <c r="BE225" s="179">
        <f>IF(N225="základní",J225,0)</f>
        <v>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18" t="s">
        <v>593</v>
      </c>
      <c r="BK225" s="179">
        <f>ROUND(I225*H225,2)</f>
        <v>0</v>
      </c>
      <c r="BL225" s="18" t="s">
        <v>835</v>
      </c>
      <c r="BM225" s="18" t="s">
        <v>224</v>
      </c>
    </row>
    <row r="226" spans="2:47" s="1" customFormat="1" ht="13.5">
      <c r="B226" s="35"/>
      <c r="D226" s="180" t="s">
        <v>738</v>
      </c>
      <c r="F226" s="181" t="s">
        <v>1262</v>
      </c>
      <c r="I226" s="141"/>
      <c r="L226" s="35"/>
      <c r="M226" s="65"/>
      <c r="N226" s="36"/>
      <c r="O226" s="36"/>
      <c r="P226" s="36"/>
      <c r="Q226" s="36"/>
      <c r="R226" s="36"/>
      <c r="S226" s="36"/>
      <c r="T226" s="66"/>
      <c r="AT226" s="18" t="s">
        <v>738</v>
      </c>
      <c r="AU226" s="18" t="s">
        <v>653</v>
      </c>
    </row>
    <row r="227" spans="2:47" s="1" customFormat="1" ht="27">
      <c r="B227" s="35"/>
      <c r="D227" s="183" t="s">
        <v>812</v>
      </c>
      <c r="F227" s="216" t="s">
        <v>1263</v>
      </c>
      <c r="I227" s="141"/>
      <c r="L227" s="35"/>
      <c r="M227" s="65"/>
      <c r="N227" s="36"/>
      <c r="O227" s="36"/>
      <c r="P227" s="36"/>
      <c r="Q227" s="36"/>
      <c r="R227" s="36"/>
      <c r="S227" s="36"/>
      <c r="T227" s="66"/>
      <c r="AT227" s="18" t="s">
        <v>812</v>
      </c>
      <c r="AU227" s="18" t="s">
        <v>653</v>
      </c>
    </row>
    <row r="228" spans="2:65" s="1" customFormat="1" ht="22.5" customHeight="1">
      <c r="B228" s="167"/>
      <c r="C228" s="168" t="s">
        <v>997</v>
      </c>
      <c r="D228" s="168" t="s">
        <v>731</v>
      </c>
      <c r="E228" s="169" t="s">
        <v>1265</v>
      </c>
      <c r="F228" s="170" t="s">
        <v>1266</v>
      </c>
      <c r="G228" s="171" t="s">
        <v>734</v>
      </c>
      <c r="H228" s="172">
        <v>2.167</v>
      </c>
      <c r="I228" s="173"/>
      <c r="J228" s="174">
        <f>ROUND(I228*H228,2)</f>
        <v>0</v>
      </c>
      <c r="K228" s="170" t="s">
        <v>735</v>
      </c>
      <c r="L228" s="35"/>
      <c r="M228" s="175" t="s">
        <v>592</v>
      </c>
      <c r="N228" s="176" t="s">
        <v>616</v>
      </c>
      <c r="O228" s="36"/>
      <c r="P228" s="177">
        <f>O228*H228</f>
        <v>0</v>
      </c>
      <c r="Q228" s="177">
        <v>0</v>
      </c>
      <c r="R228" s="177">
        <f>Q228*H228</f>
        <v>0</v>
      </c>
      <c r="S228" s="177">
        <v>0</v>
      </c>
      <c r="T228" s="178">
        <f>S228*H228</f>
        <v>0</v>
      </c>
      <c r="AR228" s="18" t="s">
        <v>835</v>
      </c>
      <c r="AT228" s="18" t="s">
        <v>731</v>
      </c>
      <c r="AU228" s="18" t="s">
        <v>653</v>
      </c>
      <c r="AY228" s="18" t="s">
        <v>728</v>
      </c>
      <c r="BE228" s="179">
        <f>IF(N228="základní",J228,0)</f>
        <v>0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18" t="s">
        <v>593</v>
      </c>
      <c r="BK228" s="179">
        <f>ROUND(I228*H228,2)</f>
        <v>0</v>
      </c>
      <c r="BL228" s="18" t="s">
        <v>835</v>
      </c>
      <c r="BM228" s="18" t="s">
        <v>225</v>
      </c>
    </row>
    <row r="229" spans="2:47" s="1" customFormat="1" ht="13.5">
      <c r="B229" s="35"/>
      <c r="D229" s="183" t="s">
        <v>738</v>
      </c>
      <c r="F229" s="192" t="s">
        <v>1268</v>
      </c>
      <c r="I229" s="141"/>
      <c r="L229" s="35"/>
      <c r="M229" s="65"/>
      <c r="N229" s="36"/>
      <c r="O229" s="36"/>
      <c r="P229" s="36"/>
      <c r="Q229" s="36"/>
      <c r="R229" s="36"/>
      <c r="S229" s="36"/>
      <c r="T229" s="66"/>
      <c r="AT229" s="18" t="s">
        <v>738</v>
      </c>
      <c r="AU229" s="18" t="s">
        <v>653</v>
      </c>
    </row>
    <row r="230" spans="2:65" s="1" customFormat="1" ht="22.5" customHeight="1">
      <c r="B230" s="167"/>
      <c r="C230" s="168" t="s">
        <v>1002</v>
      </c>
      <c r="D230" s="168" t="s">
        <v>731</v>
      </c>
      <c r="E230" s="169" t="s">
        <v>1218</v>
      </c>
      <c r="F230" s="170" t="s">
        <v>1219</v>
      </c>
      <c r="G230" s="171" t="s">
        <v>734</v>
      </c>
      <c r="H230" s="172">
        <v>2.167</v>
      </c>
      <c r="I230" s="173"/>
      <c r="J230" s="174">
        <f>ROUND(I230*H230,2)</f>
        <v>0</v>
      </c>
      <c r="K230" s="170" t="s">
        <v>735</v>
      </c>
      <c r="L230" s="35"/>
      <c r="M230" s="175" t="s">
        <v>592</v>
      </c>
      <c r="N230" s="176" t="s">
        <v>616</v>
      </c>
      <c r="O230" s="36"/>
      <c r="P230" s="177">
        <f>O230*H230</f>
        <v>0</v>
      </c>
      <c r="Q230" s="177">
        <v>0.0003</v>
      </c>
      <c r="R230" s="177">
        <f>Q230*H230</f>
        <v>0.0006500999999999999</v>
      </c>
      <c r="S230" s="177">
        <v>0</v>
      </c>
      <c r="T230" s="178">
        <f>S230*H230</f>
        <v>0</v>
      </c>
      <c r="AR230" s="18" t="s">
        <v>835</v>
      </c>
      <c r="AT230" s="18" t="s">
        <v>731</v>
      </c>
      <c r="AU230" s="18" t="s">
        <v>653</v>
      </c>
      <c r="AY230" s="18" t="s">
        <v>728</v>
      </c>
      <c r="BE230" s="179">
        <f>IF(N230="základní",J230,0)</f>
        <v>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18" t="s">
        <v>593</v>
      </c>
      <c r="BK230" s="179">
        <f>ROUND(I230*H230,2)</f>
        <v>0</v>
      </c>
      <c r="BL230" s="18" t="s">
        <v>835</v>
      </c>
      <c r="BM230" s="18" t="s">
        <v>226</v>
      </c>
    </row>
    <row r="231" spans="2:47" s="1" customFormat="1" ht="13.5">
      <c r="B231" s="35"/>
      <c r="D231" s="183" t="s">
        <v>738</v>
      </c>
      <c r="F231" s="192" t="s">
        <v>1221</v>
      </c>
      <c r="I231" s="141"/>
      <c r="L231" s="35"/>
      <c r="M231" s="65"/>
      <c r="N231" s="36"/>
      <c r="O231" s="36"/>
      <c r="P231" s="36"/>
      <c r="Q231" s="36"/>
      <c r="R231" s="36"/>
      <c r="S231" s="36"/>
      <c r="T231" s="66"/>
      <c r="AT231" s="18" t="s">
        <v>738</v>
      </c>
      <c r="AU231" s="18" t="s">
        <v>653</v>
      </c>
    </row>
    <row r="232" spans="2:65" s="1" customFormat="1" ht="22.5" customHeight="1">
      <c r="B232" s="167"/>
      <c r="C232" s="168" t="s">
        <v>1007</v>
      </c>
      <c r="D232" s="168" t="s">
        <v>731</v>
      </c>
      <c r="E232" s="169" t="s">
        <v>1292</v>
      </c>
      <c r="F232" s="170" t="s">
        <v>1293</v>
      </c>
      <c r="G232" s="171" t="s">
        <v>1056</v>
      </c>
      <c r="H232" s="172">
        <v>0.008</v>
      </c>
      <c r="I232" s="173"/>
      <c r="J232" s="174">
        <f>ROUND(I232*H232,2)</f>
        <v>0</v>
      </c>
      <c r="K232" s="170" t="s">
        <v>735</v>
      </c>
      <c r="L232" s="35"/>
      <c r="M232" s="175" t="s">
        <v>592</v>
      </c>
      <c r="N232" s="176" t="s">
        <v>616</v>
      </c>
      <c r="O232" s="36"/>
      <c r="P232" s="177">
        <f>O232*H232</f>
        <v>0</v>
      </c>
      <c r="Q232" s="177">
        <v>0</v>
      </c>
      <c r="R232" s="177">
        <f>Q232*H232</f>
        <v>0</v>
      </c>
      <c r="S232" s="177">
        <v>0</v>
      </c>
      <c r="T232" s="178">
        <f>S232*H232</f>
        <v>0</v>
      </c>
      <c r="AR232" s="18" t="s">
        <v>835</v>
      </c>
      <c r="AT232" s="18" t="s">
        <v>731</v>
      </c>
      <c r="AU232" s="18" t="s">
        <v>653</v>
      </c>
      <c r="AY232" s="18" t="s">
        <v>728</v>
      </c>
      <c r="BE232" s="179">
        <f>IF(N232="základní",J232,0)</f>
        <v>0</v>
      </c>
      <c r="BF232" s="179">
        <f>IF(N232="snížená",J232,0)</f>
        <v>0</v>
      </c>
      <c r="BG232" s="179">
        <f>IF(N232="zákl. přenesená",J232,0)</f>
        <v>0</v>
      </c>
      <c r="BH232" s="179">
        <f>IF(N232="sníž. přenesená",J232,0)</f>
        <v>0</v>
      </c>
      <c r="BI232" s="179">
        <f>IF(N232="nulová",J232,0)</f>
        <v>0</v>
      </c>
      <c r="BJ232" s="18" t="s">
        <v>593</v>
      </c>
      <c r="BK232" s="179">
        <f>ROUND(I232*H232,2)</f>
        <v>0</v>
      </c>
      <c r="BL232" s="18" t="s">
        <v>835</v>
      </c>
      <c r="BM232" s="18" t="s">
        <v>227</v>
      </c>
    </row>
    <row r="233" spans="2:47" s="1" customFormat="1" ht="27">
      <c r="B233" s="35"/>
      <c r="D233" s="180" t="s">
        <v>738</v>
      </c>
      <c r="F233" s="181" t="s">
        <v>1295</v>
      </c>
      <c r="I233" s="141"/>
      <c r="L233" s="35"/>
      <c r="M233" s="65"/>
      <c r="N233" s="36"/>
      <c r="O233" s="36"/>
      <c r="P233" s="36"/>
      <c r="Q233" s="36"/>
      <c r="R233" s="36"/>
      <c r="S233" s="36"/>
      <c r="T233" s="66"/>
      <c r="AT233" s="18" t="s">
        <v>738</v>
      </c>
      <c r="AU233" s="18" t="s">
        <v>653</v>
      </c>
    </row>
    <row r="234" spans="2:63" s="11" customFormat="1" ht="36.75" customHeight="1">
      <c r="B234" s="153"/>
      <c r="D234" s="154" t="s">
        <v>644</v>
      </c>
      <c r="E234" s="155" t="s">
        <v>1349</v>
      </c>
      <c r="F234" s="155" t="s">
        <v>228</v>
      </c>
      <c r="I234" s="156"/>
      <c r="J234" s="157">
        <f>BK234</f>
        <v>0</v>
      </c>
      <c r="L234" s="153"/>
      <c r="M234" s="158"/>
      <c r="N234" s="159"/>
      <c r="O234" s="159"/>
      <c r="P234" s="160">
        <f>P235</f>
        <v>0</v>
      </c>
      <c r="Q234" s="159"/>
      <c r="R234" s="160">
        <f>R235</f>
        <v>0</v>
      </c>
      <c r="S234" s="159"/>
      <c r="T234" s="161">
        <f>T235</f>
        <v>0</v>
      </c>
      <c r="AR234" s="154" t="s">
        <v>736</v>
      </c>
      <c r="AT234" s="162" t="s">
        <v>644</v>
      </c>
      <c r="AU234" s="162" t="s">
        <v>645</v>
      </c>
      <c r="AY234" s="154" t="s">
        <v>728</v>
      </c>
      <c r="BK234" s="163">
        <f>BK235</f>
        <v>0</v>
      </c>
    </row>
    <row r="235" spans="2:63" s="11" customFormat="1" ht="19.5" customHeight="1">
      <c r="B235" s="153"/>
      <c r="D235" s="164" t="s">
        <v>644</v>
      </c>
      <c r="E235" s="165" t="s">
        <v>229</v>
      </c>
      <c r="F235" s="165" t="s">
        <v>230</v>
      </c>
      <c r="I235" s="156"/>
      <c r="J235" s="166">
        <f>BK235</f>
        <v>0</v>
      </c>
      <c r="L235" s="153"/>
      <c r="M235" s="158"/>
      <c r="N235" s="159"/>
      <c r="O235" s="159"/>
      <c r="P235" s="160">
        <f>SUM(P236:P238)</f>
        <v>0</v>
      </c>
      <c r="Q235" s="159"/>
      <c r="R235" s="160">
        <f>SUM(R236:R238)</f>
        <v>0</v>
      </c>
      <c r="S235" s="159"/>
      <c r="T235" s="161">
        <f>SUM(T236:T238)</f>
        <v>0</v>
      </c>
      <c r="AR235" s="154" t="s">
        <v>736</v>
      </c>
      <c r="AT235" s="162" t="s">
        <v>644</v>
      </c>
      <c r="AU235" s="162" t="s">
        <v>593</v>
      </c>
      <c r="AY235" s="154" t="s">
        <v>728</v>
      </c>
      <c r="BK235" s="163">
        <f>SUM(BK236:BK238)</f>
        <v>0</v>
      </c>
    </row>
    <row r="236" spans="2:65" s="1" customFormat="1" ht="22.5" customHeight="1">
      <c r="B236" s="167"/>
      <c r="C236" s="168" t="s">
        <v>1012</v>
      </c>
      <c r="D236" s="168" t="s">
        <v>731</v>
      </c>
      <c r="E236" s="169" t="s">
        <v>231</v>
      </c>
      <c r="F236" s="170" t="s">
        <v>232</v>
      </c>
      <c r="G236" s="171" t="s">
        <v>749</v>
      </c>
      <c r="H236" s="172">
        <v>6.5</v>
      </c>
      <c r="I236" s="173"/>
      <c r="J236" s="174">
        <f>ROUND(I236*H236,2)</f>
        <v>0</v>
      </c>
      <c r="K236" s="170" t="s">
        <v>592</v>
      </c>
      <c r="L236" s="35"/>
      <c r="M236" s="175" t="s">
        <v>592</v>
      </c>
      <c r="N236" s="176" t="s">
        <v>616</v>
      </c>
      <c r="O236" s="36"/>
      <c r="P236" s="177">
        <f>O236*H236</f>
        <v>0</v>
      </c>
      <c r="Q236" s="177">
        <v>0</v>
      </c>
      <c r="R236" s="177">
        <f>Q236*H236</f>
        <v>0</v>
      </c>
      <c r="S236" s="177">
        <v>0</v>
      </c>
      <c r="T236" s="178">
        <f>S236*H236</f>
        <v>0</v>
      </c>
      <c r="AR236" s="18" t="s">
        <v>233</v>
      </c>
      <c r="AT236" s="18" t="s">
        <v>731</v>
      </c>
      <c r="AU236" s="18" t="s">
        <v>653</v>
      </c>
      <c r="AY236" s="18" t="s">
        <v>728</v>
      </c>
      <c r="BE236" s="179">
        <f>IF(N236="základní",J236,0)</f>
        <v>0</v>
      </c>
      <c r="BF236" s="179">
        <f>IF(N236="snížená",J236,0)</f>
        <v>0</v>
      </c>
      <c r="BG236" s="179">
        <f>IF(N236="zákl. přenesená",J236,0)</f>
        <v>0</v>
      </c>
      <c r="BH236" s="179">
        <f>IF(N236="sníž. přenesená",J236,0)</f>
        <v>0</v>
      </c>
      <c r="BI236" s="179">
        <f>IF(N236="nulová",J236,0)</f>
        <v>0</v>
      </c>
      <c r="BJ236" s="18" t="s">
        <v>593</v>
      </c>
      <c r="BK236" s="179">
        <f>ROUND(I236*H236,2)</f>
        <v>0</v>
      </c>
      <c r="BL236" s="18" t="s">
        <v>233</v>
      </c>
      <c r="BM236" s="18" t="s">
        <v>234</v>
      </c>
    </row>
    <row r="237" spans="2:47" s="1" customFormat="1" ht="13.5">
      <c r="B237" s="35"/>
      <c r="D237" s="180" t="s">
        <v>738</v>
      </c>
      <c r="F237" s="181" t="s">
        <v>235</v>
      </c>
      <c r="I237" s="141"/>
      <c r="L237" s="35"/>
      <c r="M237" s="65"/>
      <c r="N237" s="36"/>
      <c r="O237" s="36"/>
      <c r="P237" s="36"/>
      <c r="Q237" s="36"/>
      <c r="R237" s="36"/>
      <c r="S237" s="36"/>
      <c r="T237" s="66"/>
      <c r="AT237" s="18" t="s">
        <v>738</v>
      </c>
      <c r="AU237" s="18" t="s">
        <v>653</v>
      </c>
    </row>
    <row r="238" spans="2:47" s="1" customFormat="1" ht="27">
      <c r="B238" s="35"/>
      <c r="D238" s="180" t="s">
        <v>812</v>
      </c>
      <c r="F238" s="197" t="s">
        <v>236</v>
      </c>
      <c r="I238" s="141"/>
      <c r="L238" s="35"/>
      <c r="M238" s="219"/>
      <c r="N238" s="220"/>
      <c r="O238" s="220"/>
      <c r="P238" s="220"/>
      <c r="Q238" s="220"/>
      <c r="R238" s="220"/>
      <c r="S238" s="220"/>
      <c r="T238" s="221"/>
      <c r="AT238" s="18" t="s">
        <v>812</v>
      </c>
      <c r="AU238" s="18" t="s">
        <v>653</v>
      </c>
    </row>
    <row r="239" spans="2:12" s="1" customFormat="1" ht="6.75" customHeight="1">
      <c r="B239" s="51"/>
      <c r="C239" s="52"/>
      <c r="D239" s="52"/>
      <c r="E239" s="52"/>
      <c r="F239" s="52"/>
      <c r="G239" s="52"/>
      <c r="H239" s="52"/>
      <c r="I239" s="120"/>
      <c r="J239" s="52"/>
      <c r="K239" s="52"/>
      <c r="L239" s="35"/>
    </row>
    <row r="457" ht="13.5">
      <c r="AT457" s="222"/>
    </row>
  </sheetData>
  <sheetProtection password="CC35" sheet="1" objects="1" scenarios="1" formatColumns="0" formatRows="0" sort="0" autoFilter="0"/>
  <autoFilter ref="C95:K95"/>
  <mergeCells count="12">
    <mergeCell ref="E11:H11"/>
    <mergeCell ref="E26:H26"/>
    <mergeCell ref="E86:H86"/>
    <mergeCell ref="E88:H88"/>
    <mergeCell ref="G1:H1"/>
    <mergeCell ref="L2:V2"/>
    <mergeCell ref="E47:H47"/>
    <mergeCell ref="E49:H49"/>
    <mergeCell ref="E51:H51"/>
    <mergeCell ref="E84:H84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38"/>
      <c r="C1" s="238"/>
      <c r="D1" s="237" t="s">
        <v>571</v>
      </c>
      <c r="E1" s="238"/>
      <c r="F1" s="239" t="s">
        <v>395</v>
      </c>
      <c r="G1" s="367" t="s">
        <v>396</v>
      </c>
      <c r="H1" s="367"/>
      <c r="I1" s="244"/>
      <c r="J1" s="239" t="s">
        <v>397</v>
      </c>
      <c r="K1" s="237" t="s">
        <v>681</v>
      </c>
      <c r="L1" s="239" t="s">
        <v>398</v>
      </c>
      <c r="M1" s="239"/>
      <c r="N1" s="239"/>
      <c r="O1" s="239"/>
      <c r="P1" s="239"/>
      <c r="Q1" s="239"/>
      <c r="R1" s="239"/>
      <c r="S1" s="239"/>
      <c r="T1" s="239"/>
      <c r="U1" s="235"/>
      <c r="V1" s="23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678</v>
      </c>
    </row>
    <row r="3" spans="2:46" ht="6.75" customHeight="1">
      <c r="B3" s="19"/>
      <c r="C3" s="20"/>
      <c r="D3" s="20"/>
      <c r="E3" s="20"/>
      <c r="F3" s="20"/>
      <c r="G3" s="20"/>
      <c r="H3" s="20"/>
      <c r="I3" s="101"/>
      <c r="J3" s="20"/>
      <c r="K3" s="21"/>
      <c r="AT3" s="18" t="s">
        <v>653</v>
      </c>
    </row>
    <row r="4" spans="2:46" ht="36.75" customHeight="1">
      <c r="B4" s="22"/>
      <c r="C4" s="23"/>
      <c r="D4" s="24" t="s">
        <v>682</v>
      </c>
      <c r="E4" s="23"/>
      <c r="F4" s="23"/>
      <c r="G4" s="23"/>
      <c r="H4" s="23"/>
      <c r="I4" s="102"/>
      <c r="J4" s="23"/>
      <c r="K4" s="25"/>
      <c r="M4" s="26" t="s">
        <v>580</v>
      </c>
      <c r="AT4" s="18" t="s">
        <v>574</v>
      </c>
    </row>
    <row r="5" spans="2:11" ht="6.75" customHeight="1">
      <c r="B5" s="22"/>
      <c r="C5" s="23"/>
      <c r="D5" s="23"/>
      <c r="E5" s="23"/>
      <c r="F5" s="23"/>
      <c r="G5" s="23"/>
      <c r="H5" s="23"/>
      <c r="I5" s="102"/>
      <c r="J5" s="23"/>
      <c r="K5" s="25"/>
    </row>
    <row r="6" spans="2:11" ht="15">
      <c r="B6" s="22"/>
      <c r="C6" s="23"/>
      <c r="D6" s="31" t="s">
        <v>586</v>
      </c>
      <c r="E6" s="23"/>
      <c r="F6" s="23"/>
      <c r="G6" s="23"/>
      <c r="H6" s="23"/>
      <c r="I6" s="102"/>
      <c r="J6" s="23"/>
      <c r="K6" s="25"/>
    </row>
    <row r="7" spans="2:11" ht="22.5" customHeight="1">
      <c r="B7" s="22"/>
      <c r="C7" s="23"/>
      <c r="D7" s="23"/>
      <c r="E7" s="368" t="str">
        <f>'Rekapitulace stavby'!K6</f>
        <v>Zámecká věž a plato Zámeckého Vrchu  I.Etapa - zpřístupnění historických sklepení</v>
      </c>
      <c r="F7" s="359"/>
      <c r="G7" s="359"/>
      <c r="H7" s="359"/>
      <c r="I7" s="102"/>
      <c r="J7" s="23"/>
      <c r="K7" s="25"/>
    </row>
    <row r="8" spans="2:11" ht="15">
      <c r="B8" s="22"/>
      <c r="C8" s="23"/>
      <c r="D8" s="31" t="s">
        <v>683</v>
      </c>
      <c r="E8" s="23"/>
      <c r="F8" s="23"/>
      <c r="G8" s="23"/>
      <c r="H8" s="23"/>
      <c r="I8" s="102"/>
      <c r="J8" s="23"/>
      <c r="K8" s="25"/>
    </row>
    <row r="9" spans="2:11" s="1" customFormat="1" ht="22.5" customHeight="1">
      <c r="B9" s="35"/>
      <c r="C9" s="36"/>
      <c r="D9" s="36"/>
      <c r="E9" s="368" t="s">
        <v>21</v>
      </c>
      <c r="F9" s="349"/>
      <c r="G9" s="349"/>
      <c r="H9" s="349"/>
      <c r="I9" s="103"/>
      <c r="J9" s="36"/>
      <c r="K9" s="39"/>
    </row>
    <row r="10" spans="2:11" s="1" customFormat="1" ht="15">
      <c r="B10" s="35"/>
      <c r="C10" s="36"/>
      <c r="D10" s="31" t="s">
        <v>685</v>
      </c>
      <c r="E10" s="36"/>
      <c r="F10" s="36"/>
      <c r="G10" s="36"/>
      <c r="H10" s="36"/>
      <c r="I10" s="103"/>
      <c r="J10" s="36"/>
      <c r="K10" s="39"/>
    </row>
    <row r="11" spans="2:11" s="1" customFormat="1" ht="36.75" customHeight="1">
      <c r="B11" s="35"/>
      <c r="C11" s="36"/>
      <c r="D11" s="36"/>
      <c r="E11" s="369" t="s">
        <v>237</v>
      </c>
      <c r="F11" s="349"/>
      <c r="G11" s="349"/>
      <c r="H11" s="349"/>
      <c r="I11" s="103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03"/>
      <c r="J12" s="36"/>
      <c r="K12" s="39"/>
    </row>
    <row r="13" spans="2:11" s="1" customFormat="1" ht="14.25" customHeight="1">
      <c r="B13" s="35"/>
      <c r="C13" s="36"/>
      <c r="D13" s="31" t="s">
        <v>589</v>
      </c>
      <c r="E13" s="36"/>
      <c r="F13" s="29" t="s">
        <v>592</v>
      </c>
      <c r="G13" s="36"/>
      <c r="H13" s="36"/>
      <c r="I13" s="104" t="s">
        <v>591</v>
      </c>
      <c r="J13" s="29" t="s">
        <v>592</v>
      </c>
      <c r="K13" s="39"/>
    </row>
    <row r="14" spans="2:11" s="1" customFormat="1" ht="14.25" customHeight="1">
      <c r="B14" s="35"/>
      <c r="C14" s="36"/>
      <c r="D14" s="31" t="s">
        <v>594</v>
      </c>
      <c r="E14" s="36"/>
      <c r="F14" s="29" t="s">
        <v>595</v>
      </c>
      <c r="G14" s="36"/>
      <c r="H14" s="36"/>
      <c r="I14" s="104" t="s">
        <v>596</v>
      </c>
      <c r="J14" s="105" t="str">
        <f>'Rekapitulace stavby'!AN8</f>
        <v>13.2.2016</v>
      </c>
      <c r="K14" s="39"/>
    </row>
    <row r="15" spans="2:11" s="1" customFormat="1" ht="10.5" customHeight="1">
      <c r="B15" s="35"/>
      <c r="C15" s="36"/>
      <c r="D15" s="36"/>
      <c r="E15" s="36"/>
      <c r="F15" s="36"/>
      <c r="G15" s="36"/>
      <c r="H15" s="36"/>
      <c r="I15" s="103"/>
      <c r="J15" s="36"/>
      <c r="K15" s="39"/>
    </row>
    <row r="16" spans="2:11" s="1" customFormat="1" ht="14.25" customHeight="1">
      <c r="B16" s="35"/>
      <c r="C16" s="36"/>
      <c r="D16" s="31" t="s">
        <v>600</v>
      </c>
      <c r="E16" s="36"/>
      <c r="F16" s="36"/>
      <c r="G16" s="36"/>
      <c r="H16" s="36"/>
      <c r="I16" s="104" t="s">
        <v>601</v>
      </c>
      <c r="J16" s="29" t="s">
        <v>592</v>
      </c>
      <c r="K16" s="39"/>
    </row>
    <row r="17" spans="2:11" s="1" customFormat="1" ht="18" customHeight="1">
      <c r="B17" s="35"/>
      <c r="C17" s="36"/>
      <c r="D17" s="36"/>
      <c r="E17" s="29" t="s">
        <v>602</v>
      </c>
      <c r="F17" s="36"/>
      <c r="G17" s="36"/>
      <c r="H17" s="36"/>
      <c r="I17" s="104" t="s">
        <v>603</v>
      </c>
      <c r="J17" s="29" t="s">
        <v>592</v>
      </c>
      <c r="K17" s="39"/>
    </row>
    <row r="18" spans="2:11" s="1" customFormat="1" ht="6.75" customHeight="1">
      <c r="B18" s="35"/>
      <c r="C18" s="36"/>
      <c r="D18" s="36"/>
      <c r="E18" s="36"/>
      <c r="F18" s="36"/>
      <c r="G18" s="36"/>
      <c r="H18" s="36"/>
      <c r="I18" s="103"/>
      <c r="J18" s="36"/>
      <c r="K18" s="39"/>
    </row>
    <row r="19" spans="2:11" s="1" customFormat="1" ht="14.25" customHeight="1">
      <c r="B19" s="35"/>
      <c r="C19" s="36"/>
      <c r="D19" s="31" t="s">
        <v>604</v>
      </c>
      <c r="E19" s="36"/>
      <c r="F19" s="36"/>
      <c r="G19" s="36"/>
      <c r="H19" s="36"/>
      <c r="I19" s="104" t="s">
        <v>601</v>
      </c>
      <c r="J19" s="29">
        <f>IF('Rekapitulace stavby'!AN13="Vyplň údaj","",IF('Rekapitulace stavby'!AN13="","",'Rekapitulace stavby'!AN13))</f>
      </c>
      <c r="K19" s="39"/>
    </row>
    <row r="20" spans="2:11" s="1" customFormat="1" ht="18" customHeight="1">
      <c r="B20" s="35"/>
      <c r="C20" s="36"/>
      <c r="D20" s="36"/>
      <c r="E20" s="29">
        <f>IF('Rekapitulace stavby'!E14="Vyplň údaj","",IF('Rekapitulace stavby'!E14="","",'Rekapitulace stavby'!E14))</f>
      </c>
      <c r="F20" s="36"/>
      <c r="G20" s="36"/>
      <c r="H20" s="36"/>
      <c r="I20" s="104" t="s">
        <v>603</v>
      </c>
      <c r="J20" s="29">
        <f>IF('Rekapitulace stavby'!AN14="Vyplň údaj","",IF('Rekapitulace stavby'!AN14="","",'Rekapitulace stavby'!AN14))</f>
      </c>
      <c r="K20" s="39"/>
    </row>
    <row r="21" spans="2:11" s="1" customFormat="1" ht="6.75" customHeight="1">
      <c r="B21" s="35"/>
      <c r="C21" s="36"/>
      <c r="D21" s="36"/>
      <c r="E21" s="36"/>
      <c r="F21" s="36"/>
      <c r="G21" s="36"/>
      <c r="H21" s="36"/>
      <c r="I21" s="103"/>
      <c r="J21" s="36"/>
      <c r="K21" s="39"/>
    </row>
    <row r="22" spans="2:11" s="1" customFormat="1" ht="14.25" customHeight="1">
      <c r="B22" s="35"/>
      <c r="C22" s="36"/>
      <c r="D22" s="31" t="s">
        <v>606</v>
      </c>
      <c r="E22" s="36"/>
      <c r="F22" s="36"/>
      <c r="G22" s="36"/>
      <c r="H22" s="36"/>
      <c r="I22" s="104" t="s">
        <v>601</v>
      </c>
      <c r="J22" s="29" t="s">
        <v>592</v>
      </c>
      <c r="K22" s="39"/>
    </row>
    <row r="23" spans="2:11" s="1" customFormat="1" ht="18" customHeight="1">
      <c r="B23" s="35"/>
      <c r="C23" s="36"/>
      <c r="D23" s="36"/>
      <c r="E23" s="29" t="s">
        <v>607</v>
      </c>
      <c r="F23" s="36"/>
      <c r="G23" s="36"/>
      <c r="H23" s="36"/>
      <c r="I23" s="104" t="s">
        <v>603</v>
      </c>
      <c r="J23" s="29" t="s">
        <v>592</v>
      </c>
      <c r="K23" s="39"/>
    </row>
    <row r="24" spans="2:11" s="1" customFormat="1" ht="6.75" customHeight="1">
      <c r="B24" s="35"/>
      <c r="C24" s="36"/>
      <c r="D24" s="36"/>
      <c r="E24" s="36"/>
      <c r="F24" s="36"/>
      <c r="G24" s="36"/>
      <c r="H24" s="36"/>
      <c r="I24" s="103"/>
      <c r="J24" s="36"/>
      <c r="K24" s="39"/>
    </row>
    <row r="25" spans="2:11" s="1" customFormat="1" ht="14.25" customHeight="1">
      <c r="B25" s="35"/>
      <c r="C25" s="36"/>
      <c r="D25" s="31" t="s">
        <v>609</v>
      </c>
      <c r="E25" s="36"/>
      <c r="F25" s="36"/>
      <c r="G25" s="36"/>
      <c r="H25" s="36"/>
      <c r="I25" s="103"/>
      <c r="J25" s="36"/>
      <c r="K25" s="39"/>
    </row>
    <row r="26" spans="2:11" s="7" customFormat="1" ht="177" customHeight="1">
      <c r="B26" s="106"/>
      <c r="C26" s="107"/>
      <c r="D26" s="107"/>
      <c r="E26" s="362" t="s">
        <v>610</v>
      </c>
      <c r="F26" s="370"/>
      <c r="G26" s="370"/>
      <c r="H26" s="370"/>
      <c r="I26" s="108"/>
      <c r="J26" s="107"/>
      <c r="K26" s="109"/>
    </row>
    <row r="27" spans="2:11" s="1" customFormat="1" ht="6.75" customHeight="1">
      <c r="B27" s="35"/>
      <c r="C27" s="36"/>
      <c r="D27" s="36"/>
      <c r="E27" s="36"/>
      <c r="F27" s="36"/>
      <c r="G27" s="36"/>
      <c r="H27" s="36"/>
      <c r="I27" s="103"/>
      <c r="J27" s="36"/>
      <c r="K27" s="39"/>
    </row>
    <row r="28" spans="2:11" s="1" customFormat="1" ht="6.75" customHeight="1">
      <c r="B28" s="35"/>
      <c r="C28" s="36"/>
      <c r="D28" s="63"/>
      <c r="E28" s="63"/>
      <c r="F28" s="63"/>
      <c r="G28" s="63"/>
      <c r="H28" s="63"/>
      <c r="I28" s="110"/>
      <c r="J28" s="63"/>
      <c r="K28" s="111"/>
    </row>
    <row r="29" spans="2:11" s="1" customFormat="1" ht="24.75" customHeight="1">
      <c r="B29" s="35"/>
      <c r="C29" s="36"/>
      <c r="D29" s="112" t="s">
        <v>611</v>
      </c>
      <c r="E29" s="36"/>
      <c r="F29" s="36"/>
      <c r="G29" s="36"/>
      <c r="H29" s="36"/>
      <c r="I29" s="103"/>
      <c r="J29" s="113">
        <f>ROUND(J87,2)</f>
        <v>0</v>
      </c>
      <c r="K29" s="39"/>
    </row>
    <row r="30" spans="2:11" s="1" customFormat="1" ht="6.75" customHeight="1">
      <c r="B30" s="35"/>
      <c r="C30" s="36"/>
      <c r="D30" s="63"/>
      <c r="E30" s="63"/>
      <c r="F30" s="63"/>
      <c r="G30" s="63"/>
      <c r="H30" s="63"/>
      <c r="I30" s="110"/>
      <c r="J30" s="63"/>
      <c r="K30" s="111"/>
    </row>
    <row r="31" spans="2:11" s="1" customFormat="1" ht="14.25" customHeight="1">
      <c r="B31" s="35"/>
      <c r="C31" s="36"/>
      <c r="D31" s="36"/>
      <c r="E31" s="36"/>
      <c r="F31" s="40" t="s">
        <v>613</v>
      </c>
      <c r="G31" s="36"/>
      <c r="H31" s="36"/>
      <c r="I31" s="114" t="s">
        <v>612</v>
      </c>
      <c r="J31" s="40" t="s">
        <v>614</v>
      </c>
      <c r="K31" s="39"/>
    </row>
    <row r="32" spans="2:11" s="1" customFormat="1" ht="14.25" customHeight="1">
      <c r="B32" s="35"/>
      <c r="C32" s="36"/>
      <c r="D32" s="43" t="s">
        <v>615</v>
      </c>
      <c r="E32" s="43" t="s">
        <v>616</v>
      </c>
      <c r="F32" s="115">
        <f>ROUND(SUM(BE87:BE164),2)</f>
        <v>0</v>
      </c>
      <c r="G32" s="36"/>
      <c r="H32" s="36"/>
      <c r="I32" s="116">
        <v>0.21</v>
      </c>
      <c r="J32" s="115">
        <f>ROUND(ROUND((SUM(BE87:BE164)),2)*I32,2)</f>
        <v>0</v>
      </c>
      <c r="K32" s="39"/>
    </row>
    <row r="33" spans="2:11" s="1" customFormat="1" ht="14.25" customHeight="1">
      <c r="B33" s="35"/>
      <c r="C33" s="36"/>
      <c r="D33" s="36"/>
      <c r="E33" s="43" t="s">
        <v>617</v>
      </c>
      <c r="F33" s="115">
        <f>ROUND(SUM(BF87:BF164),2)</f>
        <v>0</v>
      </c>
      <c r="G33" s="36"/>
      <c r="H33" s="36"/>
      <c r="I33" s="116">
        <v>0.15</v>
      </c>
      <c r="J33" s="115">
        <f>ROUND(ROUND((SUM(BF87:BF164)),2)*I33,2)</f>
        <v>0</v>
      </c>
      <c r="K33" s="39"/>
    </row>
    <row r="34" spans="2:11" s="1" customFormat="1" ht="14.25" customHeight="1" hidden="1">
      <c r="B34" s="35"/>
      <c r="C34" s="36"/>
      <c r="D34" s="36"/>
      <c r="E34" s="43" t="s">
        <v>618</v>
      </c>
      <c r="F34" s="115">
        <f>ROUND(SUM(BG87:BG164),2)</f>
        <v>0</v>
      </c>
      <c r="G34" s="36"/>
      <c r="H34" s="36"/>
      <c r="I34" s="116">
        <v>0.21</v>
      </c>
      <c r="J34" s="115">
        <v>0</v>
      </c>
      <c r="K34" s="39"/>
    </row>
    <row r="35" spans="2:11" s="1" customFormat="1" ht="14.25" customHeight="1" hidden="1">
      <c r="B35" s="35"/>
      <c r="C35" s="36"/>
      <c r="D35" s="36"/>
      <c r="E35" s="43" t="s">
        <v>619</v>
      </c>
      <c r="F35" s="115">
        <f>ROUND(SUM(BH87:BH164),2)</f>
        <v>0</v>
      </c>
      <c r="G35" s="36"/>
      <c r="H35" s="36"/>
      <c r="I35" s="116">
        <v>0.15</v>
      </c>
      <c r="J35" s="115">
        <v>0</v>
      </c>
      <c r="K35" s="39"/>
    </row>
    <row r="36" spans="2:11" s="1" customFormat="1" ht="14.25" customHeight="1" hidden="1">
      <c r="B36" s="35"/>
      <c r="C36" s="36"/>
      <c r="D36" s="36"/>
      <c r="E36" s="43" t="s">
        <v>620</v>
      </c>
      <c r="F36" s="115">
        <f>ROUND(SUM(BI87:BI164),2)</f>
        <v>0</v>
      </c>
      <c r="G36" s="36"/>
      <c r="H36" s="36"/>
      <c r="I36" s="116">
        <v>0</v>
      </c>
      <c r="J36" s="115">
        <v>0</v>
      </c>
      <c r="K36" s="39"/>
    </row>
    <row r="37" spans="2:11" s="1" customFormat="1" ht="6.75" customHeight="1">
      <c r="B37" s="35"/>
      <c r="C37" s="36"/>
      <c r="D37" s="36"/>
      <c r="E37" s="36"/>
      <c r="F37" s="36"/>
      <c r="G37" s="36"/>
      <c r="H37" s="36"/>
      <c r="I37" s="103"/>
      <c r="J37" s="36"/>
      <c r="K37" s="39"/>
    </row>
    <row r="38" spans="2:11" s="1" customFormat="1" ht="24.75" customHeight="1">
      <c r="B38" s="35"/>
      <c r="C38" s="45"/>
      <c r="D38" s="46" t="s">
        <v>621</v>
      </c>
      <c r="E38" s="47"/>
      <c r="F38" s="47"/>
      <c r="G38" s="117" t="s">
        <v>622</v>
      </c>
      <c r="H38" s="48" t="s">
        <v>623</v>
      </c>
      <c r="I38" s="118"/>
      <c r="J38" s="49">
        <f>SUM(J29:J36)</f>
        <v>0</v>
      </c>
      <c r="K38" s="119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0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1"/>
      <c r="J43" s="55"/>
      <c r="K43" s="122"/>
    </row>
    <row r="44" spans="2:11" s="1" customFormat="1" ht="36.75" customHeight="1">
      <c r="B44" s="35"/>
      <c r="C44" s="24" t="s">
        <v>687</v>
      </c>
      <c r="D44" s="36"/>
      <c r="E44" s="36"/>
      <c r="F44" s="36"/>
      <c r="G44" s="36"/>
      <c r="H44" s="36"/>
      <c r="I44" s="103"/>
      <c r="J44" s="36"/>
      <c r="K44" s="39"/>
    </row>
    <row r="45" spans="2:11" s="1" customFormat="1" ht="6.75" customHeight="1">
      <c r="B45" s="35"/>
      <c r="C45" s="36"/>
      <c r="D45" s="36"/>
      <c r="E45" s="36"/>
      <c r="F45" s="36"/>
      <c r="G45" s="36"/>
      <c r="H45" s="36"/>
      <c r="I45" s="103"/>
      <c r="J45" s="36"/>
      <c r="K45" s="39"/>
    </row>
    <row r="46" spans="2:11" s="1" customFormat="1" ht="14.25" customHeight="1">
      <c r="B46" s="35"/>
      <c r="C46" s="31" t="s">
        <v>586</v>
      </c>
      <c r="D46" s="36"/>
      <c r="E46" s="36"/>
      <c r="F46" s="36"/>
      <c r="G46" s="36"/>
      <c r="H46" s="36"/>
      <c r="I46" s="103"/>
      <c r="J46" s="36"/>
      <c r="K46" s="39"/>
    </row>
    <row r="47" spans="2:11" s="1" customFormat="1" ht="22.5" customHeight="1">
      <c r="B47" s="35"/>
      <c r="C47" s="36"/>
      <c r="D47" s="36"/>
      <c r="E47" s="368" t="str">
        <f>E7</f>
        <v>Zámecká věž a plato Zámeckého Vrchu  I.Etapa - zpřístupnění historických sklepení</v>
      </c>
      <c r="F47" s="349"/>
      <c r="G47" s="349"/>
      <c r="H47" s="349"/>
      <c r="I47" s="103"/>
      <c r="J47" s="36"/>
      <c r="K47" s="39"/>
    </row>
    <row r="48" spans="2:11" ht="15">
      <c r="B48" s="22"/>
      <c r="C48" s="31" t="s">
        <v>683</v>
      </c>
      <c r="D48" s="23"/>
      <c r="E48" s="23"/>
      <c r="F48" s="23"/>
      <c r="G48" s="23"/>
      <c r="H48" s="23"/>
      <c r="I48" s="102"/>
      <c r="J48" s="23"/>
      <c r="K48" s="25"/>
    </row>
    <row r="49" spans="2:11" s="1" customFormat="1" ht="22.5" customHeight="1">
      <c r="B49" s="35"/>
      <c r="C49" s="36"/>
      <c r="D49" s="36"/>
      <c r="E49" s="368" t="s">
        <v>21</v>
      </c>
      <c r="F49" s="349"/>
      <c r="G49" s="349"/>
      <c r="H49" s="349"/>
      <c r="I49" s="103"/>
      <c r="J49" s="36"/>
      <c r="K49" s="39"/>
    </row>
    <row r="50" spans="2:11" s="1" customFormat="1" ht="14.25" customHeight="1">
      <c r="B50" s="35"/>
      <c r="C50" s="31" t="s">
        <v>685</v>
      </c>
      <c r="D50" s="36"/>
      <c r="E50" s="36"/>
      <c r="F50" s="36"/>
      <c r="G50" s="36"/>
      <c r="H50" s="36"/>
      <c r="I50" s="103"/>
      <c r="J50" s="36"/>
      <c r="K50" s="39"/>
    </row>
    <row r="51" spans="2:11" s="1" customFormat="1" ht="23.25" customHeight="1">
      <c r="B51" s="35"/>
      <c r="C51" s="36"/>
      <c r="D51" s="36"/>
      <c r="E51" s="369" t="str">
        <f>E11</f>
        <v>D1.4g-N - Zařízení elektroinstalace</v>
      </c>
      <c r="F51" s="349"/>
      <c r="G51" s="349"/>
      <c r="H51" s="349"/>
      <c r="I51" s="103"/>
      <c r="J51" s="36"/>
      <c r="K51" s="39"/>
    </row>
    <row r="52" spans="2:11" s="1" customFormat="1" ht="6.75" customHeight="1">
      <c r="B52" s="35"/>
      <c r="C52" s="36"/>
      <c r="D52" s="36"/>
      <c r="E52" s="36"/>
      <c r="F52" s="36"/>
      <c r="G52" s="36"/>
      <c r="H52" s="36"/>
      <c r="I52" s="103"/>
      <c r="J52" s="36"/>
      <c r="K52" s="39"/>
    </row>
    <row r="53" spans="2:11" s="1" customFormat="1" ht="18" customHeight="1">
      <c r="B53" s="35"/>
      <c r="C53" s="31" t="s">
        <v>594</v>
      </c>
      <c r="D53" s="36"/>
      <c r="E53" s="36"/>
      <c r="F53" s="29" t="str">
        <f>F14</f>
        <v>ul. Tržiště 2119/10, 360 01 Karlovy Vary</v>
      </c>
      <c r="G53" s="36"/>
      <c r="H53" s="36"/>
      <c r="I53" s="104" t="s">
        <v>596</v>
      </c>
      <c r="J53" s="105" t="str">
        <f>IF(J14="","",J14)</f>
        <v>13.2.2016</v>
      </c>
      <c r="K53" s="39"/>
    </row>
    <row r="54" spans="2:11" s="1" customFormat="1" ht="6.75" customHeight="1">
      <c r="B54" s="35"/>
      <c r="C54" s="36"/>
      <c r="D54" s="36"/>
      <c r="E54" s="36"/>
      <c r="F54" s="36"/>
      <c r="G54" s="36"/>
      <c r="H54" s="36"/>
      <c r="I54" s="103"/>
      <c r="J54" s="36"/>
      <c r="K54" s="39"/>
    </row>
    <row r="55" spans="2:11" s="1" customFormat="1" ht="15">
      <c r="B55" s="35"/>
      <c r="C55" s="31" t="s">
        <v>600</v>
      </c>
      <c r="D55" s="36"/>
      <c r="E55" s="36"/>
      <c r="F55" s="29" t="str">
        <f>E17</f>
        <v>Statutární město Karlovy Vary</v>
      </c>
      <c r="G55" s="36"/>
      <c r="H55" s="36"/>
      <c r="I55" s="104" t="s">
        <v>606</v>
      </c>
      <c r="J55" s="29" t="str">
        <f>E23</f>
        <v>Ing. David Pokorný</v>
      </c>
      <c r="K55" s="39"/>
    </row>
    <row r="56" spans="2:11" s="1" customFormat="1" ht="14.25" customHeight="1">
      <c r="B56" s="35"/>
      <c r="C56" s="31" t="s">
        <v>604</v>
      </c>
      <c r="D56" s="36"/>
      <c r="E56" s="36"/>
      <c r="F56" s="29">
        <f>IF(E20="","",E20)</f>
      </c>
      <c r="G56" s="36"/>
      <c r="H56" s="36"/>
      <c r="I56" s="103"/>
      <c r="J56" s="36"/>
      <c r="K56" s="39"/>
    </row>
    <row r="57" spans="2:11" s="1" customFormat="1" ht="9.75" customHeight="1">
      <c r="B57" s="35"/>
      <c r="C57" s="36"/>
      <c r="D57" s="36"/>
      <c r="E57" s="36"/>
      <c r="F57" s="36"/>
      <c r="G57" s="36"/>
      <c r="H57" s="36"/>
      <c r="I57" s="103"/>
      <c r="J57" s="36"/>
      <c r="K57" s="39"/>
    </row>
    <row r="58" spans="2:11" s="1" customFormat="1" ht="29.25" customHeight="1">
      <c r="B58" s="35"/>
      <c r="C58" s="123" t="s">
        <v>688</v>
      </c>
      <c r="D58" s="45"/>
      <c r="E58" s="45"/>
      <c r="F58" s="45"/>
      <c r="G58" s="45"/>
      <c r="H58" s="45"/>
      <c r="I58" s="124"/>
      <c r="J58" s="125" t="s">
        <v>689</v>
      </c>
      <c r="K58" s="50"/>
    </row>
    <row r="59" spans="2:11" s="1" customFormat="1" ht="9.75" customHeight="1">
      <c r="B59" s="35"/>
      <c r="C59" s="36"/>
      <c r="D59" s="36"/>
      <c r="E59" s="36"/>
      <c r="F59" s="36"/>
      <c r="G59" s="36"/>
      <c r="H59" s="36"/>
      <c r="I59" s="103"/>
      <c r="J59" s="36"/>
      <c r="K59" s="39"/>
    </row>
    <row r="60" spans="2:47" s="1" customFormat="1" ht="29.25" customHeight="1">
      <c r="B60" s="35"/>
      <c r="C60" s="126" t="s">
        <v>690</v>
      </c>
      <c r="D60" s="36"/>
      <c r="E60" s="36"/>
      <c r="F60" s="36"/>
      <c r="G60" s="36"/>
      <c r="H60" s="36"/>
      <c r="I60" s="103"/>
      <c r="J60" s="113">
        <f>J87</f>
        <v>0</v>
      </c>
      <c r="K60" s="39"/>
      <c r="AU60" s="18" t="s">
        <v>691</v>
      </c>
    </row>
    <row r="61" spans="2:11" s="8" customFormat="1" ht="24.75" customHeight="1">
      <c r="B61" s="127"/>
      <c r="C61" s="128"/>
      <c r="D61" s="129" t="s">
        <v>238</v>
      </c>
      <c r="E61" s="130"/>
      <c r="F61" s="130"/>
      <c r="G61" s="130"/>
      <c r="H61" s="130"/>
      <c r="I61" s="131"/>
      <c r="J61" s="132">
        <f>J88</f>
        <v>0</v>
      </c>
      <c r="K61" s="133"/>
    </row>
    <row r="62" spans="2:11" s="8" customFormat="1" ht="24.75" customHeight="1">
      <c r="B62" s="127"/>
      <c r="C62" s="128"/>
      <c r="D62" s="129" t="s">
        <v>239</v>
      </c>
      <c r="E62" s="130"/>
      <c r="F62" s="130"/>
      <c r="G62" s="130"/>
      <c r="H62" s="130"/>
      <c r="I62" s="131"/>
      <c r="J62" s="132">
        <f>J103</f>
        <v>0</v>
      </c>
      <c r="K62" s="133"/>
    </row>
    <row r="63" spans="2:11" s="8" customFormat="1" ht="24.75" customHeight="1">
      <c r="B63" s="127"/>
      <c r="C63" s="128"/>
      <c r="D63" s="129" t="s">
        <v>240</v>
      </c>
      <c r="E63" s="130"/>
      <c r="F63" s="130"/>
      <c r="G63" s="130"/>
      <c r="H63" s="130"/>
      <c r="I63" s="131"/>
      <c r="J63" s="132">
        <f>J128</f>
        <v>0</v>
      </c>
      <c r="K63" s="133"/>
    </row>
    <row r="64" spans="2:11" s="8" customFormat="1" ht="24.75" customHeight="1">
      <c r="B64" s="127"/>
      <c r="C64" s="128"/>
      <c r="D64" s="129" t="s">
        <v>241</v>
      </c>
      <c r="E64" s="130"/>
      <c r="F64" s="130"/>
      <c r="G64" s="130"/>
      <c r="H64" s="130"/>
      <c r="I64" s="131"/>
      <c r="J64" s="132">
        <f>J154</f>
        <v>0</v>
      </c>
      <c r="K64" s="133"/>
    </row>
    <row r="65" spans="2:11" s="8" customFormat="1" ht="24.75" customHeight="1">
      <c r="B65" s="127"/>
      <c r="C65" s="128"/>
      <c r="D65" s="129" t="s">
        <v>242</v>
      </c>
      <c r="E65" s="130"/>
      <c r="F65" s="130"/>
      <c r="G65" s="130"/>
      <c r="H65" s="130"/>
      <c r="I65" s="131"/>
      <c r="J65" s="132">
        <f>J159</f>
        <v>0</v>
      </c>
      <c r="K65" s="133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03"/>
      <c r="J66" s="36"/>
      <c r="K66" s="39"/>
    </row>
    <row r="67" spans="2:11" s="1" customFormat="1" ht="6.75" customHeight="1">
      <c r="B67" s="51"/>
      <c r="C67" s="52"/>
      <c r="D67" s="52"/>
      <c r="E67" s="52"/>
      <c r="F67" s="52"/>
      <c r="G67" s="52"/>
      <c r="H67" s="52"/>
      <c r="I67" s="120"/>
      <c r="J67" s="52"/>
      <c r="K67" s="53"/>
    </row>
    <row r="71" spans="2:12" s="1" customFormat="1" ht="6.75" customHeight="1">
      <c r="B71" s="54"/>
      <c r="C71" s="55"/>
      <c r="D71" s="55"/>
      <c r="E71" s="55"/>
      <c r="F71" s="55"/>
      <c r="G71" s="55"/>
      <c r="H71" s="55"/>
      <c r="I71" s="121"/>
      <c r="J71" s="55"/>
      <c r="K71" s="55"/>
      <c r="L71" s="35"/>
    </row>
    <row r="72" spans="2:12" s="1" customFormat="1" ht="36.75" customHeight="1">
      <c r="B72" s="35"/>
      <c r="C72" s="56" t="s">
        <v>712</v>
      </c>
      <c r="I72" s="141"/>
      <c r="L72" s="35"/>
    </row>
    <row r="73" spans="2:12" s="1" customFormat="1" ht="6.75" customHeight="1">
      <c r="B73" s="35"/>
      <c r="I73" s="141"/>
      <c r="L73" s="35"/>
    </row>
    <row r="74" spans="2:12" s="1" customFormat="1" ht="14.25" customHeight="1">
      <c r="B74" s="35"/>
      <c r="C74" s="58" t="s">
        <v>586</v>
      </c>
      <c r="I74" s="141"/>
      <c r="L74" s="35"/>
    </row>
    <row r="75" spans="2:12" s="1" customFormat="1" ht="22.5" customHeight="1">
      <c r="B75" s="35"/>
      <c r="E75" s="366" t="str">
        <f>E7</f>
        <v>Zámecká věž a plato Zámeckého Vrchu  I.Etapa - zpřístupnění historických sklepení</v>
      </c>
      <c r="F75" s="344"/>
      <c r="G75" s="344"/>
      <c r="H75" s="344"/>
      <c r="I75" s="141"/>
      <c r="L75" s="35"/>
    </row>
    <row r="76" spans="2:12" ht="15">
      <c r="B76" s="22"/>
      <c r="C76" s="58" t="s">
        <v>683</v>
      </c>
      <c r="L76" s="22"/>
    </row>
    <row r="77" spans="2:12" s="1" customFormat="1" ht="22.5" customHeight="1">
      <c r="B77" s="35"/>
      <c r="E77" s="366" t="s">
        <v>21</v>
      </c>
      <c r="F77" s="344"/>
      <c r="G77" s="344"/>
      <c r="H77" s="344"/>
      <c r="I77" s="141"/>
      <c r="L77" s="35"/>
    </row>
    <row r="78" spans="2:12" s="1" customFormat="1" ht="14.25" customHeight="1">
      <c r="B78" s="35"/>
      <c r="C78" s="58" t="s">
        <v>685</v>
      </c>
      <c r="I78" s="141"/>
      <c r="L78" s="35"/>
    </row>
    <row r="79" spans="2:12" s="1" customFormat="1" ht="23.25" customHeight="1">
      <c r="B79" s="35"/>
      <c r="E79" s="341" t="str">
        <f>E11</f>
        <v>D1.4g-N - Zařízení elektroinstalace</v>
      </c>
      <c r="F79" s="344"/>
      <c r="G79" s="344"/>
      <c r="H79" s="344"/>
      <c r="I79" s="141"/>
      <c r="L79" s="35"/>
    </row>
    <row r="80" spans="2:12" s="1" customFormat="1" ht="6.75" customHeight="1">
      <c r="B80" s="35"/>
      <c r="I80" s="141"/>
      <c r="L80" s="35"/>
    </row>
    <row r="81" spans="2:12" s="1" customFormat="1" ht="18" customHeight="1">
      <c r="B81" s="35"/>
      <c r="C81" s="58" t="s">
        <v>594</v>
      </c>
      <c r="F81" s="142" t="str">
        <f>F14</f>
        <v>ul. Tržiště 2119/10, 360 01 Karlovy Vary</v>
      </c>
      <c r="I81" s="143" t="s">
        <v>596</v>
      </c>
      <c r="J81" s="62" t="str">
        <f>IF(J14="","",J14)</f>
        <v>13.2.2016</v>
      </c>
      <c r="L81" s="35"/>
    </row>
    <row r="82" spans="2:12" s="1" customFormat="1" ht="6.75" customHeight="1">
      <c r="B82" s="35"/>
      <c r="I82" s="141"/>
      <c r="L82" s="35"/>
    </row>
    <row r="83" spans="2:12" s="1" customFormat="1" ht="15">
      <c r="B83" s="35"/>
      <c r="C83" s="58" t="s">
        <v>600</v>
      </c>
      <c r="F83" s="142" t="str">
        <f>E17</f>
        <v>Statutární město Karlovy Vary</v>
      </c>
      <c r="I83" s="143" t="s">
        <v>606</v>
      </c>
      <c r="J83" s="142" t="str">
        <f>E23</f>
        <v>Ing. David Pokorný</v>
      </c>
      <c r="L83" s="35"/>
    </row>
    <row r="84" spans="2:12" s="1" customFormat="1" ht="14.25" customHeight="1">
      <c r="B84" s="35"/>
      <c r="C84" s="58" t="s">
        <v>604</v>
      </c>
      <c r="F84" s="142">
        <f>IF(E20="","",E20)</f>
      </c>
      <c r="I84" s="141"/>
      <c r="L84" s="35"/>
    </row>
    <row r="85" spans="2:12" s="1" customFormat="1" ht="9.75" customHeight="1">
      <c r="B85" s="35"/>
      <c r="I85" s="141"/>
      <c r="L85" s="35"/>
    </row>
    <row r="86" spans="2:20" s="10" customFormat="1" ht="29.25" customHeight="1">
      <c r="B86" s="144"/>
      <c r="C86" s="145" t="s">
        <v>713</v>
      </c>
      <c r="D86" s="146" t="s">
        <v>630</v>
      </c>
      <c r="E86" s="146" t="s">
        <v>626</v>
      </c>
      <c r="F86" s="146" t="s">
        <v>714</v>
      </c>
      <c r="G86" s="146" t="s">
        <v>715</v>
      </c>
      <c r="H86" s="146" t="s">
        <v>716</v>
      </c>
      <c r="I86" s="147" t="s">
        <v>717</v>
      </c>
      <c r="J86" s="146" t="s">
        <v>689</v>
      </c>
      <c r="K86" s="148" t="s">
        <v>718</v>
      </c>
      <c r="L86" s="144"/>
      <c r="M86" s="68" t="s">
        <v>719</v>
      </c>
      <c r="N86" s="69" t="s">
        <v>615</v>
      </c>
      <c r="O86" s="69" t="s">
        <v>720</v>
      </c>
      <c r="P86" s="69" t="s">
        <v>721</v>
      </c>
      <c r="Q86" s="69" t="s">
        <v>722</v>
      </c>
      <c r="R86" s="69" t="s">
        <v>723</v>
      </c>
      <c r="S86" s="69" t="s">
        <v>724</v>
      </c>
      <c r="T86" s="70" t="s">
        <v>725</v>
      </c>
    </row>
    <row r="87" spans="2:63" s="1" customFormat="1" ht="29.25" customHeight="1">
      <c r="B87" s="35"/>
      <c r="C87" s="72" t="s">
        <v>690</v>
      </c>
      <c r="I87" s="141"/>
      <c r="J87" s="149">
        <f>BK87</f>
        <v>0</v>
      </c>
      <c r="L87" s="35"/>
      <c r="M87" s="71"/>
      <c r="N87" s="63"/>
      <c r="O87" s="63"/>
      <c r="P87" s="150">
        <f>P88+P103+P128+P154+P159</f>
        <v>0</v>
      </c>
      <c r="Q87" s="63"/>
      <c r="R87" s="150">
        <f>R88+R103+R128+R154+R159</f>
        <v>0</v>
      </c>
      <c r="S87" s="63"/>
      <c r="T87" s="151">
        <f>T88+T103+T128+T154+T159</f>
        <v>0</v>
      </c>
      <c r="AT87" s="18" t="s">
        <v>644</v>
      </c>
      <c r="AU87" s="18" t="s">
        <v>691</v>
      </c>
      <c r="BK87" s="152">
        <f>BK88+BK103+BK128+BK154+BK159</f>
        <v>0</v>
      </c>
    </row>
    <row r="88" spans="2:63" s="11" customFormat="1" ht="36.75" customHeight="1">
      <c r="B88" s="153"/>
      <c r="D88" s="164" t="s">
        <v>644</v>
      </c>
      <c r="E88" s="217" t="s">
        <v>649</v>
      </c>
      <c r="F88" s="217" t="s">
        <v>243</v>
      </c>
      <c r="I88" s="156"/>
      <c r="J88" s="218">
        <f>BK88</f>
        <v>0</v>
      </c>
      <c r="L88" s="153"/>
      <c r="M88" s="158"/>
      <c r="N88" s="159"/>
      <c r="O88" s="159"/>
      <c r="P88" s="160">
        <f>SUM(P89:P102)</f>
        <v>0</v>
      </c>
      <c r="Q88" s="159"/>
      <c r="R88" s="160">
        <f>SUM(R89:R102)</f>
        <v>0</v>
      </c>
      <c r="S88" s="159"/>
      <c r="T88" s="161">
        <f>SUM(T89:T102)</f>
        <v>0</v>
      </c>
      <c r="AR88" s="154" t="s">
        <v>729</v>
      </c>
      <c r="AT88" s="162" t="s">
        <v>644</v>
      </c>
      <c r="AU88" s="162" t="s">
        <v>645</v>
      </c>
      <c r="AY88" s="154" t="s">
        <v>728</v>
      </c>
      <c r="BK88" s="163">
        <f>SUM(BK89:BK102)</f>
        <v>0</v>
      </c>
    </row>
    <row r="89" spans="2:65" s="1" customFormat="1" ht="22.5" customHeight="1">
      <c r="B89" s="167"/>
      <c r="C89" s="206" t="s">
        <v>593</v>
      </c>
      <c r="D89" s="206" t="s">
        <v>1094</v>
      </c>
      <c r="E89" s="207" t="s">
        <v>244</v>
      </c>
      <c r="F89" s="208" t="s">
        <v>245</v>
      </c>
      <c r="G89" s="209" t="s">
        <v>824</v>
      </c>
      <c r="H89" s="210">
        <v>2</v>
      </c>
      <c r="I89" s="211"/>
      <c r="J89" s="212">
        <f>ROUND(I89*H89,2)</f>
        <v>0</v>
      </c>
      <c r="K89" s="208" t="s">
        <v>592</v>
      </c>
      <c r="L89" s="213"/>
      <c r="M89" s="214" t="s">
        <v>592</v>
      </c>
      <c r="N89" s="215" t="s">
        <v>616</v>
      </c>
      <c r="O89" s="36"/>
      <c r="P89" s="177">
        <f>O89*H89</f>
        <v>0</v>
      </c>
      <c r="Q89" s="177">
        <v>0</v>
      </c>
      <c r="R89" s="177">
        <f>Q89*H89</f>
        <v>0</v>
      </c>
      <c r="S89" s="177">
        <v>0</v>
      </c>
      <c r="T89" s="178">
        <f>S89*H89</f>
        <v>0</v>
      </c>
      <c r="AR89" s="18" t="s">
        <v>246</v>
      </c>
      <c r="AT89" s="18" t="s">
        <v>1094</v>
      </c>
      <c r="AU89" s="18" t="s">
        <v>593</v>
      </c>
      <c r="AY89" s="18" t="s">
        <v>728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8" t="s">
        <v>593</v>
      </c>
      <c r="BK89" s="179">
        <f>ROUND(I89*H89,2)</f>
        <v>0</v>
      </c>
      <c r="BL89" s="18" t="s">
        <v>1122</v>
      </c>
      <c r="BM89" s="18" t="s">
        <v>593</v>
      </c>
    </row>
    <row r="90" spans="2:47" s="1" customFormat="1" ht="13.5">
      <c r="B90" s="35"/>
      <c r="D90" s="183" t="s">
        <v>738</v>
      </c>
      <c r="F90" s="192" t="s">
        <v>245</v>
      </c>
      <c r="I90" s="141"/>
      <c r="L90" s="35"/>
      <c r="M90" s="65"/>
      <c r="N90" s="36"/>
      <c r="O90" s="36"/>
      <c r="P90" s="36"/>
      <c r="Q90" s="36"/>
      <c r="R90" s="36"/>
      <c r="S90" s="36"/>
      <c r="T90" s="66"/>
      <c r="AT90" s="18" t="s">
        <v>738</v>
      </c>
      <c r="AU90" s="18" t="s">
        <v>593</v>
      </c>
    </row>
    <row r="91" spans="2:65" s="1" customFormat="1" ht="22.5" customHeight="1">
      <c r="B91" s="167"/>
      <c r="C91" s="206" t="s">
        <v>653</v>
      </c>
      <c r="D91" s="206" t="s">
        <v>1094</v>
      </c>
      <c r="E91" s="207" t="s">
        <v>247</v>
      </c>
      <c r="F91" s="208" t="s">
        <v>248</v>
      </c>
      <c r="G91" s="209" t="s">
        <v>824</v>
      </c>
      <c r="H91" s="210">
        <v>6</v>
      </c>
      <c r="I91" s="211"/>
      <c r="J91" s="212">
        <f>ROUND(I91*H91,2)</f>
        <v>0</v>
      </c>
      <c r="K91" s="208" t="s">
        <v>592</v>
      </c>
      <c r="L91" s="213"/>
      <c r="M91" s="214" t="s">
        <v>592</v>
      </c>
      <c r="N91" s="215" t="s">
        <v>616</v>
      </c>
      <c r="O91" s="36"/>
      <c r="P91" s="177">
        <f>O91*H91</f>
        <v>0</v>
      </c>
      <c r="Q91" s="177">
        <v>0</v>
      </c>
      <c r="R91" s="177">
        <f>Q91*H91</f>
        <v>0</v>
      </c>
      <c r="S91" s="177">
        <v>0</v>
      </c>
      <c r="T91" s="178">
        <f>S91*H91</f>
        <v>0</v>
      </c>
      <c r="AR91" s="18" t="s">
        <v>246</v>
      </c>
      <c r="AT91" s="18" t="s">
        <v>1094</v>
      </c>
      <c r="AU91" s="18" t="s">
        <v>593</v>
      </c>
      <c r="AY91" s="18" t="s">
        <v>728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8" t="s">
        <v>593</v>
      </c>
      <c r="BK91" s="179">
        <f>ROUND(I91*H91,2)</f>
        <v>0</v>
      </c>
      <c r="BL91" s="18" t="s">
        <v>1122</v>
      </c>
      <c r="BM91" s="18" t="s">
        <v>653</v>
      </c>
    </row>
    <row r="92" spans="2:47" s="1" customFormat="1" ht="13.5">
      <c r="B92" s="35"/>
      <c r="D92" s="183" t="s">
        <v>738</v>
      </c>
      <c r="F92" s="192" t="s">
        <v>248</v>
      </c>
      <c r="I92" s="141"/>
      <c r="L92" s="35"/>
      <c r="M92" s="65"/>
      <c r="N92" s="36"/>
      <c r="O92" s="36"/>
      <c r="P92" s="36"/>
      <c r="Q92" s="36"/>
      <c r="R92" s="36"/>
      <c r="S92" s="36"/>
      <c r="T92" s="66"/>
      <c r="AT92" s="18" t="s">
        <v>738</v>
      </c>
      <c r="AU92" s="18" t="s">
        <v>593</v>
      </c>
    </row>
    <row r="93" spans="2:65" s="1" customFormat="1" ht="22.5" customHeight="1">
      <c r="B93" s="167"/>
      <c r="C93" s="206" t="s">
        <v>729</v>
      </c>
      <c r="D93" s="206" t="s">
        <v>1094</v>
      </c>
      <c r="E93" s="207" t="s">
        <v>249</v>
      </c>
      <c r="F93" s="208" t="s">
        <v>250</v>
      </c>
      <c r="G93" s="209" t="s">
        <v>824</v>
      </c>
      <c r="H93" s="210">
        <v>1</v>
      </c>
      <c r="I93" s="211"/>
      <c r="J93" s="212">
        <f>ROUND(I93*H93,2)</f>
        <v>0</v>
      </c>
      <c r="K93" s="208" t="s">
        <v>592</v>
      </c>
      <c r="L93" s="213"/>
      <c r="M93" s="214" t="s">
        <v>592</v>
      </c>
      <c r="N93" s="215" t="s">
        <v>616</v>
      </c>
      <c r="O93" s="36"/>
      <c r="P93" s="177">
        <f>O93*H93</f>
        <v>0</v>
      </c>
      <c r="Q93" s="177">
        <v>0</v>
      </c>
      <c r="R93" s="177">
        <f>Q93*H93</f>
        <v>0</v>
      </c>
      <c r="S93" s="177">
        <v>0</v>
      </c>
      <c r="T93" s="178">
        <f>S93*H93</f>
        <v>0</v>
      </c>
      <c r="AR93" s="18" t="s">
        <v>246</v>
      </c>
      <c r="AT93" s="18" t="s">
        <v>1094</v>
      </c>
      <c r="AU93" s="18" t="s">
        <v>593</v>
      </c>
      <c r="AY93" s="18" t="s">
        <v>728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8" t="s">
        <v>593</v>
      </c>
      <c r="BK93" s="179">
        <f>ROUND(I93*H93,2)</f>
        <v>0</v>
      </c>
      <c r="BL93" s="18" t="s">
        <v>1122</v>
      </c>
      <c r="BM93" s="18" t="s">
        <v>729</v>
      </c>
    </row>
    <row r="94" spans="2:47" s="1" customFormat="1" ht="13.5">
      <c r="B94" s="35"/>
      <c r="D94" s="183" t="s">
        <v>738</v>
      </c>
      <c r="F94" s="192" t="s">
        <v>250</v>
      </c>
      <c r="I94" s="141"/>
      <c r="L94" s="35"/>
      <c r="M94" s="65"/>
      <c r="N94" s="36"/>
      <c r="O94" s="36"/>
      <c r="P94" s="36"/>
      <c r="Q94" s="36"/>
      <c r="R94" s="36"/>
      <c r="S94" s="36"/>
      <c r="T94" s="66"/>
      <c r="AT94" s="18" t="s">
        <v>738</v>
      </c>
      <c r="AU94" s="18" t="s">
        <v>593</v>
      </c>
    </row>
    <row r="95" spans="2:65" s="1" customFormat="1" ht="22.5" customHeight="1">
      <c r="B95" s="167"/>
      <c r="C95" s="206" t="s">
        <v>736</v>
      </c>
      <c r="D95" s="206" t="s">
        <v>1094</v>
      </c>
      <c r="E95" s="207" t="s">
        <v>251</v>
      </c>
      <c r="F95" s="208" t="s">
        <v>252</v>
      </c>
      <c r="G95" s="209" t="s">
        <v>824</v>
      </c>
      <c r="H95" s="210">
        <v>1</v>
      </c>
      <c r="I95" s="211"/>
      <c r="J95" s="212">
        <f>ROUND(I95*H95,2)</f>
        <v>0</v>
      </c>
      <c r="K95" s="208" t="s">
        <v>592</v>
      </c>
      <c r="L95" s="213"/>
      <c r="M95" s="214" t="s">
        <v>592</v>
      </c>
      <c r="N95" s="215" t="s">
        <v>616</v>
      </c>
      <c r="O95" s="36"/>
      <c r="P95" s="177">
        <f>O95*H95</f>
        <v>0</v>
      </c>
      <c r="Q95" s="177">
        <v>0</v>
      </c>
      <c r="R95" s="177">
        <f>Q95*H95</f>
        <v>0</v>
      </c>
      <c r="S95" s="177">
        <v>0</v>
      </c>
      <c r="T95" s="178">
        <f>S95*H95</f>
        <v>0</v>
      </c>
      <c r="AR95" s="18" t="s">
        <v>246</v>
      </c>
      <c r="AT95" s="18" t="s">
        <v>1094</v>
      </c>
      <c r="AU95" s="18" t="s">
        <v>593</v>
      </c>
      <c r="AY95" s="18" t="s">
        <v>728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8" t="s">
        <v>593</v>
      </c>
      <c r="BK95" s="179">
        <f>ROUND(I95*H95,2)</f>
        <v>0</v>
      </c>
      <c r="BL95" s="18" t="s">
        <v>1122</v>
      </c>
      <c r="BM95" s="18" t="s">
        <v>736</v>
      </c>
    </row>
    <row r="96" spans="2:47" s="1" customFormat="1" ht="13.5">
      <c r="B96" s="35"/>
      <c r="D96" s="183" t="s">
        <v>738</v>
      </c>
      <c r="F96" s="192" t="s">
        <v>252</v>
      </c>
      <c r="I96" s="141"/>
      <c r="L96" s="35"/>
      <c r="M96" s="65"/>
      <c r="N96" s="36"/>
      <c r="O96" s="36"/>
      <c r="P96" s="36"/>
      <c r="Q96" s="36"/>
      <c r="R96" s="36"/>
      <c r="S96" s="36"/>
      <c r="T96" s="66"/>
      <c r="AT96" s="18" t="s">
        <v>738</v>
      </c>
      <c r="AU96" s="18" t="s">
        <v>593</v>
      </c>
    </row>
    <row r="97" spans="2:65" s="1" customFormat="1" ht="22.5" customHeight="1">
      <c r="B97" s="167"/>
      <c r="C97" s="206" t="s">
        <v>757</v>
      </c>
      <c r="D97" s="206" t="s">
        <v>1094</v>
      </c>
      <c r="E97" s="207" t="s">
        <v>253</v>
      </c>
      <c r="F97" s="208" t="s">
        <v>254</v>
      </c>
      <c r="G97" s="209" t="s">
        <v>824</v>
      </c>
      <c r="H97" s="210">
        <v>1</v>
      </c>
      <c r="I97" s="211"/>
      <c r="J97" s="212">
        <f>ROUND(I97*H97,2)</f>
        <v>0</v>
      </c>
      <c r="K97" s="208" t="s">
        <v>592</v>
      </c>
      <c r="L97" s="213"/>
      <c r="M97" s="214" t="s">
        <v>592</v>
      </c>
      <c r="N97" s="215" t="s">
        <v>616</v>
      </c>
      <c r="O97" s="36"/>
      <c r="P97" s="177">
        <f>O97*H97</f>
        <v>0</v>
      </c>
      <c r="Q97" s="177">
        <v>0</v>
      </c>
      <c r="R97" s="177">
        <f>Q97*H97</f>
        <v>0</v>
      </c>
      <c r="S97" s="177">
        <v>0</v>
      </c>
      <c r="T97" s="178">
        <f>S97*H97</f>
        <v>0</v>
      </c>
      <c r="AR97" s="18" t="s">
        <v>246</v>
      </c>
      <c r="AT97" s="18" t="s">
        <v>1094</v>
      </c>
      <c r="AU97" s="18" t="s">
        <v>593</v>
      </c>
      <c r="AY97" s="18" t="s">
        <v>728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8" t="s">
        <v>593</v>
      </c>
      <c r="BK97" s="179">
        <f>ROUND(I97*H97,2)</f>
        <v>0</v>
      </c>
      <c r="BL97" s="18" t="s">
        <v>1122</v>
      </c>
      <c r="BM97" s="18" t="s">
        <v>255</v>
      </c>
    </row>
    <row r="98" spans="2:47" s="1" customFormat="1" ht="13.5">
      <c r="B98" s="35"/>
      <c r="D98" s="180" t="s">
        <v>738</v>
      </c>
      <c r="F98" s="181" t="s">
        <v>254</v>
      </c>
      <c r="I98" s="141"/>
      <c r="L98" s="35"/>
      <c r="M98" s="65"/>
      <c r="N98" s="36"/>
      <c r="O98" s="36"/>
      <c r="P98" s="36"/>
      <c r="Q98" s="36"/>
      <c r="R98" s="36"/>
      <c r="S98" s="36"/>
      <c r="T98" s="66"/>
      <c r="AT98" s="18" t="s">
        <v>738</v>
      </c>
      <c r="AU98" s="18" t="s">
        <v>593</v>
      </c>
    </row>
    <row r="99" spans="2:47" s="1" customFormat="1" ht="27">
      <c r="B99" s="35"/>
      <c r="D99" s="183" t="s">
        <v>812</v>
      </c>
      <c r="F99" s="216" t="s">
        <v>256</v>
      </c>
      <c r="I99" s="141"/>
      <c r="L99" s="35"/>
      <c r="M99" s="65"/>
      <c r="N99" s="36"/>
      <c r="O99" s="36"/>
      <c r="P99" s="36"/>
      <c r="Q99" s="36"/>
      <c r="R99" s="36"/>
      <c r="S99" s="36"/>
      <c r="T99" s="66"/>
      <c r="AT99" s="18" t="s">
        <v>812</v>
      </c>
      <c r="AU99" s="18" t="s">
        <v>593</v>
      </c>
    </row>
    <row r="100" spans="2:65" s="1" customFormat="1" ht="22.5" customHeight="1">
      <c r="B100" s="167"/>
      <c r="C100" s="206" t="s">
        <v>764</v>
      </c>
      <c r="D100" s="206" t="s">
        <v>1094</v>
      </c>
      <c r="E100" s="207" t="s">
        <v>257</v>
      </c>
      <c r="F100" s="208" t="s">
        <v>258</v>
      </c>
      <c r="G100" s="209" t="s">
        <v>824</v>
      </c>
      <c r="H100" s="210">
        <v>1</v>
      </c>
      <c r="I100" s="211"/>
      <c r="J100" s="212">
        <f>ROUND(I100*H100,2)</f>
        <v>0</v>
      </c>
      <c r="K100" s="208" t="s">
        <v>592</v>
      </c>
      <c r="L100" s="213"/>
      <c r="M100" s="214" t="s">
        <v>592</v>
      </c>
      <c r="N100" s="215" t="s">
        <v>616</v>
      </c>
      <c r="O100" s="36"/>
      <c r="P100" s="177">
        <f>O100*H100</f>
        <v>0</v>
      </c>
      <c r="Q100" s="177">
        <v>0</v>
      </c>
      <c r="R100" s="177">
        <f>Q100*H100</f>
        <v>0</v>
      </c>
      <c r="S100" s="177">
        <v>0</v>
      </c>
      <c r="T100" s="178">
        <f>S100*H100</f>
        <v>0</v>
      </c>
      <c r="AR100" s="18" t="s">
        <v>246</v>
      </c>
      <c r="AT100" s="18" t="s">
        <v>1094</v>
      </c>
      <c r="AU100" s="18" t="s">
        <v>593</v>
      </c>
      <c r="AY100" s="18" t="s">
        <v>728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8" t="s">
        <v>593</v>
      </c>
      <c r="BK100" s="179">
        <f>ROUND(I100*H100,2)</f>
        <v>0</v>
      </c>
      <c r="BL100" s="18" t="s">
        <v>1122</v>
      </c>
      <c r="BM100" s="18" t="s">
        <v>259</v>
      </c>
    </row>
    <row r="101" spans="2:47" s="1" customFormat="1" ht="13.5">
      <c r="B101" s="35"/>
      <c r="D101" s="180" t="s">
        <v>738</v>
      </c>
      <c r="F101" s="181" t="s">
        <v>258</v>
      </c>
      <c r="I101" s="141"/>
      <c r="L101" s="35"/>
      <c r="M101" s="65"/>
      <c r="N101" s="36"/>
      <c r="O101" s="36"/>
      <c r="P101" s="36"/>
      <c r="Q101" s="36"/>
      <c r="R101" s="36"/>
      <c r="S101" s="36"/>
      <c r="T101" s="66"/>
      <c r="AT101" s="18" t="s">
        <v>738</v>
      </c>
      <c r="AU101" s="18" t="s">
        <v>593</v>
      </c>
    </row>
    <row r="102" spans="2:47" s="1" customFormat="1" ht="27">
      <c r="B102" s="35"/>
      <c r="D102" s="180" t="s">
        <v>812</v>
      </c>
      <c r="F102" s="197" t="s">
        <v>260</v>
      </c>
      <c r="I102" s="141"/>
      <c r="L102" s="35"/>
      <c r="M102" s="65"/>
      <c r="N102" s="36"/>
      <c r="O102" s="36"/>
      <c r="P102" s="36"/>
      <c r="Q102" s="36"/>
      <c r="R102" s="36"/>
      <c r="S102" s="36"/>
      <c r="T102" s="66"/>
      <c r="AT102" s="18" t="s">
        <v>812</v>
      </c>
      <c r="AU102" s="18" t="s">
        <v>593</v>
      </c>
    </row>
    <row r="103" spans="2:63" s="11" customFormat="1" ht="36.75" customHeight="1">
      <c r="B103" s="153"/>
      <c r="D103" s="164" t="s">
        <v>644</v>
      </c>
      <c r="E103" s="217" t="s">
        <v>261</v>
      </c>
      <c r="F103" s="217" t="s">
        <v>262</v>
      </c>
      <c r="I103" s="156"/>
      <c r="J103" s="218">
        <f>BK103</f>
        <v>0</v>
      </c>
      <c r="L103" s="153"/>
      <c r="M103" s="158"/>
      <c r="N103" s="159"/>
      <c r="O103" s="159"/>
      <c r="P103" s="160">
        <f>SUM(P104:P127)</f>
        <v>0</v>
      </c>
      <c r="Q103" s="159"/>
      <c r="R103" s="160">
        <f>SUM(R104:R127)</f>
        <v>0</v>
      </c>
      <c r="S103" s="159"/>
      <c r="T103" s="161">
        <f>SUM(T104:T127)</f>
        <v>0</v>
      </c>
      <c r="AR103" s="154" t="s">
        <v>729</v>
      </c>
      <c r="AT103" s="162" t="s">
        <v>644</v>
      </c>
      <c r="AU103" s="162" t="s">
        <v>645</v>
      </c>
      <c r="AY103" s="154" t="s">
        <v>728</v>
      </c>
      <c r="BK103" s="163">
        <f>SUM(BK104:BK127)</f>
        <v>0</v>
      </c>
    </row>
    <row r="104" spans="2:65" s="1" customFormat="1" ht="22.5" customHeight="1">
      <c r="B104" s="167"/>
      <c r="C104" s="206" t="s">
        <v>773</v>
      </c>
      <c r="D104" s="206" t="s">
        <v>1094</v>
      </c>
      <c r="E104" s="207" t="s">
        <v>263</v>
      </c>
      <c r="F104" s="208" t="s">
        <v>264</v>
      </c>
      <c r="G104" s="209" t="s">
        <v>824</v>
      </c>
      <c r="H104" s="210">
        <v>1</v>
      </c>
      <c r="I104" s="211"/>
      <c r="J104" s="212">
        <f>ROUND(I104*H104,2)</f>
        <v>0</v>
      </c>
      <c r="K104" s="208" t="s">
        <v>592</v>
      </c>
      <c r="L104" s="213"/>
      <c r="M104" s="214" t="s">
        <v>592</v>
      </c>
      <c r="N104" s="215" t="s">
        <v>616</v>
      </c>
      <c r="O104" s="36"/>
      <c r="P104" s="177">
        <f>O104*H104</f>
        <v>0</v>
      </c>
      <c r="Q104" s="177">
        <v>0</v>
      </c>
      <c r="R104" s="177">
        <f>Q104*H104</f>
        <v>0</v>
      </c>
      <c r="S104" s="177">
        <v>0</v>
      </c>
      <c r="T104" s="178">
        <f>S104*H104</f>
        <v>0</v>
      </c>
      <c r="AR104" s="18" t="s">
        <v>246</v>
      </c>
      <c r="AT104" s="18" t="s">
        <v>1094</v>
      </c>
      <c r="AU104" s="18" t="s">
        <v>593</v>
      </c>
      <c r="AY104" s="18" t="s">
        <v>728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8" t="s">
        <v>593</v>
      </c>
      <c r="BK104" s="179">
        <f>ROUND(I104*H104,2)</f>
        <v>0</v>
      </c>
      <c r="BL104" s="18" t="s">
        <v>1122</v>
      </c>
      <c r="BM104" s="18" t="s">
        <v>757</v>
      </c>
    </row>
    <row r="105" spans="2:47" s="1" customFormat="1" ht="13.5">
      <c r="B105" s="35"/>
      <c r="D105" s="183" t="s">
        <v>738</v>
      </c>
      <c r="F105" s="192" t="s">
        <v>264</v>
      </c>
      <c r="I105" s="141"/>
      <c r="L105" s="35"/>
      <c r="M105" s="65"/>
      <c r="N105" s="36"/>
      <c r="O105" s="36"/>
      <c r="P105" s="36"/>
      <c r="Q105" s="36"/>
      <c r="R105" s="36"/>
      <c r="S105" s="36"/>
      <c r="T105" s="66"/>
      <c r="AT105" s="18" t="s">
        <v>738</v>
      </c>
      <c r="AU105" s="18" t="s">
        <v>593</v>
      </c>
    </row>
    <row r="106" spans="2:65" s="1" customFormat="1" ht="22.5" customHeight="1">
      <c r="B106" s="167"/>
      <c r="C106" s="206" t="s">
        <v>780</v>
      </c>
      <c r="D106" s="206" t="s">
        <v>1094</v>
      </c>
      <c r="E106" s="207" t="s">
        <v>265</v>
      </c>
      <c r="F106" s="208" t="s">
        <v>266</v>
      </c>
      <c r="G106" s="209" t="s">
        <v>824</v>
      </c>
      <c r="H106" s="210">
        <v>1</v>
      </c>
      <c r="I106" s="211"/>
      <c r="J106" s="212">
        <f>ROUND(I106*H106,2)</f>
        <v>0</v>
      </c>
      <c r="K106" s="208" t="s">
        <v>592</v>
      </c>
      <c r="L106" s="213"/>
      <c r="M106" s="214" t="s">
        <v>592</v>
      </c>
      <c r="N106" s="215" t="s">
        <v>616</v>
      </c>
      <c r="O106" s="36"/>
      <c r="P106" s="177">
        <f>O106*H106</f>
        <v>0</v>
      </c>
      <c r="Q106" s="177">
        <v>0</v>
      </c>
      <c r="R106" s="177">
        <f>Q106*H106</f>
        <v>0</v>
      </c>
      <c r="S106" s="177">
        <v>0</v>
      </c>
      <c r="T106" s="178">
        <f>S106*H106</f>
        <v>0</v>
      </c>
      <c r="AR106" s="18" t="s">
        <v>246</v>
      </c>
      <c r="AT106" s="18" t="s">
        <v>1094</v>
      </c>
      <c r="AU106" s="18" t="s">
        <v>593</v>
      </c>
      <c r="AY106" s="18" t="s">
        <v>728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8" t="s">
        <v>593</v>
      </c>
      <c r="BK106" s="179">
        <f>ROUND(I106*H106,2)</f>
        <v>0</v>
      </c>
      <c r="BL106" s="18" t="s">
        <v>1122</v>
      </c>
      <c r="BM106" s="18" t="s">
        <v>764</v>
      </c>
    </row>
    <row r="107" spans="2:47" s="1" customFormat="1" ht="13.5">
      <c r="B107" s="35"/>
      <c r="D107" s="183" t="s">
        <v>738</v>
      </c>
      <c r="F107" s="192" t="s">
        <v>266</v>
      </c>
      <c r="I107" s="141"/>
      <c r="L107" s="35"/>
      <c r="M107" s="65"/>
      <c r="N107" s="36"/>
      <c r="O107" s="36"/>
      <c r="P107" s="36"/>
      <c r="Q107" s="36"/>
      <c r="R107" s="36"/>
      <c r="S107" s="36"/>
      <c r="T107" s="66"/>
      <c r="AT107" s="18" t="s">
        <v>738</v>
      </c>
      <c r="AU107" s="18" t="s">
        <v>593</v>
      </c>
    </row>
    <row r="108" spans="2:65" s="1" customFormat="1" ht="22.5" customHeight="1">
      <c r="B108" s="167"/>
      <c r="C108" s="206" t="s">
        <v>786</v>
      </c>
      <c r="D108" s="206" t="s">
        <v>1094</v>
      </c>
      <c r="E108" s="207" t="s">
        <v>267</v>
      </c>
      <c r="F108" s="208" t="s">
        <v>268</v>
      </c>
      <c r="G108" s="209" t="s">
        <v>749</v>
      </c>
      <c r="H108" s="210">
        <v>30</v>
      </c>
      <c r="I108" s="211"/>
      <c r="J108" s="212">
        <f>ROUND(I108*H108,2)</f>
        <v>0</v>
      </c>
      <c r="K108" s="208" t="s">
        <v>592</v>
      </c>
      <c r="L108" s="213"/>
      <c r="M108" s="214" t="s">
        <v>592</v>
      </c>
      <c r="N108" s="215" t="s">
        <v>616</v>
      </c>
      <c r="O108" s="36"/>
      <c r="P108" s="177">
        <f>O108*H108</f>
        <v>0</v>
      </c>
      <c r="Q108" s="177">
        <v>0</v>
      </c>
      <c r="R108" s="177">
        <f>Q108*H108</f>
        <v>0</v>
      </c>
      <c r="S108" s="177">
        <v>0</v>
      </c>
      <c r="T108" s="178">
        <f>S108*H108</f>
        <v>0</v>
      </c>
      <c r="AR108" s="18" t="s">
        <v>246</v>
      </c>
      <c r="AT108" s="18" t="s">
        <v>1094</v>
      </c>
      <c r="AU108" s="18" t="s">
        <v>593</v>
      </c>
      <c r="AY108" s="18" t="s">
        <v>728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8" t="s">
        <v>593</v>
      </c>
      <c r="BK108" s="179">
        <f>ROUND(I108*H108,2)</f>
        <v>0</v>
      </c>
      <c r="BL108" s="18" t="s">
        <v>1122</v>
      </c>
      <c r="BM108" s="18" t="s">
        <v>773</v>
      </c>
    </row>
    <row r="109" spans="2:47" s="1" customFormat="1" ht="13.5">
      <c r="B109" s="35"/>
      <c r="D109" s="183" t="s">
        <v>738</v>
      </c>
      <c r="F109" s="192" t="s">
        <v>268</v>
      </c>
      <c r="I109" s="141"/>
      <c r="L109" s="35"/>
      <c r="M109" s="65"/>
      <c r="N109" s="36"/>
      <c r="O109" s="36"/>
      <c r="P109" s="36"/>
      <c r="Q109" s="36"/>
      <c r="R109" s="36"/>
      <c r="S109" s="36"/>
      <c r="T109" s="66"/>
      <c r="AT109" s="18" t="s">
        <v>738</v>
      </c>
      <c r="AU109" s="18" t="s">
        <v>593</v>
      </c>
    </row>
    <row r="110" spans="2:65" s="1" customFormat="1" ht="22.5" customHeight="1">
      <c r="B110" s="167"/>
      <c r="C110" s="206" t="s">
        <v>598</v>
      </c>
      <c r="D110" s="206" t="s">
        <v>1094</v>
      </c>
      <c r="E110" s="207" t="s">
        <v>269</v>
      </c>
      <c r="F110" s="208" t="s">
        <v>270</v>
      </c>
      <c r="G110" s="209" t="s">
        <v>749</v>
      </c>
      <c r="H110" s="210">
        <v>100</v>
      </c>
      <c r="I110" s="211"/>
      <c r="J110" s="212">
        <f>ROUND(I110*H110,2)</f>
        <v>0</v>
      </c>
      <c r="K110" s="208" t="s">
        <v>592</v>
      </c>
      <c r="L110" s="213"/>
      <c r="M110" s="214" t="s">
        <v>592</v>
      </c>
      <c r="N110" s="215" t="s">
        <v>616</v>
      </c>
      <c r="O110" s="36"/>
      <c r="P110" s="177">
        <f>O110*H110</f>
        <v>0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AR110" s="18" t="s">
        <v>246</v>
      </c>
      <c r="AT110" s="18" t="s">
        <v>1094</v>
      </c>
      <c r="AU110" s="18" t="s">
        <v>593</v>
      </c>
      <c r="AY110" s="18" t="s">
        <v>728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8" t="s">
        <v>593</v>
      </c>
      <c r="BK110" s="179">
        <f>ROUND(I110*H110,2)</f>
        <v>0</v>
      </c>
      <c r="BL110" s="18" t="s">
        <v>1122</v>
      </c>
      <c r="BM110" s="18" t="s">
        <v>780</v>
      </c>
    </row>
    <row r="111" spans="2:47" s="1" customFormat="1" ht="13.5">
      <c r="B111" s="35"/>
      <c r="D111" s="183" t="s">
        <v>738</v>
      </c>
      <c r="F111" s="192" t="s">
        <v>270</v>
      </c>
      <c r="I111" s="141"/>
      <c r="L111" s="35"/>
      <c r="M111" s="65"/>
      <c r="N111" s="36"/>
      <c r="O111" s="36"/>
      <c r="P111" s="36"/>
      <c r="Q111" s="36"/>
      <c r="R111" s="36"/>
      <c r="S111" s="36"/>
      <c r="T111" s="66"/>
      <c r="AT111" s="18" t="s">
        <v>738</v>
      </c>
      <c r="AU111" s="18" t="s">
        <v>593</v>
      </c>
    </row>
    <row r="112" spans="2:65" s="1" customFormat="1" ht="22.5" customHeight="1">
      <c r="B112" s="167"/>
      <c r="C112" s="206" t="s">
        <v>798</v>
      </c>
      <c r="D112" s="206" t="s">
        <v>1094</v>
      </c>
      <c r="E112" s="207" t="s">
        <v>271</v>
      </c>
      <c r="F112" s="208" t="s">
        <v>272</v>
      </c>
      <c r="G112" s="209" t="s">
        <v>824</v>
      </c>
      <c r="H112" s="210">
        <v>1</v>
      </c>
      <c r="I112" s="211"/>
      <c r="J112" s="212">
        <f>ROUND(I112*H112,2)</f>
        <v>0</v>
      </c>
      <c r="K112" s="208" t="s">
        <v>592</v>
      </c>
      <c r="L112" s="213"/>
      <c r="M112" s="214" t="s">
        <v>592</v>
      </c>
      <c r="N112" s="215" t="s">
        <v>616</v>
      </c>
      <c r="O112" s="36"/>
      <c r="P112" s="177">
        <f>O112*H112</f>
        <v>0</v>
      </c>
      <c r="Q112" s="177">
        <v>0</v>
      </c>
      <c r="R112" s="177">
        <f>Q112*H112</f>
        <v>0</v>
      </c>
      <c r="S112" s="177">
        <v>0</v>
      </c>
      <c r="T112" s="178">
        <f>S112*H112</f>
        <v>0</v>
      </c>
      <c r="AR112" s="18" t="s">
        <v>246</v>
      </c>
      <c r="AT112" s="18" t="s">
        <v>1094</v>
      </c>
      <c r="AU112" s="18" t="s">
        <v>593</v>
      </c>
      <c r="AY112" s="18" t="s">
        <v>728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8" t="s">
        <v>593</v>
      </c>
      <c r="BK112" s="179">
        <f>ROUND(I112*H112,2)</f>
        <v>0</v>
      </c>
      <c r="BL112" s="18" t="s">
        <v>1122</v>
      </c>
      <c r="BM112" s="18" t="s">
        <v>786</v>
      </c>
    </row>
    <row r="113" spans="2:47" s="1" customFormat="1" ht="13.5">
      <c r="B113" s="35"/>
      <c r="D113" s="183" t="s">
        <v>738</v>
      </c>
      <c r="F113" s="192" t="s">
        <v>272</v>
      </c>
      <c r="I113" s="141"/>
      <c r="L113" s="35"/>
      <c r="M113" s="65"/>
      <c r="N113" s="36"/>
      <c r="O113" s="36"/>
      <c r="P113" s="36"/>
      <c r="Q113" s="36"/>
      <c r="R113" s="36"/>
      <c r="S113" s="36"/>
      <c r="T113" s="66"/>
      <c r="AT113" s="18" t="s">
        <v>738</v>
      </c>
      <c r="AU113" s="18" t="s">
        <v>593</v>
      </c>
    </row>
    <row r="114" spans="2:65" s="1" customFormat="1" ht="22.5" customHeight="1">
      <c r="B114" s="167"/>
      <c r="C114" s="206" t="s">
        <v>807</v>
      </c>
      <c r="D114" s="206" t="s">
        <v>1094</v>
      </c>
      <c r="E114" s="207" t="s">
        <v>273</v>
      </c>
      <c r="F114" s="208" t="s">
        <v>274</v>
      </c>
      <c r="G114" s="209" t="s">
        <v>824</v>
      </c>
      <c r="H114" s="210">
        <v>1</v>
      </c>
      <c r="I114" s="211"/>
      <c r="J114" s="212">
        <f>ROUND(I114*H114,2)</f>
        <v>0</v>
      </c>
      <c r="K114" s="208" t="s">
        <v>592</v>
      </c>
      <c r="L114" s="213"/>
      <c r="M114" s="214" t="s">
        <v>592</v>
      </c>
      <c r="N114" s="215" t="s">
        <v>616</v>
      </c>
      <c r="O114" s="36"/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AR114" s="18" t="s">
        <v>246</v>
      </c>
      <c r="AT114" s="18" t="s">
        <v>1094</v>
      </c>
      <c r="AU114" s="18" t="s">
        <v>593</v>
      </c>
      <c r="AY114" s="18" t="s">
        <v>728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8" t="s">
        <v>593</v>
      </c>
      <c r="BK114" s="179">
        <f>ROUND(I114*H114,2)</f>
        <v>0</v>
      </c>
      <c r="BL114" s="18" t="s">
        <v>1122</v>
      </c>
      <c r="BM114" s="18" t="s">
        <v>598</v>
      </c>
    </row>
    <row r="115" spans="2:47" s="1" customFormat="1" ht="13.5">
      <c r="B115" s="35"/>
      <c r="D115" s="183" t="s">
        <v>738</v>
      </c>
      <c r="F115" s="192" t="s">
        <v>274</v>
      </c>
      <c r="I115" s="141"/>
      <c r="L115" s="35"/>
      <c r="M115" s="65"/>
      <c r="N115" s="36"/>
      <c r="O115" s="36"/>
      <c r="P115" s="36"/>
      <c r="Q115" s="36"/>
      <c r="R115" s="36"/>
      <c r="S115" s="36"/>
      <c r="T115" s="66"/>
      <c r="AT115" s="18" t="s">
        <v>738</v>
      </c>
      <c r="AU115" s="18" t="s">
        <v>593</v>
      </c>
    </row>
    <row r="116" spans="2:65" s="1" customFormat="1" ht="22.5" customHeight="1">
      <c r="B116" s="167"/>
      <c r="C116" s="206" t="s">
        <v>815</v>
      </c>
      <c r="D116" s="206" t="s">
        <v>1094</v>
      </c>
      <c r="E116" s="207" t="s">
        <v>275</v>
      </c>
      <c r="F116" s="208" t="s">
        <v>276</v>
      </c>
      <c r="G116" s="209" t="s">
        <v>824</v>
      </c>
      <c r="H116" s="210">
        <v>10</v>
      </c>
      <c r="I116" s="211"/>
      <c r="J116" s="212">
        <f>ROUND(I116*H116,2)</f>
        <v>0</v>
      </c>
      <c r="K116" s="208" t="s">
        <v>592</v>
      </c>
      <c r="L116" s="213"/>
      <c r="M116" s="214" t="s">
        <v>592</v>
      </c>
      <c r="N116" s="215" t="s">
        <v>616</v>
      </c>
      <c r="O116" s="36"/>
      <c r="P116" s="177">
        <f>O116*H116</f>
        <v>0</v>
      </c>
      <c r="Q116" s="177">
        <v>0</v>
      </c>
      <c r="R116" s="177">
        <f>Q116*H116</f>
        <v>0</v>
      </c>
      <c r="S116" s="177">
        <v>0</v>
      </c>
      <c r="T116" s="178">
        <f>S116*H116</f>
        <v>0</v>
      </c>
      <c r="AR116" s="18" t="s">
        <v>246</v>
      </c>
      <c r="AT116" s="18" t="s">
        <v>1094</v>
      </c>
      <c r="AU116" s="18" t="s">
        <v>593</v>
      </c>
      <c r="AY116" s="18" t="s">
        <v>728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8" t="s">
        <v>593</v>
      </c>
      <c r="BK116" s="179">
        <f>ROUND(I116*H116,2)</f>
        <v>0</v>
      </c>
      <c r="BL116" s="18" t="s">
        <v>1122</v>
      </c>
      <c r="BM116" s="18" t="s">
        <v>798</v>
      </c>
    </row>
    <row r="117" spans="2:47" s="1" customFormat="1" ht="13.5">
      <c r="B117" s="35"/>
      <c r="D117" s="183" t="s">
        <v>738</v>
      </c>
      <c r="F117" s="192" t="s">
        <v>276</v>
      </c>
      <c r="I117" s="141"/>
      <c r="L117" s="35"/>
      <c r="M117" s="65"/>
      <c r="N117" s="36"/>
      <c r="O117" s="36"/>
      <c r="P117" s="36"/>
      <c r="Q117" s="36"/>
      <c r="R117" s="36"/>
      <c r="S117" s="36"/>
      <c r="T117" s="66"/>
      <c r="AT117" s="18" t="s">
        <v>738</v>
      </c>
      <c r="AU117" s="18" t="s">
        <v>593</v>
      </c>
    </row>
    <row r="118" spans="2:65" s="1" customFormat="1" ht="22.5" customHeight="1">
      <c r="B118" s="167"/>
      <c r="C118" s="206" t="s">
        <v>821</v>
      </c>
      <c r="D118" s="206" t="s">
        <v>1094</v>
      </c>
      <c r="E118" s="207" t="s">
        <v>277</v>
      </c>
      <c r="F118" s="208" t="s">
        <v>278</v>
      </c>
      <c r="G118" s="209" t="s">
        <v>749</v>
      </c>
      <c r="H118" s="210">
        <v>3</v>
      </c>
      <c r="I118" s="211"/>
      <c r="J118" s="212">
        <f>ROUND(I118*H118,2)</f>
        <v>0</v>
      </c>
      <c r="K118" s="208" t="s">
        <v>592</v>
      </c>
      <c r="L118" s="213"/>
      <c r="M118" s="214" t="s">
        <v>592</v>
      </c>
      <c r="N118" s="215" t="s">
        <v>616</v>
      </c>
      <c r="O118" s="36"/>
      <c r="P118" s="177">
        <f>O118*H118</f>
        <v>0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AR118" s="18" t="s">
        <v>246</v>
      </c>
      <c r="AT118" s="18" t="s">
        <v>1094</v>
      </c>
      <c r="AU118" s="18" t="s">
        <v>593</v>
      </c>
      <c r="AY118" s="18" t="s">
        <v>728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8" t="s">
        <v>593</v>
      </c>
      <c r="BK118" s="179">
        <f>ROUND(I118*H118,2)</f>
        <v>0</v>
      </c>
      <c r="BL118" s="18" t="s">
        <v>1122</v>
      </c>
      <c r="BM118" s="18" t="s">
        <v>807</v>
      </c>
    </row>
    <row r="119" spans="2:47" s="1" customFormat="1" ht="13.5">
      <c r="B119" s="35"/>
      <c r="D119" s="183" t="s">
        <v>738</v>
      </c>
      <c r="F119" s="192" t="s">
        <v>278</v>
      </c>
      <c r="I119" s="141"/>
      <c r="L119" s="35"/>
      <c r="M119" s="65"/>
      <c r="N119" s="36"/>
      <c r="O119" s="36"/>
      <c r="P119" s="36"/>
      <c r="Q119" s="36"/>
      <c r="R119" s="36"/>
      <c r="S119" s="36"/>
      <c r="T119" s="66"/>
      <c r="AT119" s="18" t="s">
        <v>738</v>
      </c>
      <c r="AU119" s="18" t="s">
        <v>593</v>
      </c>
    </row>
    <row r="120" spans="2:65" s="1" customFormat="1" ht="22.5" customHeight="1">
      <c r="B120" s="167"/>
      <c r="C120" s="206" t="s">
        <v>578</v>
      </c>
      <c r="D120" s="206" t="s">
        <v>1094</v>
      </c>
      <c r="E120" s="207" t="s">
        <v>279</v>
      </c>
      <c r="F120" s="208" t="s">
        <v>280</v>
      </c>
      <c r="G120" s="209" t="s">
        <v>824</v>
      </c>
      <c r="H120" s="210">
        <v>1</v>
      </c>
      <c r="I120" s="211"/>
      <c r="J120" s="212">
        <f>ROUND(I120*H120,2)</f>
        <v>0</v>
      </c>
      <c r="K120" s="208" t="s">
        <v>592</v>
      </c>
      <c r="L120" s="213"/>
      <c r="M120" s="214" t="s">
        <v>592</v>
      </c>
      <c r="N120" s="215" t="s">
        <v>616</v>
      </c>
      <c r="O120" s="36"/>
      <c r="P120" s="177">
        <f>O120*H120</f>
        <v>0</v>
      </c>
      <c r="Q120" s="177">
        <v>0</v>
      </c>
      <c r="R120" s="177">
        <f>Q120*H120</f>
        <v>0</v>
      </c>
      <c r="S120" s="177">
        <v>0</v>
      </c>
      <c r="T120" s="178">
        <f>S120*H120</f>
        <v>0</v>
      </c>
      <c r="AR120" s="18" t="s">
        <v>246</v>
      </c>
      <c r="AT120" s="18" t="s">
        <v>1094</v>
      </c>
      <c r="AU120" s="18" t="s">
        <v>593</v>
      </c>
      <c r="AY120" s="18" t="s">
        <v>728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8" t="s">
        <v>593</v>
      </c>
      <c r="BK120" s="179">
        <f>ROUND(I120*H120,2)</f>
        <v>0</v>
      </c>
      <c r="BL120" s="18" t="s">
        <v>1122</v>
      </c>
      <c r="BM120" s="18" t="s">
        <v>815</v>
      </c>
    </row>
    <row r="121" spans="2:47" s="1" customFormat="1" ht="13.5">
      <c r="B121" s="35"/>
      <c r="D121" s="183" t="s">
        <v>738</v>
      </c>
      <c r="F121" s="192" t="s">
        <v>280</v>
      </c>
      <c r="I121" s="141"/>
      <c r="L121" s="35"/>
      <c r="M121" s="65"/>
      <c r="N121" s="36"/>
      <c r="O121" s="36"/>
      <c r="P121" s="36"/>
      <c r="Q121" s="36"/>
      <c r="R121" s="36"/>
      <c r="S121" s="36"/>
      <c r="T121" s="66"/>
      <c r="AT121" s="18" t="s">
        <v>738</v>
      </c>
      <c r="AU121" s="18" t="s">
        <v>593</v>
      </c>
    </row>
    <row r="122" spans="2:65" s="1" customFormat="1" ht="22.5" customHeight="1">
      <c r="B122" s="167"/>
      <c r="C122" s="206" t="s">
        <v>835</v>
      </c>
      <c r="D122" s="206" t="s">
        <v>1094</v>
      </c>
      <c r="E122" s="207" t="s">
        <v>281</v>
      </c>
      <c r="F122" s="208" t="s">
        <v>282</v>
      </c>
      <c r="G122" s="209" t="s">
        <v>824</v>
      </c>
      <c r="H122" s="210">
        <v>1</v>
      </c>
      <c r="I122" s="211"/>
      <c r="J122" s="212">
        <f>ROUND(I122*H122,2)</f>
        <v>0</v>
      </c>
      <c r="K122" s="208" t="s">
        <v>592</v>
      </c>
      <c r="L122" s="213"/>
      <c r="M122" s="214" t="s">
        <v>592</v>
      </c>
      <c r="N122" s="215" t="s">
        <v>616</v>
      </c>
      <c r="O122" s="36"/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AR122" s="18" t="s">
        <v>246</v>
      </c>
      <c r="AT122" s="18" t="s">
        <v>1094</v>
      </c>
      <c r="AU122" s="18" t="s">
        <v>593</v>
      </c>
      <c r="AY122" s="18" t="s">
        <v>728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8" t="s">
        <v>593</v>
      </c>
      <c r="BK122" s="179">
        <f>ROUND(I122*H122,2)</f>
        <v>0</v>
      </c>
      <c r="BL122" s="18" t="s">
        <v>1122</v>
      </c>
      <c r="BM122" s="18" t="s">
        <v>283</v>
      </c>
    </row>
    <row r="123" spans="2:47" s="1" customFormat="1" ht="13.5">
      <c r="B123" s="35"/>
      <c r="D123" s="180" t="s">
        <v>738</v>
      </c>
      <c r="F123" s="181" t="s">
        <v>282</v>
      </c>
      <c r="I123" s="141"/>
      <c r="L123" s="35"/>
      <c r="M123" s="65"/>
      <c r="N123" s="36"/>
      <c r="O123" s="36"/>
      <c r="P123" s="36"/>
      <c r="Q123" s="36"/>
      <c r="R123" s="36"/>
      <c r="S123" s="36"/>
      <c r="T123" s="66"/>
      <c r="AT123" s="18" t="s">
        <v>738</v>
      </c>
      <c r="AU123" s="18" t="s">
        <v>593</v>
      </c>
    </row>
    <row r="124" spans="2:47" s="1" customFormat="1" ht="27">
      <c r="B124" s="35"/>
      <c r="D124" s="183" t="s">
        <v>812</v>
      </c>
      <c r="F124" s="216" t="s">
        <v>284</v>
      </c>
      <c r="I124" s="141"/>
      <c r="L124" s="35"/>
      <c r="M124" s="65"/>
      <c r="N124" s="36"/>
      <c r="O124" s="36"/>
      <c r="P124" s="36"/>
      <c r="Q124" s="36"/>
      <c r="R124" s="36"/>
      <c r="S124" s="36"/>
      <c r="T124" s="66"/>
      <c r="AT124" s="18" t="s">
        <v>812</v>
      </c>
      <c r="AU124" s="18" t="s">
        <v>593</v>
      </c>
    </row>
    <row r="125" spans="2:65" s="1" customFormat="1" ht="22.5" customHeight="1">
      <c r="B125" s="167"/>
      <c r="C125" s="206" t="s">
        <v>842</v>
      </c>
      <c r="D125" s="206" t="s">
        <v>1094</v>
      </c>
      <c r="E125" s="207" t="s">
        <v>285</v>
      </c>
      <c r="F125" s="208" t="s">
        <v>286</v>
      </c>
      <c r="G125" s="209" t="s">
        <v>824</v>
      </c>
      <c r="H125" s="210">
        <v>1</v>
      </c>
      <c r="I125" s="211"/>
      <c r="J125" s="212">
        <f>ROUND(I125*H125,2)</f>
        <v>0</v>
      </c>
      <c r="K125" s="208" t="s">
        <v>592</v>
      </c>
      <c r="L125" s="213"/>
      <c r="M125" s="214" t="s">
        <v>592</v>
      </c>
      <c r="N125" s="215" t="s">
        <v>616</v>
      </c>
      <c r="O125" s="36"/>
      <c r="P125" s="177">
        <f>O125*H125</f>
        <v>0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AR125" s="18" t="s">
        <v>246</v>
      </c>
      <c r="AT125" s="18" t="s">
        <v>1094</v>
      </c>
      <c r="AU125" s="18" t="s">
        <v>593</v>
      </c>
      <c r="AY125" s="18" t="s">
        <v>728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593</v>
      </c>
      <c r="BK125" s="179">
        <f>ROUND(I125*H125,2)</f>
        <v>0</v>
      </c>
      <c r="BL125" s="18" t="s">
        <v>1122</v>
      </c>
      <c r="BM125" s="18" t="s">
        <v>287</v>
      </c>
    </row>
    <row r="126" spans="2:47" s="1" customFormat="1" ht="13.5">
      <c r="B126" s="35"/>
      <c r="D126" s="180" t="s">
        <v>738</v>
      </c>
      <c r="F126" s="181" t="s">
        <v>286</v>
      </c>
      <c r="I126" s="141"/>
      <c r="L126" s="35"/>
      <c r="M126" s="65"/>
      <c r="N126" s="36"/>
      <c r="O126" s="36"/>
      <c r="P126" s="36"/>
      <c r="Q126" s="36"/>
      <c r="R126" s="36"/>
      <c r="S126" s="36"/>
      <c r="T126" s="66"/>
      <c r="AT126" s="18" t="s">
        <v>738</v>
      </c>
      <c r="AU126" s="18" t="s">
        <v>593</v>
      </c>
    </row>
    <row r="127" spans="2:47" s="1" customFormat="1" ht="27">
      <c r="B127" s="35"/>
      <c r="D127" s="180" t="s">
        <v>812</v>
      </c>
      <c r="F127" s="197" t="s">
        <v>288</v>
      </c>
      <c r="I127" s="141"/>
      <c r="L127" s="35"/>
      <c r="M127" s="65"/>
      <c r="N127" s="36"/>
      <c r="O127" s="36"/>
      <c r="P127" s="36"/>
      <c r="Q127" s="36"/>
      <c r="R127" s="36"/>
      <c r="S127" s="36"/>
      <c r="T127" s="66"/>
      <c r="AT127" s="18" t="s">
        <v>812</v>
      </c>
      <c r="AU127" s="18" t="s">
        <v>593</v>
      </c>
    </row>
    <row r="128" spans="2:63" s="11" customFormat="1" ht="36.75" customHeight="1">
      <c r="B128" s="153"/>
      <c r="D128" s="164" t="s">
        <v>644</v>
      </c>
      <c r="E128" s="217" t="s">
        <v>289</v>
      </c>
      <c r="F128" s="217" t="s">
        <v>290</v>
      </c>
      <c r="I128" s="156"/>
      <c r="J128" s="218">
        <f>BK128</f>
        <v>0</v>
      </c>
      <c r="L128" s="153"/>
      <c r="M128" s="158"/>
      <c r="N128" s="159"/>
      <c r="O128" s="159"/>
      <c r="P128" s="160">
        <f>SUM(P129:P153)</f>
        <v>0</v>
      </c>
      <c r="Q128" s="159"/>
      <c r="R128" s="160">
        <f>SUM(R129:R153)</f>
        <v>0</v>
      </c>
      <c r="S128" s="159"/>
      <c r="T128" s="161">
        <f>SUM(T129:T153)</f>
        <v>0</v>
      </c>
      <c r="AR128" s="154" t="s">
        <v>729</v>
      </c>
      <c r="AT128" s="162" t="s">
        <v>644</v>
      </c>
      <c r="AU128" s="162" t="s">
        <v>645</v>
      </c>
      <c r="AY128" s="154" t="s">
        <v>728</v>
      </c>
      <c r="BK128" s="163">
        <f>SUM(BK129:BK153)</f>
        <v>0</v>
      </c>
    </row>
    <row r="129" spans="2:65" s="1" customFormat="1" ht="22.5" customHeight="1">
      <c r="B129" s="167"/>
      <c r="C129" s="168" t="s">
        <v>848</v>
      </c>
      <c r="D129" s="168" t="s">
        <v>731</v>
      </c>
      <c r="E129" s="169" t="s">
        <v>291</v>
      </c>
      <c r="F129" s="170" t="s">
        <v>292</v>
      </c>
      <c r="G129" s="171" t="s">
        <v>824</v>
      </c>
      <c r="H129" s="172">
        <v>3</v>
      </c>
      <c r="I129" s="173"/>
      <c r="J129" s="174">
        <f>ROUND(I129*H129,2)</f>
        <v>0</v>
      </c>
      <c r="K129" s="170" t="s">
        <v>592</v>
      </c>
      <c r="L129" s="35"/>
      <c r="M129" s="175" t="s">
        <v>592</v>
      </c>
      <c r="N129" s="176" t="s">
        <v>616</v>
      </c>
      <c r="O129" s="36"/>
      <c r="P129" s="177">
        <f>O129*H129</f>
        <v>0</v>
      </c>
      <c r="Q129" s="177">
        <v>0</v>
      </c>
      <c r="R129" s="177">
        <f>Q129*H129</f>
        <v>0</v>
      </c>
      <c r="S129" s="177">
        <v>0</v>
      </c>
      <c r="T129" s="178">
        <f>S129*H129</f>
        <v>0</v>
      </c>
      <c r="AR129" s="18" t="s">
        <v>1122</v>
      </c>
      <c r="AT129" s="18" t="s">
        <v>731</v>
      </c>
      <c r="AU129" s="18" t="s">
        <v>593</v>
      </c>
      <c r="AY129" s="18" t="s">
        <v>728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593</v>
      </c>
      <c r="BK129" s="179">
        <f>ROUND(I129*H129,2)</f>
        <v>0</v>
      </c>
      <c r="BL129" s="18" t="s">
        <v>1122</v>
      </c>
      <c r="BM129" s="18" t="s">
        <v>821</v>
      </c>
    </row>
    <row r="130" spans="2:47" s="1" customFormat="1" ht="13.5">
      <c r="B130" s="35"/>
      <c r="D130" s="183" t="s">
        <v>738</v>
      </c>
      <c r="F130" s="192" t="s">
        <v>292</v>
      </c>
      <c r="I130" s="141"/>
      <c r="L130" s="35"/>
      <c r="M130" s="65"/>
      <c r="N130" s="36"/>
      <c r="O130" s="36"/>
      <c r="P130" s="36"/>
      <c r="Q130" s="36"/>
      <c r="R130" s="36"/>
      <c r="S130" s="36"/>
      <c r="T130" s="66"/>
      <c r="AT130" s="18" t="s">
        <v>738</v>
      </c>
      <c r="AU130" s="18" t="s">
        <v>593</v>
      </c>
    </row>
    <row r="131" spans="2:65" s="1" customFormat="1" ht="22.5" customHeight="1">
      <c r="B131" s="167"/>
      <c r="C131" s="168" t="s">
        <v>854</v>
      </c>
      <c r="D131" s="168" t="s">
        <v>731</v>
      </c>
      <c r="E131" s="169" t="s">
        <v>293</v>
      </c>
      <c r="F131" s="170" t="s">
        <v>294</v>
      </c>
      <c r="G131" s="171" t="s">
        <v>824</v>
      </c>
      <c r="H131" s="172">
        <v>7</v>
      </c>
      <c r="I131" s="173"/>
      <c r="J131" s="174">
        <f>ROUND(I131*H131,2)</f>
        <v>0</v>
      </c>
      <c r="K131" s="170" t="s">
        <v>592</v>
      </c>
      <c r="L131" s="35"/>
      <c r="M131" s="175" t="s">
        <v>592</v>
      </c>
      <c r="N131" s="176" t="s">
        <v>616</v>
      </c>
      <c r="O131" s="36"/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AR131" s="18" t="s">
        <v>1122</v>
      </c>
      <c r="AT131" s="18" t="s">
        <v>731</v>
      </c>
      <c r="AU131" s="18" t="s">
        <v>593</v>
      </c>
      <c r="AY131" s="18" t="s">
        <v>728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8" t="s">
        <v>593</v>
      </c>
      <c r="BK131" s="179">
        <f>ROUND(I131*H131,2)</f>
        <v>0</v>
      </c>
      <c r="BL131" s="18" t="s">
        <v>1122</v>
      </c>
      <c r="BM131" s="18" t="s">
        <v>578</v>
      </c>
    </row>
    <row r="132" spans="2:47" s="1" customFormat="1" ht="13.5">
      <c r="B132" s="35"/>
      <c r="D132" s="183" t="s">
        <v>738</v>
      </c>
      <c r="F132" s="192" t="s">
        <v>294</v>
      </c>
      <c r="I132" s="141"/>
      <c r="L132" s="35"/>
      <c r="M132" s="65"/>
      <c r="N132" s="36"/>
      <c r="O132" s="36"/>
      <c r="P132" s="36"/>
      <c r="Q132" s="36"/>
      <c r="R132" s="36"/>
      <c r="S132" s="36"/>
      <c r="T132" s="66"/>
      <c r="AT132" s="18" t="s">
        <v>738</v>
      </c>
      <c r="AU132" s="18" t="s">
        <v>593</v>
      </c>
    </row>
    <row r="133" spans="2:65" s="1" customFormat="1" ht="22.5" customHeight="1">
      <c r="B133" s="167"/>
      <c r="C133" s="168" t="s">
        <v>860</v>
      </c>
      <c r="D133" s="168" t="s">
        <v>731</v>
      </c>
      <c r="E133" s="169" t="s">
        <v>295</v>
      </c>
      <c r="F133" s="170" t="s">
        <v>296</v>
      </c>
      <c r="G133" s="171" t="s">
        <v>824</v>
      </c>
      <c r="H133" s="172">
        <v>2</v>
      </c>
      <c r="I133" s="173"/>
      <c r="J133" s="174">
        <f>ROUND(I133*H133,2)</f>
        <v>0</v>
      </c>
      <c r="K133" s="170" t="s">
        <v>592</v>
      </c>
      <c r="L133" s="35"/>
      <c r="M133" s="175" t="s">
        <v>592</v>
      </c>
      <c r="N133" s="176" t="s">
        <v>616</v>
      </c>
      <c r="O133" s="36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AR133" s="18" t="s">
        <v>1122</v>
      </c>
      <c r="AT133" s="18" t="s">
        <v>731</v>
      </c>
      <c r="AU133" s="18" t="s">
        <v>593</v>
      </c>
      <c r="AY133" s="18" t="s">
        <v>728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593</v>
      </c>
      <c r="BK133" s="179">
        <f>ROUND(I133*H133,2)</f>
        <v>0</v>
      </c>
      <c r="BL133" s="18" t="s">
        <v>1122</v>
      </c>
      <c r="BM133" s="18" t="s">
        <v>835</v>
      </c>
    </row>
    <row r="134" spans="2:47" s="1" customFormat="1" ht="13.5">
      <c r="B134" s="35"/>
      <c r="D134" s="183" t="s">
        <v>738</v>
      </c>
      <c r="F134" s="192" t="s">
        <v>296</v>
      </c>
      <c r="I134" s="141"/>
      <c r="L134" s="35"/>
      <c r="M134" s="65"/>
      <c r="N134" s="36"/>
      <c r="O134" s="36"/>
      <c r="P134" s="36"/>
      <c r="Q134" s="36"/>
      <c r="R134" s="36"/>
      <c r="S134" s="36"/>
      <c r="T134" s="66"/>
      <c r="AT134" s="18" t="s">
        <v>738</v>
      </c>
      <c r="AU134" s="18" t="s">
        <v>593</v>
      </c>
    </row>
    <row r="135" spans="2:65" s="1" customFormat="1" ht="22.5" customHeight="1">
      <c r="B135" s="167"/>
      <c r="C135" s="168" t="s">
        <v>577</v>
      </c>
      <c r="D135" s="168" t="s">
        <v>731</v>
      </c>
      <c r="E135" s="169" t="s">
        <v>297</v>
      </c>
      <c r="F135" s="170" t="s">
        <v>298</v>
      </c>
      <c r="G135" s="171" t="s">
        <v>824</v>
      </c>
      <c r="H135" s="172">
        <v>1</v>
      </c>
      <c r="I135" s="173"/>
      <c r="J135" s="174">
        <f>ROUND(I135*H135,2)</f>
        <v>0</v>
      </c>
      <c r="K135" s="170" t="s">
        <v>592</v>
      </c>
      <c r="L135" s="35"/>
      <c r="M135" s="175" t="s">
        <v>592</v>
      </c>
      <c r="N135" s="176" t="s">
        <v>616</v>
      </c>
      <c r="O135" s="36"/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AR135" s="18" t="s">
        <v>1122</v>
      </c>
      <c r="AT135" s="18" t="s">
        <v>731</v>
      </c>
      <c r="AU135" s="18" t="s">
        <v>593</v>
      </c>
      <c r="AY135" s="18" t="s">
        <v>728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8" t="s">
        <v>593</v>
      </c>
      <c r="BK135" s="179">
        <f>ROUND(I135*H135,2)</f>
        <v>0</v>
      </c>
      <c r="BL135" s="18" t="s">
        <v>1122</v>
      </c>
      <c r="BM135" s="18" t="s">
        <v>842</v>
      </c>
    </row>
    <row r="136" spans="2:47" s="1" customFormat="1" ht="13.5">
      <c r="B136" s="35"/>
      <c r="D136" s="183" t="s">
        <v>738</v>
      </c>
      <c r="F136" s="192" t="s">
        <v>298</v>
      </c>
      <c r="I136" s="141"/>
      <c r="L136" s="35"/>
      <c r="M136" s="65"/>
      <c r="N136" s="36"/>
      <c r="O136" s="36"/>
      <c r="P136" s="36"/>
      <c r="Q136" s="36"/>
      <c r="R136" s="36"/>
      <c r="S136" s="36"/>
      <c r="T136" s="66"/>
      <c r="AT136" s="18" t="s">
        <v>738</v>
      </c>
      <c r="AU136" s="18" t="s">
        <v>593</v>
      </c>
    </row>
    <row r="137" spans="2:65" s="1" customFormat="1" ht="22.5" customHeight="1">
      <c r="B137" s="167"/>
      <c r="C137" s="168" t="s">
        <v>873</v>
      </c>
      <c r="D137" s="168" t="s">
        <v>731</v>
      </c>
      <c r="E137" s="169" t="s">
        <v>299</v>
      </c>
      <c r="F137" s="170" t="s">
        <v>300</v>
      </c>
      <c r="G137" s="171" t="s">
        <v>824</v>
      </c>
      <c r="H137" s="172">
        <v>2</v>
      </c>
      <c r="I137" s="173"/>
      <c r="J137" s="174">
        <f>ROUND(I137*H137,2)</f>
        <v>0</v>
      </c>
      <c r="K137" s="170" t="s">
        <v>592</v>
      </c>
      <c r="L137" s="35"/>
      <c r="M137" s="175" t="s">
        <v>592</v>
      </c>
      <c r="N137" s="176" t="s">
        <v>616</v>
      </c>
      <c r="O137" s="36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AR137" s="18" t="s">
        <v>1122</v>
      </c>
      <c r="AT137" s="18" t="s">
        <v>731</v>
      </c>
      <c r="AU137" s="18" t="s">
        <v>593</v>
      </c>
      <c r="AY137" s="18" t="s">
        <v>728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8" t="s">
        <v>593</v>
      </c>
      <c r="BK137" s="179">
        <f>ROUND(I137*H137,2)</f>
        <v>0</v>
      </c>
      <c r="BL137" s="18" t="s">
        <v>1122</v>
      </c>
      <c r="BM137" s="18" t="s">
        <v>848</v>
      </c>
    </row>
    <row r="138" spans="2:47" s="1" customFormat="1" ht="13.5">
      <c r="B138" s="35"/>
      <c r="D138" s="183" t="s">
        <v>738</v>
      </c>
      <c r="F138" s="192" t="s">
        <v>300</v>
      </c>
      <c r="I138" s="141"/>
      <c r="L138" s="35"/>
      <c r="M138" s="65"/>
      <c r="N138" s="36"/>
      <c r="O138" s="36"/>
      <c r="P138" s="36"/>
      <c r="Q138" s="36"/>
      <c r="R138" s="36"/>
      <c r="S138" s="36"/>
      <c r="T138" s="66"/>
      <c r="AT138" s="18" t="s">
        <v>738</v>
      </c>
      <c r="AU138" s="18" t="s">
        <v>593</v>
      </c>
    </row>
    <row r="139" spans="2:65" s="1" customFormat="1" ht="22.5" customHeight="1">
      <c r="B139" s="167"/>
      <c r="C139" s="168" t="s">
        <v>879</v>
      </c>
      <c r="D139" s="168" t="s">
        <v>731</v>
      </c>
      <c r="E139" s="169" t="s">
        <v>301</v>
      </c>
      <c r="F139" s="170" t="s">
        <v>302</v>
      </c>
      <c r="G139" s="171" t="s">
        <v>749</v>
      </c>
      <c r="H139" s="172">
        <v>50</v>
      </c>
      <c r="I139" s="173"/>
      <c r="J139" s="174">
        <f>ROUND(I139*H139,2)</f>
        <v>0</v>
      </c>
      <c r="K139" s="170" t="s">
        <v>592</v>
      </c>
      <c r="L139" s="35"/>
      <c r="M139" s="175" t="s">
        <v>592</v>
      </c>
      <c r="N139" s="176" t="s">
        <v>616</v>
      </c>
      <c r="O139" s="36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AR139" s="18" t="s">
        <v>1122</v>
      </c>
      <c r="AT139" s="18" t="s">
        <v>731</v>
      </c>
      <c r="AU139" s="18" t="s">
        <v>593</v>
      </c>
      <c r="AY139" s="18" t="s">
        <v>728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8" t="s">
        <v>593</v>
      </c>
      <c r="BK139" s="179">
        <f>ROUND(I139*H139,2)</f>
        <v>0</v>
      </c>
      <c r="BL139" s="18" t="s">
        <v>1122</v>
      </c>
      <c r="BM139" s="18" t="s">
        <v>854</v>
      </c>
    </row>
    <row r="140" spans="2:47" s="1" customFormat="1" ht="13.5">
      <c r="B140" s="35"/>
      <c r="D140" s="183" t="s">
        <v>738</v>
      </c>
      <c r="F140" s="192" t="s">
        <v>302</v>
      </c>
      <c r="I140" s="141"/>
      <c r="L140" s="35"/>
      <c r="M140" s="65"/>
      <c r="N140" s="36"/>
      <c r="O140" s="36"/>
      <c r="P140" s="36"/>
      <c r="Q140" s="36"/>
      <c r="R140" s="36"/>
      <c r="S140" s="36"/>
      <c r="T140" s="66"/>
      <c r="AT140" s="18" t="s">
        <v>738</v>
      </c>
      <c r="AU140" s="18" t="s">
        <v>593</v>
      </c>
    </row>
    <row r="141" spans="2:65" s="1" customFormat="1" ht="22.5" customHeight="1">
      <c r="B141" s="167"/>
      <c r="C141" s="168" t="s">
        <v>888</v>
      </c>
      <c r="D141" s="168" t="s">
        <v>731</v>
      </c>
      <c r="E141" s="169" t="s">
        <v>303</v>
      </c>
      <c r="F141" s="170" t="s">
        <v>304</v>
      </c>
      <c r="G141" s="171" t="s">
        <v>749</v>
      </c>
      <c r="H141" s="172">
        <v>30</v>
      </c>
      <c r="I141" s="173"/>
      <c r="J141" s="174">
        <f>ROUND(I141*H141,2)</f>
        <v>0</v>
      </c>
      <c r="K141" s="170" t="s">
        <v>592</v>
      </c>
      <c r="L141" s="35"/>
      <c r="M141" s="175" t="s">
        <v>592</v>
      </c>
      <c r="N141" s="176" t="s">
        <v>616</v>
      </c>
      <c r="O141" s="36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AR141" s="18" t="s">
        <v>1122</v>
      </c>
      <c r="AT141" s="18" t="s">
        <v>731</v>
      </c>
      <c r="AU141" s="18" t="s">
        <v>593</v>
      </c>
      <c r="AY141" s="18" t="s">
        <v>728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593</v>
      </c>
      <c r="BK141" s="179">
        <f>ROUND(I141*H141,2)</f>
        <v>0</v>
      </c>
      <c r="BL141" s="18" t="s">
        <v>1122</v>
      </c>
      <c r="BM141" s="18" t="s">
        <v>860</v>
      </c>
    </row>
    <row r="142" spans="2:47" s="1" customFormat="1" ht="13.5">
      <c r="B142" s="35"/>
      <c r="D142" s="183" t="s">
        <v>738</v>
      </c>
      <c r="F142" s="192" t="s">
        <v>304</v>
      </c>
      <c r="I142" s="141"/>
      <c r="L142" s="35"/>
      <c r="M142" s="65"/>
      <c r="N142" s="36"/>
      <c r="O142" s="36"/>
      <c r="P142" s="36"/>
      <c r="Q142" s="36"/>
      <c r="R142" s="36"/>
      <c r="S142" s="36"/>
      <c r="T142" s="66"/>
      <c r="AT142" s="18" t="s">
        <v>738</v>
      </c>
      <c r="AU142" s="18" t="s">
        <v>593</v>
      </c>
    </row>
    <row r="143" spans="2:65" s="1" customFormat="1" ht="22.5" customHeight="1">
      <c r="B143" s="167"/>
      <c r="C143" s="168" t="s">
        <v>169</v>
      </c>
      <c r="D143" s="168" t="s">
        <v>731</v>
      </c>
      <c r="E143" s="169" t="s">
        <v>305</v>
      </c>
      <c r="F143" s="170" t="s">
        <v>306</v>
      </c>
      <c r="G143" s="171" t="s">
        <v>824</v>
      </c>
      <c r="H143" s="172">
        <v>10</v>
      </c>
      <c r="I143" s="173"/>
      <c r="J143" s="174">
        <f>ROUND(I143*H143,2)</f>
        <v>0</v>
      </c>
      <c r="K143" s="170" t="s">
        <v>592</v>
      </c>
      <c r="L143" s="35"/>
      <c r="M143" s="175" t="s">
        <v>592</v>
      </c>
      <c r="N143" s="176" t="s">
        <v>616</v>
      </c>
      <c r="O143" s="36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AR143" s="18" t="s">
        <v>1122</v>
      </c>
      <c r="AT143" s="18" t="s">
        <v>731</v>
      </c>
      <c r="AU143" s="18" t="s">
        <v>593</v>
      </c>
      <c r="AY143" s="18" t="s">
        <v>728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8" t="s">
        <v>593</v>
      </c>
      <c r="BK143" s="179">
        <f>ROUND(I143*H143,2)</f>
        <v>0</v>
      </c>
      <c r="BL143" s="18" t="s">
        <v>1122</v>
      </c>
      <c r="BM143" s="18" t="s">
        <v>577</v>
      </c>
    </row>
    <row r="144" spans="2:47" s="1" customFormat="1" ht="13.5">
      <c r="B144" s="35"/>
      <c r="D144" s="183" t="s">
        <v>738</v>
      </c>
      <c r="F144" s="192" t="s">
        <v>306</v>
      </c>
      <c r="I144" s="141"/>
      <c r="L144" s="35"/>
      <c r="M144" s="65"/>
      <c r="N144" s="36"/>
      <c r="O144" s="36"/>
      <c r="P144" s="36"/>
      <c r="Q144" s="36"/>
      <c r="R144" s="36"/>
      <c r="S144" s="36"/>
      <c r="T144" s="66"/>
      <c r="AT144" s="18" t="s">
        <v>738</v>
      </c>
      <c r="AU144" s="18" t="s">
        <v>593</v>
      </c>
    </row>
    <row r="145" spans="2:65" s="1" customFormat="1" ht="22.5" customHeight="1">
      <c r="B145" s="167"/>
      <c r="C145" s="168" t="s">
        <v>174</v>
      </c>
      <c r="D145" s="168" t="s">
        <v>731</v>
      </c>
      <c r="E145" s="169" t="s">
        <v>307</v>
      </c>
      <c r="F145" s="170" t="s">
        <v>308</v>
      </c>
      <c r="G145" s="171" t="s">
        <v>749</v>
      </c>
      <c r="H145" s="172">
        <v>50</v>
      </c>
      <c r="I145" s="173"/>
      <c r="J145" s="174">
        <f>ROUND(I145*H145,2)</f>
        <v>0</v>
      </c>
      <c r="K145" s="170" t="s">
        <v>592</v>
      </c>
      <c r="L145" s="35"/>
      <c r="M145" s="175" t="s">
        <v>592</v>
      </c>
      <c r="N145" s="176" t="s">
        <v>616</v>
      </c>
      <c r="O145" s="36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AR145" s="18" t="s">
        <v>1122</v>
      </c>
      <c r="AT145" s="18" t="s">
        <v>731</v>
      </c>
      <c r="AU145" s="18" t="s">
        <v>593</v>
      </c>
      <c r="AY145" s="18" t="s">
        <v>728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593</v>
      </c>
      <c r="BK145" s="179">
        <f>ROUND(I145*H145,2)</f>
        <v>0</v>
      </c>
      <c r="BL145" s="18" t="s">
        <v>1122</v>
      </c>
      <c r="BM145" s="18" t="s">
        <v>873</v>
      </c>
    </row>
    <row r="146" spans="2:47" s="1" customFormat="1" ht="13.5">
      <c r="B146" s="35"/>
      <c r="D146" s="183" t="s">
        <v>738</v>
      </c>
      <c r="F146" s="192" t="s">
        <v>308</v>
      </c>
      <c r="I146" s="141"/>
      <c r="L146" s="35"/>
      <c r="M146" s="65"/>
      <c r="N146" s="36"/>
      <c r="O146" s="36"/>
      <c r="P146" s="36"/>
      <c r="Q146" s="36"/>
      <c r="R146" s="36"/>
      <c r="S146" s="36"/>
      <c r="T146" s="66"/>
      <c r="AT146" s="18" t="s">
        <v>738</v>
      </c>
      <c r="AU146" s="18" t="s">
        <v>593</v>
      </c>
    </row>
    <row r="147" spans="2:65" s="1" customFormat="1" ht="22.5" customHeight="1">
      <c r="B147" s="167"/>
      <c r="C147" s="168" t="s">
        <v>897</v>
      </c>
      <c r="D147" s="168" t="s">
        <v>731</v>
      </c>
      <c r="E147" s="169" t="s">
        <v>309</v>
      </c>
      <c r="F147" s="170" t="s">
        <v>310</v>
      </c>
      <c r="G147" s="171" t="s">
        <v>749</v>
      </c>
      <c r="H147" s="172">
        <v>5</v>
      </c>
      <c r="I147" s="173"/>
      <c r="J147" s="174">
        <f>ROUND(I147*H147,2)</f>
        <v>0</v>
      </c>
      <c r="K147" s="170" t="s">
        <v>592</v>
      </c>
      <c r="L147" s="35"/>
      <c r="M147" s="175" t="s">
        <v>592</v>
      </c>
      <c r="N147" s="176" t="s">
        <v>616</v>
      </c>
      <c r="O147" s="36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AR147" s="18" t="s">
        <v>1122</v>
      </c>
      <c r="AT147" s="18" t="s">
        <v>731</v>
      </c>
      <c r="AU147" s="18" t="s">
        <v>593</v>
      </c>
      <c r="AY147" s="18" t="s">
        <v>728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8" t="s">
        <v>593</v>
      </c>
      <c r="BK147" s="179">
        <f>ROUND(I147*H147,2)</f>
        <v>0</v>
      </c>
      <c r="BL147" s="18" t="s">
        <v>1122</v>
      </c>
      <c r="BM147" s="18" t="s">
        <v>879</v>
      </c>
    </row>
    <row r="148" spans="2:47" s="1" customFormat="1" ht="13.5">
      <c r="B148" s="35"/>
      <c r="D148" s="183" t="s">
        <v>738</v>
      </c>
      <c r="F148" s="192" t="s">
        <v>310</v>
      </c>
      <c r="I148" s="141"/>
      <c r="L148" s="35"/>
      <c r="M148" s="65"/>
      <c r="N148" s="36"/>
      <c r="O148" s="36"/>
      <c r="P148" s="36"/>
      <c r="Q148" s="36"/>
      <c r="R148" s="36"/>
      <c r="S148" s="36"/>
      <c r="T148" s="66"/>
      <c r="AT148" s="18" t="s">
        <v>738</v>
      </c>
      <c r="AU148" s="18" t="s">
        <v>593</v>
      </c>
    </row>
    <row r="149" spans="2:65" s="1" customFormat="1" ht="22.5" customHeight="1">
      <c r="B149" s="167"/>
      <c r="C149" s="168" t="s">
        <v>903</v>
      </c>
      <c r="D149" s="168" t="s">
        <v>731</v>
      </c>
      <c r="E149" s="169" t="s">
        <v>311</v>
      </c>
      <c r="F149" s="170" t="s">
        <v>312</v>
      </c>
      <c r="G149" s="171" t="s">
        <v>824</v>
      </c>
      <c r="H149" s="172">
        <v>1</v>
      </c>
      <c r="I149" s="173"/>
      <c r="J149" s="174">
        <f>ROUND(I149*H149,2)</f>
        <v>0</v>
      </c>
      <c r="K149" s="170" t="s">
        <v>592</v>
      </c>
      <c r="L149" s="35"/>
      <c r="M149" s="175" t="s">
        <v>592</v>
      </c>
      <c r="N149" s="176" t="s">
        <v>616</v>
      </c>
      <c r="O149" s="36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AR149" s="18" t="s">
        <v>1122</v>
      </c>
      <c r="AT149" s="18" t="s">
        <v>731</v>
      </c>
      <c r="AU149" s="18" t="s">
        <v>593</v>
      </c>
      <c r="AY149" s="18" t="s">
        <v>728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8" t="s">
        <v>593</v>
      </c>
      <c r="BK149" s="179">
        <f>ROUND(I149*H149,2)</f>
        <v>0</v>
      </c>
      <c r="BL149" s="18" t="s">
        <v>1122</v>
      </c>
      <c r="BM149" s="18" t="s">
        <v>888</v>
      </c>
    </row>
    <row r="150" spans="2:47" s="1" customFormat="1" ht="13.5">
      <c r="B150" s="35"/>
      <c r="D150" s="183" t="s">
        <v>738</v>
      </c>
      <c r="F150" s="192" t="s">
        <v>312</v>
      </c>
      <c r="I150" s="141"/>
      <c r="L150" s="35"/>
      <c r="M150" s="65"/>
      <c r="N150" s="36"/>
      <c r="O150" s="36"/>
      <c r="P150" s="36"/>
      <c r="Q150" s="36"/>
      <c r="R150" s="36"/>
      <c r="S150" s="36"/>
      <c r="T150" s="66"/>
      <c r="AT150" s="18" t="s">
        <v>738</v>
      </c>
      <c r="AU150" s="18" t="s">
        <v>593</v>
      </c>
    </row>
    <row r="151" spans="2:65" s="1" customFormat="1" ht="22.5" customHeight="1">
      <c r="B151" s="167"/>
      <c r="C151" s="168" t="s">
        <v>910</v>
      </c>
      <c r="D151" s="168" t="s">
        <v>731</v>
      </c>
      <c r="E151" s="169" t="s">
        <v>313</v>
      </c>
      <c r="F151" s="170" t="s">
        <v>314</v>
      </c>
      <c r="G151" s="171" t="s">
        <v>824</v>
      </c>
      <c r="H151" s="172">
        <v>1</v>
      </c>
      <c r="I151" s="173"/>
      <c r="J151" s="174">
        <f>ROUND(I151*H151,2)</f>
        <v>0</v>
      </c>
      <c r="K151" s="170" t="s">
        <v>592</v>
      </c>
      <c r="L151" s="35"/>
      <c r="M151" s="175" t="s">
        <v>592</v>
      </c>
      <c r="N151" s="176" t="s">
        <v>616</v>
      </c>
      <c r="O151" s="36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AR151" s="18" t="s">
        <v>1122</v>
      </c>
      <c r="AT151" s="18" t="s">
        <v>731</v>
      </c>
      <c r="AU151" s="18" t="s">
        <v>593</v>
      </c>
      <c r="AY151" s="18" t="s">
        <v>728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8" t="s">
        <v>593</v>
      </c>
      <c r="BK151" s="179">
        <f>ROUND(I151*H151,2)</f>
        <v>0</v>
      </c>
      <c r="BL151" s="18" t="s">
        <v>1122</v>
      </c>
      <c r="BM151" s="18" t="s">
        <v>315</v>
      </c>
    </row>
    <row r="152" spans="2:47" s="1" customFormat="1" ht="13.5">
      <c r="B152" s="35"/>
      <c r="D152" s="180" t="s">
        <v>738</v>
      </c>
      <c r="F152" s="181" t="s">
        <v>314</v>
      </c>
      <c r="I152" s="141"/>
      <c r="L152" s="35"/>
      <c r="M152" s="65"/>
      <c r="N152" s="36"/>
      <c r="O152" s="36"/>
      <c r="P152" s="36"/>
      <c r="Q152" s="36"/>
      <c r="R152" s="36"/>
      <c r="S152" s="36"/>
      <c r="T152" s="66"/>
      <c r="AT152" s="18" t="s">
        <v>738</v>
      </c>
      <c r="AU152" s="18" t="s">
        <v>593</v>
      </c>
    </row>
    <row r="153" spans="2:47" s="1" customFormat="1" ht="27">
      <c r="B153" s="35"/>
      <c r="D153" s="180" t="s">
        <v>812</v>
      </c>
      <c r="F153" s="197" t="s">
        <v>316</v>
      </c>
      <c r="I153" s="141"/>
      <c r="L153" s="35"/>
      <c r="M153" s="65"/>
      <c r="N153" s="36"/>
      <c r="O153" s="36"/>
      <c r="P153" s="36"/>
      <c r="Q153" s="36"/>
      <c r="R153" s="36"/>
      <c r="S153" s="36"/>
      <c r="T153" s="66"/>
      <c r="AT153" s="18" t="s">
        <v>812</v>
      </c>
      <c r="AU153" s="18" t="s">
        <v>593</v>
      </c>
    </row>
    <row r="154" spans="2:63" s="11" customFormat="1" ht="36.75" customHeight="1">
      <c r="B154" s="153"/>
      <c r="D154" s="164" t="s">
        <v>644</v>
      </c>
      <c r="E154" s="217" t="s">
        <v>317</v>
      </c>
      <c r="F154" s="217" t="s">
        <v>318</v>
      </c>
      <c r="I154" s="156"/>
      <c r="J154" s="218">
        <f>BK154</f>
        <v>0</v>
      </c>
      <c r="L154" s="153"/>
      <c r="M154" s="158"/>
      <c r="N154" s="159"/>
      <c r="O154" s="159"/>
      <c r="P154" s="160">
        <f>SUM(P155:P158)</f>
        <v>0</v>
      </c>
      <c r="Q154" s="159"/>
      <c r="R154" s="160">
        <f>SUM(R155:R158)</f>
        <v>0</v>
      </c>
      <c r="S154" s="159"/>
      <c r="T154" s="161">
        <f>SUM(T155:T158)</f>
        <v>0</v>
      </c>
      <c r="AR154" s="154" t="s">
        <v>736</v>
      </c>
      <c r="AT154" s="162" t="s">
        <v>644</v>
      </c>
      <c r="AU154" s="162" t="s">
        <v>645</v>
      </c>
      <c r="AY154" s="154" t="s">
        <v>728</v>
      </c>
      <c r="BK154" s="163">
        <f>SUM(BK155:BK158)</f>
        <v>0</v>
      </c>
    </row>
    <row r="155" spans="2:65" s="1" customFormat="1" ht="22.5" customHeight="1">
      <c r="B155" s="167"/>
      <c r="C155" s="168" t="s">
        <v>916</v>
      </c>
      <c r="D155" s="168" t="s">
        <v>731</v>
      </c>
      <c r="E155" s="169" t="s">
        <v>319</v>
      </c>
      <c r="F155" s="170" t="s">
        <v>320</v>
      </c>
      <c r="G155" s="171" t="s">
        <v>824</v>
      </c>
      <c r="H155" s="172">
        <v>6</v>
      </c>
      <c r="I155" s="173"/>
      <c r="J155" s="174">
        <f>ROUND(I155*H155,2)</f>
        <v>0</v>
      </c>
      <c r="K155" s="170" t="s">
        <v>592</v>
      </c>
      <c r="L155" s="35"/>
      <c r="M155" s="175" t="s">
        <v>592</v>
      </c>
      <c r="N155" s="176" t="s">
        <v>616</v>
      </c>
      <c r="O155" s="36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AR155" s="18" t="s">
        <v>233</v>
      </c>
      <c r="AT155" s="18" t="s">
        <v>731</v>
      </c>
      <c r="AU155" s="18" t="s">
        <v>593</v>
      </c>
      <c r="AY155" s="18" t="s">
        <v>728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8" t="s">
        <v>593</v>
      </c>
      <c r="BK155" s="179">
        <f>ROUND(I155*H155,2)</f>
        <v>0</v>
      </c>
      <c r="BL155" s="18" t="s">
        <v>233</v>
      </c>
      <c r="BM155" s="18" t="s">
        <v>169</v>
      </c>
    </row>
    <row r="156" spans="2:47" s="1" customFormat="1" ht="13.5">
      <c r="B156" s="35"/>
      <c r="D156" s="183" t="s">
        <v>738</v>
      </c>
      <c r="F156" s="192" t="s">
        <v>320</v>
      </c>
      <c r="I156" s="141"/>
      <c r="L156" s="35"/>
      <c r="M156" s="65"/>
      <c r="N156" s="36"/>
      <c r="O156" s="36"/>
      <c r="P156" s="36"/>
      <c r="Q156" s="36"/>
      <c r="R156" s="36"/>
      <c r="S156" s="36"/>
      <c r="T156" s="66"/>
      <c r="AT156" s="18" t="s">
        <v>738</v>
      </c>
      <c r="AU156" s="18" t="s">
        <v>593</v>
      </c>
    </row>
    <row r="157" spans="2:65" s="1" customFormat="1" ht="22.5" customHeight="1">
      <c r="B157" s="167"/>
      <c r="C157" s="168" t="s">
        <v>922</v>
      </c>
      <c r="D157" s="168" t="s">
        <v>731</v>
      </c>
      <c r="E157" s="169" t="s">
        <v>321</v>
      </c>
      <c r="F157" s="170" t="s">
        <v>322</v>
      </c>
      <c r="G157" s="171" t="s">
        <v>749</v>
      </c>
      <c r="H157" s="172">
        <v>55</v>
      </c>
      <c r="I157" s="173"/>
      <c r="J157" s="174">
        <f>ROUND(I157*H157,2)</f>
        <v>0</v>
      </c>
      <c r="K157" s="170" t="s">
        <v>592</v>
      </c>
      <c r="L157" s="35"/>
      <c r="M157" s="175" t="s">
        <v>592</v>
      </c>
      <c r="N157" s="176" t="s">
        <v>616</v>
      </c>
      <c r="O157" s="36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AR157" s="18" t="s">
        <v>233</v>
      </c>
      <c r="AT157" s="18" t="s">
        <v>731</v>
      </c>
      <c r="AU157" s="18" t="s">
        <v>593</v>
      </c>
      <c r="AY157" s="18" t="s">
        <v>728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8" t="s">
        <v>593</v>
      </c>
      <c r="BK157" s="179">
        <f>ROUND(I157*H157,2)</f>
        <v>0</v>
      </c>
      <c r="BL157" s="18" t="s">
        <v>233</v>
      </c>
      <c r="BM157" s="18" t="s">
        <v>174</v>
      </c>
    </row>
    <row r="158" spans="2:47" s="1" customFormat="1" ht="13.5">
      <c r="B158" s="35"/>
      <c r="D158" s="180" t="s">
        <v>738</v>
      </c>
      <c r="F158" s="181" t="s">
        <v>322</v>
      </c>
      <c r="I158" s="141"/>
      <c r="L158" s="35"/>
      <c r="M158" s="65"/>
      <c r="N158" s="36"/>
      <c r="O158" s="36"/>
      <c r="P158" s="36"/>
      <c r="Q158" s="36"/>
      <c r="R158" s="36"/>
      <c r="S158" s="36"/>
      <c r="T158" s="66"/>
      <c r="AT158" s="18" t="s">
        <v>738</v>
      </c>
      <c r="AU158" s="18" t="s">
        <v>593</v>
      </c>
    </row>
    <row r="159" spans="2:63" s="11" customFormat="1" ht="36.75" customHeight="1">
      <c r="B159" s="153"/>
      <c r="D159" s="164" t="s">
        <v>644</v>
      </c>
      <c r="E159" s="217" t="s">
        <v>323</v>
      </c>
      <c r="F159" s="217" t="s">
        <v>324</v>
      </c>
      <c r="I159" s="156"/>
      <c r="J159" s="218">
        <f>BK159</f>
        <v>0</v>
      </c>
      <c r="L159" s="153"/>
      <c r="M159" s="158"/>
      <c r="N159" s="159"/>
      <c r="O159" s="159"/>
      <c r="P159" s="160">
        <f>SUM(P160:P164)</f>
        <v>0</v>
      </c>
      <c r="Q159" s="159"/>
      <c r="R159" s="160">
        <f>SUM(R160:R164)</f>
        <v>0</v>
      </c>
      <c r="S159" s="159"/>
      <c r="T159" s="161">
        <f>SUM(T160:T164)</f>
        <v>0</v>
      </c>
      <c r="AR159" s="154" t="s">
        <v>593</v>
      </c>
      <c r="AT159" s="162" t="s">
        <v>644</v>
      </c>
      <c r="AU159" s="162" t="s">
        <v>645</v>
      </c>
      <c r="AY159" s="154" t="s">
        <v>728</v>
      </c>
      <c r="BK159" s="163">
        <f>SUM(BK160:BK164)</f>
        <v>0</v>
      </c>
    </row>
    <row r="160" spans="2:65" s="1" customFormat="1" ht="31.5" customHeight="1">
      <c r="B160" s="167"/>
      <c r="C160" s="168" t="s">
        <v>928</v>
      </c>
      <c r="D160" s="168" t="s">
        <v>731</v>
      </c>
      <c r="E160" s="169" t="s">
        <v>325</v>
      </c>
      <c r="F160" s="170" t="s">
        <v>326</v>
      </c>
      <c r="G160" s="171" t="s">
        <v>760</v>
      </c>
      <c r="H160" s="172">
        <v>1</v>
      </c>
      <c r="I160" s="173"/>
      <c r="J160" s="174">
        <f>ROUND(I160*H160,2)</f>
        <v>0</v>
      </c>
      <c r="K160" s="170" t="s">
        <v>735</v>
      </c>
      <c r="L160" s="35"/>
      <c r="M160" s="175" t="s">
        <v>592</v>
      </c>
      <c r="N160" s="176" t="s">
        <v>616</v>
      </c>
      <c r="O160" s="36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AR160" s="18" t="s">
        <v>1122</v>
      </c>
      <c r="AT160" s="18" t="s">
        <v>731</v>
      </c>
      <c r="AU160" s="18" t="s">
        <v>593</v>
      </c>
      <c r="AY160" s="18" t="s">
        <v>728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593</v>
      </c>
      <c r="BK160" s="179">
        <f>ROUND(I160*H160,2)</f>
        <v>0</v>
      </c>
      <c r="BL160" s="18" t="s">
        <v>1122</v>
      </c>
      <c r="BM160" s="18" t="s">
        <v>327</v>
      </c>
    </row>
    <row r="161" spans="2:47" s="1" customFormat="1" ht="27">
      <c r="B161" s="35"/>
      <c r="D161" s="180" t="s">
        <v>738</v>
      </c>
      <c r="F161" s="181" t="s">
        <v>328</v>
      </c>
      <c r="I161" s="141"/>
      <c r="L161" s="35"/>
      <c r="M161" s="65"/>
      <c r="N161" s="36"/>
      <c r="O161" s="36"/>
      <c r="P161" s="36"/>
      <c r="Q161" s="36"/>
      <c r="R161" s="36"/>
      <c r="S161" s="36"/>
      <c r="T161" s="66"/>
      <c r="AT161" s="18" t="s">
        <v>738</v>
      </c>
      <c r="AU161" s="18" t="s">
        <v>593</v>
      </c>
    </row>
    <row r="162" spans="2:47" s="1" customFormat="1" ht="27">
      <c r="B162" s="35"/>
      <c r="D162" s="183" t="s">
        <v>812</v>
      </c>
      <c r="F162" s="216" t="s">
        <v>329</v>
      </c>
      <c r="I162" s="141"/>
      <c r="L162" s="35"/>
      <c r="M162" s="65"/>
      <c r="N162" s="36"/>
      <c r="O162" s="36"/>
      <c r="P162" s="36"/>
      <c r="Q162" s="36"/>
      <c r="R162" s="36"/>
      <c r="S162" s="36"/>
      <c r="T162" s="66"/>
      <c r="AT162" s="18" t="s">
        <v>812</v>
      </c>
      <c r="AU162" s="18" t="s">
        <v>593</v>
      </c>
    </row>
    <row r="163" spans="2:65" s="1" customFormat="1" ht="22.5" customHeight="1">
      <c r="B163" s="167"/>
      <c r="C163" s="168" t="s">
        <v>935</v>
      </c>
      <c r="D163" s="168" t="s">
        <v>731</v>
      </c>
      <c r="E163" s="169" t="s">
        <v>330</v>
      </c>
      <c r="F163" s="170" t="s">
        <v>331</v>
      </c>
      <c r="G163" s="171" t="s">
        <v>824</v>
      </c>
      <c r="H163" s="172">
        <v>1</v>
      </c>
      <c r="I163" s="173"/>
      <c r="J163" s="174">
        <f>ROUND(I163*H163,2)</f>
        <v>0</v>
      </c>
      <c r="K163" s="170" t="s">
        <v>735</v>
      </c>
      <c r="L163" s="35"/>
      <c r="M163" s="175" t="s">
        <v>592</v>
      </c>
      <c r="N163" s="176" t="s">
        <v>616</v>
      </c>
      <c r="O163" s="36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AR163" s="18" t="s">
        <v>18</v>
      </c>
      <c r="AT163" s="18" t="s">
        <v>731</v>
      </c>
      <c r="AU163" s="18" t="s">
        <v>593</v>
      </c>
      <c r="AY163" s="18" t="s">
        <v>728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8" t="s">
        <v>593</v>
      </c>
      <c r="BK163" s="179">
        <f>ROUND(I163*H163,2)</f>
        <v>0</v>
      </c>
      <c r="BL163" s="18" t="s">
        <v>18</v>
      </c>
      <c r="BM163" s="18" t="s">
        <v>332</v>
      </c>
    </row>
    <row r="164" spans="2:47" s="1" customFormat="1" ht="13.5">
      <c r="B164" s="35"/>
      <c r="D164" s="180" t="s">
        <v>738</v>
      </c>
      <c r="F164" s="181" t="s">
        <v>333</v>
      </c>
      <c r="I164" s="141"/>
      <c r="L164" s="35"/>
      <c r="M164" s="219"/>
      <c r="N164" s="220"/>
      <c r="O164" s="220"/>
      <c r="P164" s="220"/>
      <c r="Q164" s="220"/>
      <c r="R164" s="220"/>
      <c r="S164" s="220"/>
      <c r="T164" s="221"/>
      <c r="AT164" s="18" t="s">
        <v>738</v>
      </c>
      <c r="AU164" s="18" t="s">
        <v>593</v>
      </c>
    </row>
    <row r="165" spans="2:12" s="1" customFormat="1" ht="6.75" customHeight="1">
      <c r="B165" s="51"/>
      <c r="C165" s="52"/>
      <c r="D165" s="52"/>
      <c r="E165" s="52"/>
      <c r="F165" s="52"/>
      <c r="G165" s="52"/>
      <c r="H165" s="52"/>
      <c r="I165" s="120"/>
      <c r="J165" s="52"/>
      <c r="K165" s="52"/>
      <c r="L165" s="35"/>
    </row>
    <row r="457" ht="13.5">
      <c r="AT457" s="222"/>
    </row>
  </sheetData>
  <sheetProtection password="CC35" sheet="1" objects="1" scenarios="1" formatColumns="0" formatRows="0" sort="0" autoFilter="0"/>
  <autoFilter ref="C86:K86"/>
  <mergeCells count="12">
    <mergeCell ref="E11:H11"/>
    <mergeCell ref="E26:H26"/>
    <mergeCell ref="E77:H77"/>
    <mergeCell ref="E79:H79"/>
    <mergeCell ref="G1:H1"/>
    <mergeCell ref="L2:V2"/>
    <mergeCell ref="E47:H47"/>
    <mergeCell ref="E49:H49"/>
    <mergeCell ref="E51:H51"/>
    <mergeCell ref="E75:H75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38"/>
      <c r="C1" s="238"/>
      <c r="D1" s="237" t="s">
        <v>571</v>
      </c>
      <c r="E1" s="238"/>
      <c r="F1" s="239" t="s">
        <v>395</v>
      </c>
      <c r="G1" s="367" t="s">
        <v>396</v>
      </c>
      <c r="H1" s="367"/>
      <c r="I1" s="244"/>
      <c r="J1" s="239" t="s">
        <v>397</v>
      </c>
      <c r="K1" s="237" t="s">
        <v>681</v>
      </c>
      <c r="L1" s="239" t="s">
        <v>398</v>
      </c>
      <c r="M1" s="239"/>
      <c r="N1" s="239"/>
      <c r="O1" s="239"/>
      <c r="P1" s="239"/>
      <c r="Q1" s="239"/>
      <c r="R1" s="239"/>
      <c r="S1" s="239"/>
      <c r="T1" s="239"/>
      <c r="U1" s="235"/>
      <c r="V1" s="23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680</v>
      </c>
    </row>
    <row r="3" spans="2:46" ht="6.75" customHeight="1">
      <c r="B3" s="19"/>
      <c r="C3" s="20"/>
      <c r="D3" s="20"/>
      <c r="E3" s="20"/>
      <c r="F3" s="20"/>
      <c r="G3" s="20"/>
      <c r="H3" s="20"/>
      <c r="I3" s="101"/>
      <c r="J3" s="20"/>
      <c r="K3" s="21"/>
      <c r="AT3" s="18" t="s">
        <v>653</v>
      </c>
    </row>
    <row r="4" spans="2:46" ht="36.75" customHeight="1">
      <c r="B4" s="22"/>
      <c r="C4" s="23"/>
      <c r="D4" s="24" t="s">
        <v>682</v>
      </c>
      <c r="E4" s="23"/>
      <c r="F4" s="23"/>
      <c r="G4" s="23"/>
      <c r="H4" s="23"/>
      <c r="I4" s="102"/>
      <c r="J4" s="23"/>
      <c r="K4" s="25"/>
      <c r="M4" s="26" t="s">
        <v>580</v>
      </c>
      <c r="AT4" s="18" t="s">
        <v>574</v>
      </c>
    </row>
    <row r="5" spans="2:11" ht="6.75" customHeight="1">
      <c r="B5" s="22"/>
      <c r="C5" s="23"/>
      <c r="D5" s="23"/>
      <c r="E5" s="23"/>
      <c r="F5" s="23"/>
      <c r="G5" s="23"/>
      <c r="H5" s="23"/>
      <c r="I5" s="102"/>
      <c r="J5" s="23"/>
      <c r="K5" s="25"/>
    </row>
    <row r="6" spans="2:11" ht="15">
      <c r="B6" s="22"/>
      <c r="C6" s="23"/>
      <c r="D6" s="31" t="s">
        <v>586</v>
      </c>
      <c r="E6" s="23"/>
      <c r="F6" s="23"/>
      <c r="G6" s="23"/>
      <c r="H6" s="23"/>
      <c r="I6" s="102"/>
      <c r="J6" s="23"/>
      <c r="K6" s="25"/>
    </row>
    <row r="7" spans="2:11" ht="22.5" customHeight="1">
      <c r="B7" s="22"/>
      <c r="C7" s="23"/>
      <c r="D7" s="23"/>
      <c r="E7" s="368" t="str">
        <f>'Rekapitulace stavby'!K6</f>
        <v>Zámecká věž a plato Zámeckého Vrchu  I.Etapa - zpřístupnění historických sklepení</v>
      </c>
      <c r="F7" s="359"/>
      <c r="G7" s="359"/>
      <c r="H7" s="359"/>
      <c r="I7" s="102"/>
      <c r="J7" s="23"/>
      <c r="K7" s="25"/>
    </row>
    <row r="8" spans="2:11" ht="15">
      <c r="B8" s="22"/>
      <c r="C8" s="23"/>
      <c r="D8" s="31" t="s">
        <v>683</v>
      </c>
      <c r="E8" s="23"/>
      <c r="F8" s="23"/>
      <c r="G8" s="23"/>
      <c r="H8" s="23"/>
      <c r="I8" s="102"/>
      <c r="J8" s="23"/>
      <c r="K8" s="25"/>
    </row>
    <row r="9" spans="2:11" s="1" customFormat="1" ht="22.5" customHeight="1">
      <c r="B9" s="35"/>
      <c r="C9" s="36"/>
      <c r="D9" s="36"/>
      <c r="E9" s="368" t="s">
        <v>21</v>
      </c>
      <c r="F9" s="349"/>
      <c r="G9" s="349"/>
      <c r="H9" s="349"/>
      <c r="I9" s="103"/>
      <c r="J9" s="36"/>
      <c r="K9" s="39"/>
    </row>
    <row r="10" spans="2:11" s="1" customFormat="1" ht="15">
      <c r="B10" s="35"/>
      <c r="C10" s="36"/>
      <c r="D10" s="31" t="s">
        <v>685</v>
      </c>
      <c r="E10" s="36"/>
      <c r="F10" s="36"/>
      <c r="G10" s="36"/>
      <c r="H10" s="36"/>
      <c r="I10" s="103"/>
      <c r="J10" s="36"/>
      <c r="K10" s="39"/>
    </row>
    <row r="11" spans="2:11" s="1" customFormat="1" ht="36.75" customHeight="1">
      <c r="B11" s="35"/>
      <c r="C11" s="36"/>
      <c r="D11" s="36"/>
      <c r="E11" s="369" t="s">
        <v>334</v>
      </c>
      <c r="F11" s="349"/>
      <c r="G11" s="349"/>
      <c r="H11" s="349"/>
      <c r="I11" s="103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03"/>
      <c r="J12" s="36"/>
      <c r="K12" s="39"/>
    </row>
    <row r="13" spans="2:11" s="1" customFormat="1" ht="14.25" customHeight="1">
      <c r="B13" s="35"/>
      <c r="C13" s="36"/>
      <c r="D13" s="31" t="s">
        <v>589</v>
      </c>
      <c r="E13" s="36"/>
      <c r="F13" s="29" t="s">
        <v>592</v>
      </c>
      <c r="G13" s="36"/>
      <c r="H13" s="36"/>
      <c r="I13" s="104" t="s">
        <v>591</v>
      </c>
      <c r="J13" s="29" t="s">
        <v>592</v>
      </c>
      <c r="K13" s="39"/>
    </row>
    <row r="14" spans="2:11" s="1" customFormat="1" ht="14.25" customHeight="1">
      <c r="B14" s="35"/>
      <c r="C14" s="36"/>
      <c r="D14" s="31" t="s">
        <v>594</v>
      </c>
      <c r="E14" s="36"/>
      <c r="F14" s="29" t="s">
        <v>595</v>
      </c>
      <c r="G14" s="36"/>
      <c r="H14" s="36"/>
      <c r="I14" s="104" t="s">
        <v>596</v>
      </c>
      <c r="J14" s="105" t="str">
        <f>'Rekapitulace stavby'!AN8</f>
        <v>13.2.2016</v>
      </c>
      <c r="K14" s="39"/>
    </row>
    <row r="15" spans="2:11" s="1" customFormat="1" ht="10.5" customHeight="1">
      <c r="B15" s="35"/>
      <c r="C15" s="36"/>
      <c r="D15" s="36"/>
      <c r="E15" s="36"/>
      <c r="F15" s="36"/>
      <c r="G15" s="36"/>
      <c r="H15" s="36"/>
      <c r="I15" s="103"/>
      <c r="J15" s="36"/>
      <c r="K15" s="39"/>
    </row>
    <row r="16" spans="2:11" s="1" customFormat="1" ht="14.25" customHeight="1">
      <c r="B16" s="35"/>
      <c r="C16" s="36"/>
      <c r="D16" s="31" t="s">
        <v>600</v>
      </c>
      <c r="E16" s="36"/>
      <c r="F16" s="36"/>
      <c r="G16" s="36"/>
      <c r="H16" s="36"/>
      <c r="I16" s="104" t="s">
        <v>601</v>
      </c>
      <c r="J16" s="29" t="s">
        <v>592</v>
      </c>
      <c r="K16" s="39"/>
    </row>
    <row r="17" spans="2:11" s="1" customFormat="1" ht="18" customHeight="1">
      <c r="B17" s="35"/>
      <c r="C17" s="36"/>
      <c r="D17" s="36"/>
      <c r="E17" s="29" t="s">
        <v>602</v>
      </c>
      <c r="F17" s="36"/>
      <c r="G17" s="36"/>
      <c r="H17" s="36"/>
      <c r="I17" s="104" t="s">
        <v>603</v>
      </c>
      <c r="J17" s="29" t="s">
        <v>592</v>
      </c>
      <c r="K17" s="39"/>
    </row>
    <row r="18" spans="2:11" s="1" customFormat="1" ht="6.75" customHeight="1">
      <c r="B18" s="35"/>
      <c r="C18" s="36"/>
      <c r="D18" s="36"/>
      <c r="E18" s="36"/>
      <c r="F18" s="36"/>
      <c r="G18" s="36"/>
      <c r="H18" s="36"/>
      <c r="I18" s="103"/>
      <c r="J18" s="36"/>
      <c r="K18" s="39"/>
    </row>
    <row r="19" spans="2:11" s="1" customFormat="1" ht="14.25" customHeight="1">
      <c r="B19" s="35"/>
      <c r="C19" s="36"/>
      <c r="D19" s="31" t="s">
        <v>604</v>
      </c>
      <c r="E19" s="36"/>
      <c r="F19" s="36"/>
      <c r="G19" s="36"/>
      <c r="H19" s="36"/>
      <c r="I19" s="104" t="s">
        <v>601</v>
      </c>
      <c r="J19" s="29">
        <f>IF('Rekapitulace stavby'!AN13="Vyplň údaj","",IF('Rekapitulace stavby'!AN13="","",'Rekapitulace stavby'!AN13))</f>
      </c>
      <c r="K19" s="39"/>
    </row>
    <row r="20" spans="2:11" s="1" customFormat="1" ht="18" customHeight="1">
      <c r="B20" s="35"/>
      <c r="C20" s="36"/>
      <c r="D20" s="36"/>
      <c r="E20" s="29">
        <f>IF('Rekapitulace stavby'!E14="Vyplň údaj","",IF('Rekapitulace stavby'!E14="","",'Rekapitulace stavby'!E14))</f>
      </c>
      <c r="F20" s="36"/>
      <c r="G20" s="36"/>
      <c r="H20" s="36"/>
      <c r="I20" s="104" t="s">
        <v>603</v>
      </c>
      <c r="J20" s="29">
        <f>IF('Rekapitulace stavby'!AN14="Vyplň údaj","",IF('Rekapitulace stavby'!AN14="","",'Rekapitulace stavby'!AN14))</f>
      </c>
      <c r="K20" s="39"/>
    </row>
    <row r="21" spans="2:11" s="1" customFormat="1" ht="6.75" customHeight="1">
      <c r="B21" s="35"/>
      <c r="C21" s="36"/>
      <c r="D21" s="36"/>
      <c r="E21" s="36"/>
      <c r="F21" s="36"/>
      <c r="G21" s="36"/>
      <c r="H21" s="36"/>
      <c r="I21" s="103"/>
      <c r="J21" s="36"/>
      <c r="K21" s="39"/>
    </row>
    <row r="22" spans="2:11" s="1" customFormat="1" ht="14.25" customHeight="1">
      <c r="B22" s="35"/>
      <c r="C22" s="36"/>
      <c r="D22" s="31" t="s">
        <v>606</v>
      </c>
      <c r="E22" s="36"/>
      <c r="F22" s="36"/>
      <c r="G22" s="36"/>
      <c r="H22" s="36"/>
      <c r="I22" s="104" t="s">
        <v>601</v>
      </c>
      <c r="J22" s="29" t="s">
        <v>592</v>
      </c>
      <c r="K22" s="39"/>
    </row>
    <row r="23" spans="2:11" s="1" customFormat="1" ht="18" customHeight="1">
      <c r="B23" s="35"/>
      <c r="C23" s="36"/>
      <c r="D23" s="36"/>
      <c r="E23" s="29" t="s">
        <v>607</v>
      </c>
      <c r="F23" s="36"/>
      <c r="G23" s="36"/>
      <c r="H23" s="36"/>
      <c r="I23" s="104" t="s">
        <v>603</v>
      </c>
      <c r="J23" s="29" t="s">
        <v>592</v>
      </c>
      <c r="K23" s="39"/>
    </row>
    <row r="24" spans="2:11" s="1" customFormat="1" ht="6.75" customHeight="1">
      <c r="B24" s="35"/>
      <c r="C24" s="36"/>
      <c r="D24" s="36"/>
      <c r="E24" s="36"/>
      <c r="F24" s="36"/>
      <c r="G24" s="36"/>
      <c r="H24" s="36"/>
      <c r="I24" s="103"/>
      <c r="J24" s="36"/>
      <c r="K24" s="39"/>
    </row>
    <row r="25" spans="2:11" s="1" customFormat="1" ht="14.25" customHeight="1">
      <c r="B25" s="35"/>
      <c r="C25" s="36"/>
      <c r="D25" s="31" t="s">
        <v>609</v>
      </c>
      <c r="E25" s="36"/>
      <c r="F25" s="36"/>
      <c r="G25" s="36"/>
      <c r="H25" s="36"/>
      <c r="I25" s="103"/>
      <c r="J25" s="36"/>
      <c r="K25" s="39"/>
    </row>
    <row r="26" spans="2:11" s="7" customFormat="1" ht="177" customHeight="1">
      <c r="B26" s="106"/>
      <c r="C26" s="107"/>
      <c r="D26" s="107"/>
      <c r="E26" s="362" t="s">
        <v>610</v>
      </c>
      <c r="F26" s="370"/>
      <c r="G26" s="370"/>
      <c r="H26" s="370"/>
      <c r="I26" s="108"/>
      <c r="J26" s="107"/>
      <c r="K26" s="109"/>
    </row>
    <row r="27" spans="2:11" s="1" customFormat="1" ht="6.75" customHeight="1">
      <c r="B27" s="35"/>
      <c r="C27" s="36"/>
      <c r="D27" s="36"/>
      <c r="E27" s="36"/>
      <c r="F27" s="36"/>
      <c r="G27" s="36"/>
      <c r="H27" s="36"/>
      <c r="I27" s="103"/>
      <c r="J27" s="36"/>
      <c r="K27" s="39"/>
    </row>
    <row r="28" spans="2:11" s="1" customFormat="1" ht="6.75" customHeight="1">
      <c r="B28" s="35"/>
      <c r="C28" s="36"/>
      <c r="D28" s="63"/>
      <c r="E28" s="63"/>
      <c r="F28" s="63"/>
      <c r="G28" s="63"/>
      <c r="H28" s="63"/>
      <c r="I28" s="110"/>
      <c r="J28" s="63"/>
      <c r="K28" s="111"/>
    </row>
    <row r="29" spans="2:11" s="1" customFormat="1" ht="24.75" customHeight="1">
      <c r="B29" s="35"/>
      <c r="C29" s="36"/>
      <c r="D29" s="112" t="s">
        <v>611</v>
      </c>
      <c r="E29" s="36"/>
      <c r="F29" s="36"/>
      <c r="G29" s="36"/>
      <c r="H29" s="36"/>
      <c r="I29" s="103"/>
      <c r="J29" s="113">
        <f>ROUND(J88,2)</f>
        <v>0</v>
      </c>
      <c r="K29" s="39"/>
    </row>
    <row r="30" spans="2:11" s="1" customFormat="1" ht="6.75" customHeight="1">
      <c r="B30" s="35"/>
      <c r="C30" s="36"/>
      <c r="D30" s="63"/>
      <c r="E30" s="63"/>
      <c r="F30" s="63"/>
      <c r="G30" s="63"/>
      <c r="H30" s="63"/>
      <c r="I30" s="110"/>
      <c r="J30" s="63"/>
      <c r="K30" s="111"/>
    </row>
    <row r="31" spans="2:11" s="1" customFormat="1" ht="14.25" customHeight="1">
      <c r="B31" s="35"/>
      <c r="C31" s="36"/>
      <c r="D31" s="36"/>
      <c r="E31" s="36"/>
      <c r="F31" s="40" t="s">
        <v>613</v>
      </c>
      <c r="G31" s="36"/>
      <c r="H31" s="36"/>
      <c r="I31" s="114" t="s">
        <v>612</v>
      </c>
      <c r="J31" s="40" t="s">
        <v>614</v>
      </c>
      <c r="K31" s="39"/>
    </row>
    <row r="32" spans="2:11" s="1" customFormat="1" ht="14.25" customHeight="1">
      <c r="B32" s="35"/>
      <c r="C32" s="36"/>
      <c r="D32" s="43" t="s">
        <v>615</v>
      </c>
      <c r="E32" s="43" t="s">
        <v>616</v>
      </c>
      <c r="F32" s="115">
        <f>ROUND(SUM(BE88:BE119),2)</f>
        <v>0</v>
      </c>
      <c r="G32" s="36"/>
      <c r="H32" s="36"/>
      <c r="I32" s="116">
        <v>0.21</v>
      </c>
      <c r="J32" s="115">
        <f>ROUND(ROUND((SUM(BE88:BE119)),2)*I32,2)</f>
        <v>0</v>
      </c>
      <c r="K32" s="39"/>
    </row>
    <row r="33" spans="2:11" s="1" customFormat="1" ht="14.25" customHeight="1">
      <c r="B33" s="35"/>
      <c r="C33" s="36"/>
      <c r="D33" s="36"/>
      <c r="E33" s="43" t="s">
        <v>617</v>
      </c>
      <c r="F33" s="115">
        <f>ROUND(SUM(BF88:BF119),2)</f>
        <v>0</v>
      </c>
      <c r="G33" s="36"/>
      <c r="H33" s="36"/>
      <c r="I33" s="116">
        <v>0.15</v>
      </c>
      <c r="J33" s="115">
        <f>ROUND(ROUND((SUM(BF88:BF119)),2)*I33,2)</f>
        <v>0</v>
      </c>
      <c r="K33" s="39"/>
    </row>
    <row r="34" spans="2:11" s="1" customFormat="1" ht="14.25" customHeight="1" hidden="1">
      <c r="B34" s="35"/>
      <c r="C34" s="36"/>
      <c r="D34" s="36"/>
      <c r="E34" s="43" t="s">
        <v>618</v>
      </c>
      <c r="F34" s="115">
        <f>ROUND(SUM(BG88:BG119),2)</f>
        <v>0</v>
      </c>
      <c r="G34" s="36"/>
      <c r="H34" s="36"/>
      <c r="I34" s="116">
        <v>0.21</v>
      </c>
      <c r="J34" s="115">
        <v>0</v>
      </c>
      <c r="K34" s="39"/>
    </row>
    <row r="35" spans="2:11" s="1" customFormat="1" ht="14.25" customHeight="1" hidden="1">
      <c r="B35" s="35"/>
      <c r="C35" s="36"/>
      <c r="D35" s="36"/>
      <c r="E35" s="43" t="s">
        <v>619</v>
      </c>
      <c r="F35" s="115">
        <f>ROUND(SUM(BH88:BH119),2)</f>
        <v>0</v>
      </c>
      <c r="G35" s="36"/>
      <c r="H35" s="36"/>
      <c r="I35" s="116">
        <v>0.15</v>
      </c>
      <c r="J35" s="115">
        <v>0</v>
      </c>
      <c r="K35" s="39"/>
    </row>
    <row r="36" spans="2:11" s="1" customFormat="1" ht="14.25" customHeight="1" hidden="1">
      <c r="B36" s="35"/>
      <c r="C36" s="36"/>
      <c r="D36" s="36"/>
      <c r="E36" s="43" t="s">
        <v>620</v>
      </c>
      <c r="F36" s="115">
        <f>ROUND(SUM(BI88:BI119),2)</f>
        <v>0</v>
      </c>
      <c r="G36" s="36"/>
      <c r="H36" s="36"/>
      <c r="I36" s="116">
        <v>0</v>
      </c>
      <c r="J36" s="115">
        <v>0</v>
      </c>
      <c r="K36" s="39"/>
    </row>
    <row r="37" spans="2:11" s="1" customFormat="1" ht="6.75" customHeight="1">
      <c r="B37" s="35"/>
      <c r="C37" s="36"/>
      <c r="D37" s="36"/>
      <c r="E37" s="36"/>
      <c r="F37" s="36"/>
      <c r="G37" s="36"/>
      <c r="H37" s="36"/>
      <c r="I37" s="103"/>
      <c r="J37" s="36"/>
      <c r="K37" s="39"/>
    </row>
    <row r="38" spans="2:11" s="1" customFormat="1" ht="24.75" customHeight="1">
      <c r="B38" s="35"/>
      <c r="C38" s="45"/>
      <c r="D38" s="46" t="s">
        <v>621</v>
      </c>
      <c r="E38" s="47"/>
      <c r="F38" s="47"/>
      <c r="G38" s="117" t="s">
        <v>622</v>
      </c>
      <c r="H38" s="48" t="s">
        <v>623</v>
      </c>
      <c r="I38" s="118"/>
      <c r="J38" s="49">
        <f>SUM(J29:J36)</f>
        <v>0</v>
      </c>
      <c r="K38" s="119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0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1"/>
      <c r="J43" s="55"/>
      <c r="K43" s="122"/>
    </row>
    <row r="44" spans="2:11" s="1" customFormat="1" ht="36.75" customHeight="1">
      <c r="B44" s="35"/>
      <c r="C44" s="24" t="s">
        <v>687</v>
      </c>
      <c r="D44" s="36"/>
      <c r="E44" s="36"/>
      <c r="F44" s="36"/>
      <c r="G44" s="36"/>
      <c r="H44" s="36"/>
      <c r="I44" s="103"/>
      <c r="J44" s="36"/>
      <c r="K44" s="39"/>
    </row>
    <row r="45" spans="2:11" s="1" customFormat="1" ht="6.75" customHeight="1">
      <c r="B45" s="35"/>
      <c r="C45" s="36"/>
      <c r="D45" s="36"/>
      <c r="E45" s="36"/>
      <c r="F45" s="36"/>
      <c r="G45" s="36"/>
      <c r="H45" s="36"/>
      <c r="I45" s="103"/>
      <c r="J45" s="36"/>
      <c r="K45" s="39"/>
    </row>
    <row r="46" spans="2:11" s="1" customFormat="1" ht="14.25" customHeight="1">
      <c r="B46" s="35"/>
      <c r="C46" s="31" t="s">
        <v>586</v>
      </c>
      <c r="D46" s="36"/>
      <c r="E46" s="36"/>
      <c r="F46" s="36"/>
      <c r="G46" s="36"/>
      <c r="H46" s="36"/>
      <c r="I46" s="103"/>
      <c r="J46" s="36"/>
      <c r="K46" s="39"/>
    </row>
    <row r="47" spans="2:11" s="1" customFormat="1" ht="22.5" customHeight="1">
      <c r="B47" s="35"/>
      <c r="C47" s="36"/>
      <c r="D47" s="36"/>
      <c r="E47" s="368" t="str">
        <f>E7</f>
        <v>Zámecká věž a plato Zámeckého Vrchu  I.Etapa - zpřístupnění historických sklepení</v>
      </c>
      <c r="F47" s="349"/>
      <c r="G47" s="349"/>
      <c r="H47" s="349"/>
      <c r="I47" s="103"/>
      <c r="J47" s="36"/>
      <c r="K47" s="39"/>
    </row>
    <row r="48" spans="2:11" ht="15">
      <c r="B48" s="22"/>
      <c r="C48" s="31" t="s">
        <v>683</v>
      </c>
      <c r="D48" s="23"/>
      <c r="E48" s="23"/>
      <c r="F48" s="23"/>
      <c r="G48" s="23"/>
      <c r="H48" s="23"/>
      <c r="I48" s="102"/>
      <c r="J48" s="23"/>
      <c r="K48" s="25"/>
    </row>
    <row r="49" spans="2:11" s="1" customFormat="1" ht="22.5" customHeight="1">
      <c r="B49" s="35"/>
      <c r="C49" s="36"/>
      <c r="D49" s="36"/>
      <c r="E49" s="368" t="s">
        <v>21</v>
      </c>
      <c r="F49" s="349"/>
      <c r="G49" s="349"/>
      <c r="H49" s="349"/>
      <c r="I49" s="103"/>
      <c r="J49" s="36"/>
      <c r="K49" s="39"/>
    </row>
    <row r="50" spans="2:11" s="1" customFormat="1" ht="14.25" customHeight="1">
      <c r="B50" s="35"/>
      <c r="C50" s="31" t="s">
        <v>685</v>
      </c>
      <c r="D50" s="36"/>
      <c r="E50" s="36"/>
      <c r="F50" s="36"/>
      <c r="G50" s="36"/>
      <c r="H50" s="36"/>
      <c r="I50" s="103"/>
      <c r="J50" s="36"/>
      <c r="K50" s="39"/>
    </row>
    <row r="51" spans="2:11" s="1" customFormat="1" ht="23.25" customHeight="1">
      <c r="B51" s="35"/>
      <c r="C51" s="36"/>
      <c r="D51" s="36"/>
      <c r="E51" s="369" t="str">
        <f>E11</f>
        <v>VON-N -  Vedlejší a ostatní náklady</v>
      </c>
      <c r="F51" s="349"/>
      <c r="G51" s="349"/>
      <c r="H51" s="349"/>
      <c r="I51" s="103"/>
      <c r="J51" s="36"/>
      <c r="K51" s="39"/>
    </row>
    <row r="52" spans="2:11" s="1" customFormat="1" ht="6.75" customHeight="1">
      <c r="B52" s="35"/>
      <c r="C52" s="36"/>
      <c r="D52" s="36"/>
      <c r="E52" s="36"/>
      <c r="F52" s="36"/>
      <c r="G52" s="36"/>
      <c r="H52" s="36"/>
      <c r="I52" s="103"/>
      <c r="J52" s="36"/>
      <c r="K52" s="39"/>
    </row>
    <row r="53" spans="2:11" s="1" customFormat="1" ht="18" customHeight="1">
      <c r="B53" s="35"/>
      <c r="C53" s="31" t="s">
        <v>594</v>
      </c>
      <c r="D53" s="36"/>
      <c r="E53" s="36"/>
      <c r="F53" s="29" t="str">
        <f>F14</f>
        <v>ul. Tržiště 2119/10, 360 01 Karlovy Vary</v>
      </c>
      <c r="G53" s="36"/>
      <c r="H53" s="36"/>
      <c r="I53" s="104" t="s">
        <v>596</v>
      </c>
      <c r="J53" s="105" t="str">
        <f>IF(J14="","",J14)</f>
        <v>13.2.2016</v>
      </c>
      <c r="K53" s="39"/>
    </row>
    <row r="54" spans="2:11" s="1" customFormat="1" ht="6.75" customHeight="1">
      <c r="B54" s="35"/>
      <c r="C54" s="36"/>
      <c r="D54" s="36"/>
      <c r="E54" s="36"/>
      <c r="F54" s="36"/>
      <c r="G54" s="36"/>
      <c r="H54" s="36"/>
      <c r="I54" s="103"/>
      <c r="J54" s="36"/>
      <c r="K54" s="39"/>
    </row>
    <row r="55" spans="2:11" s="1" customFormat="1" ht="15">
      <c r="B55" s="35"/>
      <c r="C55" s="31" t="s">
        <v>600</v>
      </c>
      <c r="D55" s="36"/>
      <c r="E55" s="36"/>
      <c r="F55" s="29" t="str">
        <f>E17</f>
        <v>Statutární město Karlovy Vary</v>
      </c>
      <c r="G55" s="36"/>
      <c r="H55" s="36"/>
      <c r="I55" s="104" t="s">
        <v>606</v>
      </c>
      <c r="J55" s="29" t="str">
        <f>E23</f>
        <v>Ing. David Pokorný</v>
      </c>
      <c r="K55" s="39"/>
    </row>
    <row r="56" spans="2:11" s="1" customFormat="1" ht="14.25" customHeight="1">
      <c r="B56" s="35"/>
      <c r="C56" s="31" t="s">
        <v>604</v>
      </c>
      <c r="D56" s="36"/>
      <c r="E56" s="36"/>
      <c r="F56" s="29">
        <f>IF(E20="","",E20)</f>
      </c>
      <c r="G56" s="36"/>
      <c r="H56" s="36"/>
      <c r="I56" s="103"/>
      <c r="J56" s="36"/>
      <c r="K56" s="39"/>
    </row>
    <row r="57" spans="2:11" s="1" customFormat="1" ht="9.75" customHeight="1">
      <c r="B57" s="35"/>
      <c r="C57" s="36"/>
      <c r="D57" s="36"/>
      <c r="E57" s="36"/>
      <c r="F57" s="36"/>
      <c r="G57" s="36"/>
      <c r="H57" s="36"/>
      <c r="I57" s="103"/>
      <c r="J57" s="36"/>
      <c r="K57" s="39"/>
    </row>
    <row r="58" spans="2:11" s="1" customFormat="1" ht="29.25" customHeight="1">
      <c r="B58" s="35"/>
      <c r="C58" s="123" t="s">
        <v>688</v>
      </c>
      <c r="D58" s="45"/>
      <c r="E58" s="45"/>
      <c r="F58" s="45"/>
      <c r="G58" s="45"/>
      <c r="H58" s="45"/>
      <c r="I58" s="124"/>
      <c r="J58" s="125" t="s">
        <v>689</v>
      </c>
      <c r="K58" s="50"/>
    </row>
    <row r="59" spans="2:11" s="1" customFormat="1" ht="9.75" customHeight="1">
      <c r="B59" s="35"/>
      <c r="C59" s="36"/>
      <c r="D59" s="36"/>
      <c r="E59" s="36"/>
      <c r="F59" s="36"/>
      <c r="G59" s="36"/>
      <c r="H59" s="36"/>
      <c r="I59" s="103"/>
      <c r="J59" s="36"/>
      <c r="K59" s="39"/>
    </row>
    <row r="60" spans="2:47" s="1" customFormat="1" ht="29.25" customHeight="1">
      <c r="B60" s="35"/>
      <c r="C60" s="126" t="s">
        <v>690</v>
      </c>
      <c r="D60" s="36"/>
      <c r="E60" s="36"/>
      <c r="F60" s="36"/>
      <c r="G60" s="36"/>
      <c r="H60" s="36"/>
      <c r="I60" s="103"/>
      <c r="J60" s="113">
        <f>J88</f>
        <v>0</v>
      </c>
      <c r="K60" s="39"/>
      <c r="AU60" s="18" t="s">
        <v>691</v>
      </c>
    </row>
    <row r="61" spans="2:11" s="8" customFormat="1" ht="24.75" customHeight="1">
      <c r="B61" s="127"/>
      <c r="C61" s="128"/>
      <c r="D61" s="129" t="s">
        <v>9</v>
      </c>
      <c r="E61" s="130"/>
      <c r="F61" s="130"/>
      <c r="G61" s="130"/>
      <c r="H61" s="130"/>
      <c r="I61" s="131"/>
      <c r="J61" s="132">
        <f>J89</f>
        <v>0</v>
      </c>
      <c r="K61" s="133"/>
    </row>
    <row r="62" spans="2:11" s="9" customFormat="1" ht="19.5" customHeight="1">
      <c r="B62" s="134"/>
      <c r="C62" s="135"/>
      <c r="D62" s="136" t="s">
        <v>335</v>
      </c>
      <c r="E62" s="137"/>
      <c r="F62" s="137"/>
      <c r="G62" s="137"/>
      <c r="H62" s="137"/>
      <c r="I62" s="138"/>
      <c r="J62" s="139">
        <f>J90</f>
        <v>0</v>
      </c>
      <c r="K62" s="140"/>
    </row>
    <row r="63" spans="2:11" s="9" customFormat="1" ht="19.5" customHeight="1">
      <c r="B63" s="134"/>
      <c r="C63" s="135"/>
      <c r="D63" s="136" t="s">
        <v>10</v>
      </c>
      <c r="E63" s="137"/>
      <c r="F63" s="137"/>
      <c r="G63" s="137"/>
      <c r="H63" s="137"/>
      <c r="I63" s="138"/>
      <c r="J63" s="139">
        <f>J93</f>
        <v>0</v>
      </c>
      <c r="K63" s="140"/>
    </row>
    <row r="64" spans="2:11" s="9" customFormat="1" ht="19.5" customHeight="1">
      <c r="B64" s="134"/>
      <c r="C64" s="135"/>
      <c r="D64" s="136" t="s">
        <v>336</v>
      </c>
      <c r="E64" s="137"/>
      <c r="F64" s="137"/>
      <c r="G64" s="137"/>
      <c r="H64" s="137"/>
      <c r="I64" s="138"/>
      <c r="J64" s="139">
        <f>J104</f>
        <v>0</v>
      </c>
      <c r="K64" s="140"/>
    </row>
    <row r="65" spans="2:11" s="9" customFormat="1" ht="19.5" customHeight="1">
      <c r="B65" s="134"/>
      <c r="C65" s="135"/>
      <c r="D65" s="136" t="s">
        <v>337</v>
      </c>
      <c r="E65" s="137"/>
      <c r="F65" s="137"/>
      <c r="G65" s="137"/>
      <c r="H65" s="137"/>
      <c r="I65" s="138"/>
      <c r="J65" s="139">
        <f>J110</f>
        <v>0</v>
      </c>
      <c r="K65" s="140"/>
    </row>
    <row r="66" spans="2:11" s="9" customFormat="1" ht="19.5" customHeight="1">
      <c r="B66" s="134"/>
      <c r="C66" s="135"/>
      <c r="D66" s="136" t="s">
        <v>338</v>
      </c>
      <c r="E66" s="137"/>
      <c r="F66" s="137"/>
      <c r="G66" s="137"/>
      <c r="H66" s="137"/>
      <c r="I66" s="138"/>
      <c r="J66" s="139">
        <f>J116</f>
        <v>0</v>
      </c>
      <c r="K66" s="140"/>
    </row>
    <row r="67" spans="2:11" s="1" customFormat="1" ht="21.75" customHeight="1">
      <c r="B67" s="35"/>
      <c r="C67" s="36"/>
      <c r="D67" s="36"/>
      <c r="E67" s="36"/>
      <c r="F67" s="36"/>
      <c r="G67" s="36"/>
      <c r="H67" s="36"/>
      <c r="I67" s="103"/>
      <c r="J67" s="36"/>
      <c r="K67" s="39"/>
    </row>
    <row r="68" spans="2:11" s="1" customFormat="1" ht="6.75" customHeight="1">
      <c r="B68" s="51"/>
      <c r="C68" s="52"/>
      <c r="D68" s="52"/>
      <c r="E68" s="52"/>
      <c r="F68" s="52"/>
      <c r="G68" s="52"/>
      <c r="H68" s="52"/>
      <c r="I68" s="120"/>
      <c r="J68" s="52"/>
      <c r="K68" s="53"/>
    </row>
    <row r="72" spans="2:12" s="1" customFormat="1" ht="6.75" customHeight="1">
      <c r="B72" s="54"/>
      <c r="C72" s="55"/>
      <c r="D72" s="55"/>
      <c r="E72" s="55"/>
      <c r="F72" s="55"/>
      <c r="G72" s="55"/>
      <c r="H72" s="55"/>
      <c r="I72" s="121"/>
      <c r="J72" s="55"/>
      <c r="K72" s="55"/>
      <c r="L72" s="35"/>
    </row>
    <row r="73" spans="2:12" s="1" customFormat="1" ht="36.75" customHeight="1">
      <c r="B73" s="35"/>
      <c r="C73" s="56" t="s">
        <v>712</v>
      </c>
      <c r="I73" s="141"/>
      <c r="L73" s="35"/>
    </row>
    <row r="74" spans="2:12" s="1" customFormat="1" ht="6.75" customHeight="1">
      <c r="B74" s="35"/>
      <c r="I74" s="141"/>
      <c r="L74" s="35"/>
    </row>
    <row r="75" spans="2:12" s="1" customFormat="1" ht="14.25" customHeight="1">
      <c r="B75" s="35"/>
      <c r="C75" s="58" t="s">
        <v>586</v>
      </c>
      <c r="I75" s="141"/>
      <c r="L75" s="35"/>
    </row>
    <row r="76" spans="2:12" s="1" customFormat="1" ht="22.5" customHeight="1">
      <c r="B76" s="35"/>
      <c r="E76" s="366" t="str">
        <f>E7</f>
        <v>Zámecká věž a plato Zámeckého Vrchu  I.Etapa - zpřístupnění historických sklepení</v>
      </c>
      <c r="F76" s="344"/>
      <c r="G76" s="344"/>
      <c r="H76" s="344"/>
      <c r="I76" s="141"/>
      <c r="L76" s="35"/>
    </row>
    <row r="77" spans="2:12" ht="15">
      <c r="B77" s="22"/>
      <c r="C77" s="58" t="s">
        <v>683</v>
      </c>
      <c r="L77" s="22"/>
    </row>
    <row r="78" spans="2:12" s="1" customFormat="1" ht="22.5" customHeight="1">
      <c r="B78" s="35"/>
      <c r="E78" s="366" t="s">
        <v>21</v>
      </c>
      <c r="F78" s="344"/>
      <c r="G78" s="344"/>
      <c r="H78" s="344"/>
      <c r="I78" s="141"/>
      <c r="L78" s="35"/>
    </row>
    <row r="79" spans="2:12" s="1" customFormat="1" ht="14.25" customHeight="1">
      <c r="B79" s="35"/>
      <c r="C79" s="58" t="s">
        <v>685</v>
      </c>
      <c r="I79" s="141"/>
      <c r="L79" s="35"/>
    </row>
    <row r="80" spans="2:12" s="1" customFormat="1" ht="23.25" customHeight="1">
      <c r="B80" s="35"/>
      <c r="E80" s="341" t="str">
        <f>E11</f>
        <v>VON-N -  Vedlejší a ostatní náklady</v>
      </c>
      <c r="F80" s="344"/>
      <c r="G80" s="344"/>
      <c r="H80" s="344"/>
      <c r="I80" s="141"/>
      <c r="L80" s="35"/>
    </row>
    <row r="81" spans="2:12" s="1" customFormat="1" ht="6.75" customHeight="1">
      <c r="B81" s="35"/>
      <c r="I81" s="141"/>
      <c r="L81" s="35"/>
    </row>
    <row r="82" spans="2:12" s="1" customFormat="1" ht="18" customHeight="1">
      <c r="B82" s="35"/>
      <c r="C82" s="58" t="s">
        <v>594</v>
      </c>
      <c r="F82" s="142" t="str">
        <f>F14</f>
        <v>ul. Tržiště 2119/10, 360 01 Karlovy Vary</v>
      </c>
      <c r="I82" s="143" t="s">
        <v>596</v>
      </c>
      <c r="J82" s="62" t="str">
        <f>IF(J14="","",J14)</f>
        <v>13.2.2016</v>
      </c>
      <c r="L82" s="35"/>
    </row>
    <row r="83" spans="2:12" s="1" customFormat="1" ht="6.75" customHeight="1">
      <c r="B83" s="35"/>
      <c r="I83" s="141"/>
      <c r="L83" s="35"/>
    </row>
    <row r="84" spans="2:12" s="1" customFormat="1" ht="15">
      <c r="B84" s="35"/>
      <c r="C84" s="58" t="s">
        <v>600</v>
      </c>
      <c r="F84" s="142" t="str">
        <f>E17</f>
        <v>Statutární město Karlovy Vary</v>
      </c>
      <c r="I84" s="143" t="s">
        <v>606</v>
      </c>
      <c r="J84" s="142" t="str">
        <f>E23</f>
        <v>Ing. David Pokorný</v>
      </c>
      <c r="L84" s="35"/>
    </row>
    <row r="85" spans="2:12" s="1" customFormat="1" ht="14.25" customHeight="1">
      <c r="B85" s="35"/>
      <c r="C85" s="58" t="s">
        <v>604</v>
      </c>
      <c r="F85" s="142">
        <f>IF(E20="","",E20)</f>
      </c>
      <c r="I85" s="141"/>
      <c r="L85" s="35"/>
    </row>
    <row r="86" spans="2:12" s="1" customFormat="1" ht="9.75" customHeight="1">
      <c r="B86" s="35"/>
      <c r="I86" s="141"/>
      <c r="L86" s="35"/>
    </row>
    <row r="87" spans="2:20" s="10" customFormat="1" ht="29.25" customHeight="1">
      <c r="B87" s="144"/>
      <c r="C87" s="145" t="s">
        <v>713</v>
      </c>
      <c r="D87" s="146" t="s">
        <v>630</v>
      </c>
      <c r="E87" s="146" t="s">
        <v>626</v>
      </c>
      <c r="F87" s="146" t="s">
        <v>714</v>
      </c>
      <c r="G87" s="146" t="s">
        <v>715</v>
      </c>
      <c r="H87" s="146" t="s">
        <v>716</v>
      </c>
      <c r="I87" s="147" t="s">
        <v>717</v>
      </c>
      <c r="J87" s="146" t="s">
        <v>689</v>
      </c>
      <c r="K87" s="148" t="s">
        <v>718</v>
      </c>
      <c r="L87" s="144"/>
      <c r="M87" s="68" t="s">
        <v>719</v>
      </c>
      <c r="N87" s="69" t="s">
        <v>615</v>
      </c>
      <c r="O87" s="69" t="s">
        <v>720</v>
      </c>
      <c r="P87" s="69" t="s">
        <v>721</v>
      </c>
      <c r="Q87" s="69" t="s">
        <v>722</v>
      </c>
      <c r="R87" s="69" t="s">
        <v>723</v>
      </c>
      <c r="S87" s="69" t="s">
        <v>724</v>
      </c>
      <c r="T87" s="70" t="s">
        <v>725</v>
      </c>
    </row>
    <row r="88" spans="2:63" s="1" customFormat="1" ht="29.25" customHeight="1">
      <c r="B88" s="35"/>
      <c r="C88" s="72" t="s">
        <v>690</v>
      </c>
      <c r="I88" s="141"/>
      <c r="J88" s="149">
        <f>BK88</f>
        <v>0</v>
      </c>
      <c r="L88" s="35"/>
      <c r="M88" s="71"/>
      <c r="N88" s="63"/>
      <c r="O88" s="63"/>
      <c r="P88" s="150">
        <f>P89</f>
        <v>0</v>
      </c>
      <c r="Q88" s="63"/>
      <c r="R88" s="150">
        <f>R89</f>
        <v>0</v>
      </c>
      <c r="S88" s="63"/>
      <c r="T88" s="151">
        <f>T89</f>
        <v>0</v>
      </c>
      <c r="AT88" s="18" t="s">
        <v>644</v>
      </c>
      <c r="AU88" s="18" t="s">
        <v>691</v>
      </c>
      <c r="BK88" s="152">
        <f>BK89</f>
        <v>0</v>
      </c>
    </row>
    <row r="89" spans="2:63" s="11" customFormat="1" ht="36.75" customHeight="1">
      <c r="B89" s="153"/>
      <c r="D89" s="154" t="s">
        <v>644</v>
      </c>
      <c r="E89" s="155" t="s">
        <v>11</v>
      </c>
      <c r="F89" s="155" t="s">
        <v>12</v>
      </c>
      <c r="I89" s="156"/>
      <c r="J89" s="157">
        <f>BK89</f>
        <v>0</v>
      </c>
      <c r="L89" s="153"/>
      <c r="M89" s="158"/>
      <c r="N89" s="159"/>
      <c r="O89" s="159"/>
      <c r="P89" s="160">
        <f>P90+P93+P104+P110+P116</f>
        <v>0</v>
      </c>
      <c r="Q89" s="159"/>
      <c r="R89" s="160">
        <f>R90+R93+R104+R110+R116</f>
        <v>0</v>
      </c>
      <c r="S89" s="159"/>
      <c r="T89" s="161">
        <f>T90+T93+T104+T110+T116</f>
        <v>0</v>
      </c>
      <c r="AR89" s="154" t="s">
        <v>757</v>
      </c>
      <c r="AT89" s="162" t="s">
        <v>644</v>
      </c>
      <c r="AU89" s="162" t="s">
        <v>645</v>
      </c>
      <c r="AY89" s="154" t="s">
        <v>728</v>
      </c>
      <c r="BK89" s="163">
        <f>BK90+BK93+BK104+BK110+BK116</f>
        <v>0</v>
      </c>
    </row>
    <row r="90" spans="2:63" s="11" customFormat="1" ht="19.5" customHeight="1">
      <c r="B90" s="153"/>
      <c r="D90" s="164" t="s">
        <v>644</v>
      </c>
      <c r="E90" s="165" t="s">
        <v>339</v>
      </c>
      <c r="F90" s="165" t="s">
        <v>340</v>
      </c>
      <c r="I90" s="156"/>
      <c r="J90" s="166">
        <f>BK90</f>
        <v>0</v>
      </c>
      <c r="L90" s="153"/>
      <c r="M90" s="158"/>
      <c r="N90" s="159"/>
      <c r="O90" s="159"/>
      <c r="P90" s="160">
        <f>SUM(P91:P92)</f>
        <v>0</v>
      </c>
      <c r="Q90" s="159"/>
      <c r="R90" s="160">
        <f>SUM(R91:R92)</f>
        <v>0</v>
      </c>
      <c r="S90" s="159"/>
      <c r="T90" s="161">
        <f>SUM(T91:T92)</f>
        <v>0</v>
      </c>
      <c r="AR90" s="154" t="s">
        <v>757</v>
      </c>
      <c r="AT90" s="162" t="s">
        <v>644</v>
      </c>
      <c r="AU90" s="162" t="s">
        <v>593</v>
      </c>
      <c r="AY90" s="154" t="s">
        <v>728</v>
      </c>
      <c r="BK90" s="163">
        <f>SUM(BK91:BK92)</f>
        <v>0</v>
      </c>
    </row>
    <row r="91" spans="2:65" s="1" customFormat="1" ht="22.5" customHeight="1">
      <c r="B91" s="167"/>
      <c r="C91" s="168" t="s">
        <v>593</v>
      </c>
      <c r="D91" s="168" t="s">
        <v>731</v>
      </c>
      <c r="E91" s="169" t="s">
        <v>341</v>
      </c>
      <c r="F91" s="170" t="s">
        <v>342</v>
      </c>
      <c r="G91" s="171" t="s">
        <v>17</v>
      </c>
      <c r="H91" s="172">
        <v>1</v>
      </c>
      <c r="I91" s="173"/>
      <c r="J91" s="174">
        <f>ROUND(I91*H91,2)</f>
        <v>0</v>
      </c>
      <c r="K91" s="170" t="s">
        <v>735</v>
      </c>
      <c r="L91" s="35"/>
      <c r="M91" s="175" t="s">
        <v>592</v>
      </c>
      <c r="N91" s="176" t="s">
        <v>616</v>
      </c>
      <c r="O91" s="36"/>
      <c r="P91" s="177">
        <f>O91*H91</f>
        <v>0</v>
      </c>
      <c r="Q91" s="177">
        <v>0</v>
      </c>
      <c r="R91" s="177">
        <f>Q91*H91</f>
        <v>0</v>
      </c>
      <c r="S91" s="177">
        <v>0</v>
      </c>
      <c r="T91" s="178">
        <f>S91*H91</f>
        <v>0</v>
      </c>
      <c r="AR91" s="18" t="s">
        <v>18</v>
      </c>
      <c r="AT91" s="18" t="s">
        <v>731</v>
      </c>
      <c r="AU91" s="18" t="s">
        <v>653</v>
      </c>
      <c r="AY91" s="18" t="s">
        <v>728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8" t="s">
        <v>593</v>
      </c>
      <c r="BK91" s="179">
        <f>ROUND(I91*H91,2)</f>
        <v>0</v>
      </c>
      <c r="BL91" s="18" t="s">
        <v>18</v>
      </c>
      <c r="BM91" s="18" t="s">
        <v>343</v>
      </c>
    </row>
    <row r="92" spans="2:47" s="1" customFormat="1" ht="27">
      <c r="B92" s="35"/>
      <c r="D92" s="180" t="s">
        <v>738</v>
      </c>
      <c r="F92" s="181" t="s">
        <v>344</v>
      </c>
      <c r="I92" s="141"/>
      <c r="L92" s="35"/>
      <c r="M92" s="65"/>
      <c r="N92" s="36"/>
      <c r="O92" s="36"/>
      <c r="P92" s="36"/>
      <c r="Q92" s="36"/>
      <c r="R92" s="36"/>
      <c r="S92" s="36"/>
      <c r="T92" s="66"/>
      <c r="AT92" s="18" t="s">
        <v>738</v>
      </c>
      <c r="AU92" s="18" t="s">
        <v>653</v>
      </c>
    </row>
    <row r="93" spans="2:63" s="11" customFormat="1" ht="29.25" customHeight="1">
      <c r="B93" s="153"/>
      <c r="D93" s="164" t="s">
        <v>644</v>
      </c>
      <c r="E93" s="165" t="s">
        <v>13</v>
      </c>
      <c r="F93" s="165" t="s">
        <v>14</v>
      </c>
      <c r="I93" s="156"/>
      <c r="J93" s="166">
        <f>BK93</f>
        <v>0</v>
      </c>
      <c r="L93" s="153"/>
      <c r="M93" s="158"/>
      <c r="N93" s="159"/>
      <c r="O93" s="159"/>
      <c r="P93" s="160">
        <f>SUM(P94:P103)</f>
        <v>0</v>
      </c>
      <c r="Q93" s="159"/>
      <c r="R93" s="160">
        <f>SUM(R94:R103)</f>
        <v>0</v>
      </c>
      <c r="S93" s="159"/>
      <c r="T93" s="161">
        <f>SUM(T94:T103)</f>
        <v>0</v>
      </c>
      <c r="AR93" s="154" t="s">
        <v>757</v>
      </c>
      <c r="AT93" s="162" t="s">
        <v>644</v>
      </c>
      <c r="AU93" s="162" t="s">
        <v>593</v>
      </c>
      <c r="AY93" s="154" t="s">
        <v>728</v>
      </c>
      <c r="BK93" s="163">
        <f>SUM(BK94:BK103)</f>
        <v>0</v>
      </c>
    </row>
    <row r="94" spans="2:65" s="1" customFormat="1" ht="22.5" customHeight="1">
      <c r="B94" s="167"/>
      <c r="C94" s="168" t="s">
        <v>807</v>
      </c>
      <c r="D94" s="168" t="s">
        <v>731</v>
      </c>
      <c r="E94" s="169" t="s">
        <v>345</v>
      </c>
      <c r="F94" s="170" t="s">
        <v>346</v>
      </c>
      <c r="G94" s="171" t="s">
        <v>17</v>
      </c>
      <c r="H94" s="172">
        <v>1</v>
      </c>
      <c r="I94" s="173"/>
      <c r="J94" s="174">
        <f>ROUND(I94*H94,2)</f>
        <v>0</v>
      </c>
      <c r="K94" s="170" t="s">
        <v>735</v>
      </c>
      <c r="L94" s="35"/>
      <c r="M94" s="175" t="s">
        <v>592</v>
      </c>
      <c r="N94" s="176" t="s">
        <v>616</v>
      </c>
      <c r="O94" s="36"/>
      <c r="P94" s="177">
        <f>O94*H94</f>
        <v>0</v>
      </c>
      <c r="Q94" s="177">
        <v>0</v>
      </c>
      <c r="R94" s="177">
        <f>Q94*H94</f>
        <v>0</v>
      </c>
      <c r="S94" s="177">
        <v>0</v>
      </c>
      <c r="T94" s="178">
        <f>S94*H94</f>
        <v>0</v>
      </c>
      <c r="AR94" s="18" t="s">
        <v>18</v>
      </c>
      <c r="AT94" s="18" t="s">
        <v>731</v>
      </c>
      <c r="AU94" s="18" t="s">
        <v>653</v>
      </c>
      <c r="AY94" s="18" t="s">
        <v>728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8" t="s">
        <v>593</v>
      </c>
      <c r="BK94" s="179">
        <f>ROUND(I94*H94,2)</f>
        <v>0</v>
      </c>
      <c r="BL94" s="18" t="s">
        <v>18</v>
      </c>
      <c r="BM94" s="18" t="s">
        <v>347</v>
      </c>
    </row>
    <row r="95" spans="2:47" s="1" customFormat="1" ht="13.5">
      <c r="B95" s="35"/>
      <c r="D95" s="183" t="s">
        <v>738</v>
      </c>
      <c r="F95" s="192" t="s">
        <v>348</v>
      </c>
      <c r="I95" s="141"/>
      <c r="L95" s="35"/>
      <c r="M95" s="65"/>
      <c r="N95" s="36"/>
      <c r="O95" s="36"/>
      <c r="P95" s="36"/>
      <c r="Q95" s="36"/>
      <c r="R95" s="36"/>
      <c r="S95" s="36"/>
      <c r="T95" s="66"/>
      <c r="AT95" s="18" t="s">
        <v>738</v>
      </c>
      <c r="AU95" s="18" t="s">
        <v>653</v>
      </c>
    </row>
    <row r="96" spans="2:65" s="1" customFormat="1" ht="22.5" customHeight="1">
      <c r="B96" s="167"/>
      <c r="C96" s="168" t="s">
        <v>815</v>
      </c>
      <c r="D96" s="168" t="s">
        <v>731</v>
      </c>
      <c r="E96" s="169" t="s">
        <v>349</v>
      </c>
      <c r="F96" s="170" t="s">
        <v>350</v>
      </c>
      <c r="G96" s="171" t="s">
        <v>824</v>
      </c>
      <c r="H96" s="172">
        <v>1</v>
      </c>
      <c r="I96" s="173"/>
      <c r="J96" s="174">
        <f>ROUND(I96*H96,2)</f>
        <v>0</v>
      </c>
      <c r="K96" s="170" t="s">
        <v>735</v>
      </c>
      <c r="L96" s="35"/>
      <c r="M96" s="175" t="s">
        <v>592</v>
      </c>
      <c r="N96" s="176" t="s">
        <v>616</v>
      </c>
      <c r="O96" s="36"/>
      <c r="P96" s="177">
        <f>O96*H96</f>
        <v>0</v>
      </c>
      <c r="Q96" s="177">
        <v>0</v>
      </c>
      <c r="R96" s="177">
        <f>Q96*H96</f>
        <v>0</v>
      </c>
      <c r="S96" s="177">
        <v>0</v>
      </c>
      <c r="T96" s="178">
        <f>S96*H96</f>
        <v>0</v>
      </c>
      <c r="AR96" s="18" t="s">
        <v>18</v>
      </c>
      <c r="AT96" s="18" t="s">
        <v>731</v>
      </c>
      <c r="AU96" s="18" t="s">
        <v>653</v>
      </c>
      <c r="AY96" s="18" t="s">
        <v>728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8" t="s">
        <v>593</v>
      </c>
      <c r="BK96" s="179">
        <f>ROUND(I96*H96,2)</f>
        <v>0</v>
      </c>
      <c r="BL96" s="18" t="s">
        <v>18</v>
      </c>
      <c r="BM96" s="18" t="s">
        <v>351</v>
      </c>
    </row>
    <row r="97" spans="2:47" s="1" customFormat="1" ht="13.5">
      <c r="B97" s="35"/>
      <c r="D97" s="180" t="s">
        <v>738</v>
      </c>
      <c r="F97" s="181" t="s">
        <v>352</v>
      </c>
      <c r="I97" s="141"/>
      <c r="L97" s="35"/>
      <c r="M97" s="65"/>
      <c r="N97" s="36"/>
      <c r="O97" s="36"/>
      <c r="P97" s="36"/>
      <c r="Q97" s="36"/>
      <c r="R97" s="36"/>
      <c r="S97" s="36"/>
      <c r="T97" s="66"/>
      <c r="AT97" s="18" t="s">
        <v>738</v>
      </c>
      <c r="AU97" s="18" t="s">
        <v>653</v>
      </c>
    </row>
    <row r="98" spans="2:47" s="1" customFormat="1" ht="40.5">
      <c r="B98" s="35"/>
      <c r="D98" s="183" t="s">
        <v>812</v>
      </c>
      <c r="F98" s="216" t="s">
        <v>353</v>
      </c>
      <c r="I98" s="141"/>
      <c r="L98" s="35"/>
      <c r="M98" s="65"/>
      <c r="N98" s="36"/>
      <c r="O98" s="36"/>
      <c r="P98" s="36"/>
      <c r="Q98" s="36"/>
      <c r="R98" s="36"/>
      <c r="S98" s="36"/>
      <c r="T98" s="66"/>
      <c r="AT98" s="18" t="s">
        <v>812</v>
      </c>
      <c r="AU98" s="18" t="s">
        <v>653</v>
      </c>
    </row>
    <row r="99" spans="2:65" s="1" customFormat="1" ht="22.5" customHeight="1">
      <c r="B99" s="167"/>
      <c r="C99" s="168" t="s">
        <v>821</v>
      </c>
      <c r="D99" s="168" t="s">
        <v>731</v>
      </c>
      <c r="E99" s="169" t="s">
        <v>354</v>
      </c>
      <c r="F99" s="170" t="s">
        <v>355</v>
      </c>
      <c r="G99" s="171" t="s">
        <v>17</v>
      </c>
      <c r="H99" s="172">
        <v>1</v>
      </c>
      <c r="I99" s="173"/>
      <c r="J99" s="174">
        <f>ROUND(I99*H99,2)</f>
        <v>0</v>
      </c>
      <c r="K99" s="170" t="s">
        <v>735</v>
      </c>
      <c r="L99" s="35"/>
      <c r="M99" s="175" t="s">
        <v>592</v>
      </c>
      <c r="N99" s="176" t="s">
        <v>616</v>
      </c>
      <c r="O99" s="36"/>
      <c r="P99" s="177">
        <f>O99*H99</f>
        <v>0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18" t="s">
        <v>18</v>
      </c>
      <c r="AT99" s="18" t="s">
        <v>731</v>
      </c>
      <c r="AU99" s="18" t="s">
        <v>653</v>
      </c>
      <c r="AY99" s="18" t="s">
        <v>728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8" t="s">
        <v>593</v>
      </c>
      <c r="BK99" s="179">
        <f>ROUND(I99*H99,2)</f>
        <v>0</v>
      </c>
      <c r="BL99" s="18" t="s">
        <v>18</v>
      </c>
      <c r="BM99" s="18" t="s">
        <v>356</v>
      </c>
    </row>
    <row r="100" spans="2:47" s="1" customFormat="1" ht="13.5">
      <c r="B100" s="35"/>
      <c r="D100" s="180" t="s">
        <v>738</v>
      </c>
      <c r="F100" s="181" t="s">
        <v>357</v>
      </c>
      <c r="I100" s="141"/>
      <c r="L100" s="35"/>
      <c r="M100" s="65"/>
      <c r="N100" s="36"/>
      <c r="O100" s="36"/>
      <c r="P100" s="36"/>
      <c r="Q100" s="36"/>
      <c r="R100" s="36"/>
      <c r="S100" s="36"/>
      <c r="T100" s="66"/>
      <c r="AT100" s="18" t="s">
        <v>738</v>
      </c>
      <c r="AU100" s="18" t="s">
        <v>653</v>
      </c>
    </row>
    <row r="101" spans="2:47" s="1" customFormat="1" ht="27">
      <c r="B101" s="35"/>
      <c r="D101" s="183" t="s">
        <v>812</v>
      </c>
      <c r="F101" s="216" t="s">
        <v>358</v>
      </c>
      <c r="I101" s="141"/>
      <c r="L101" s="35"/>
      <c r="M101" s="65"/>
      <c r="N101" s="36"/>
      <c r="O101" s="36"/>
      <c r="P101" s="36"/>
      <c r="Q101" s="36"/>
      <c r="R101" s="36"/>
      <c r="S101" s="36"/>
      <c r="T101" s="66"/>
      <c r="AT101" s="18" t="s">
        <v>812</v>
      </c>
      <c r="AU101" s="18" t="s">
        <v>653</v>
      </c>
    </row>
    <row r="102" spans="2:65" s="1" customFormat="1" ht="22.5" customHeight="1">
      <c r="B102" s="167"/>
      <c r="C102" s="168" t="s">
        <v>578</v>
      </c>
      <c r="D102" s="168" t="s">
        <v>731</v>
      </c>
      <c r="E102" s="169" t="s">
        <v>359</v>
      </c>
      <c r="F102" s="170" t="s">
        <v>360</v>
      </c>
      <c r="G102" s="171" t="s">
        <v>361</v>
      </c>
      <c r="H102" s="172">
        <v>1</v>
      </c>
      <c r="I102" s="173"/>
      <c r="J102" s="174">
        <f>ROUND(I102*H102,2)</f>
        <v>0</v>
      </c>
      <c r="K102" s="170" t="s">
        <v>735</v>
      </c>
      <c r="L102" s="35"/>
      <c r="M102" s="175" t="s">
        <v>592</v>
      </c>
      <c r="N102" s="176" t="s">
        <v>616</v>
      </c>
      <c r="O102" s="36"/>
      <c r="P102" s="177">
        <f>O102*H102</f>
        <v>0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8" t="s">
        <v>18</v>
      </c>
      <c r="AT102" s="18" t="s">
        <v>731</v>
      </c>
      <c r="AU102" s="18" t="s">
        <v>653</v>
      </c>
      <c r="AY102" s="18" t="s">
        <v>728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8" t="s">
        <v>593</v>
      </c>
      <c r="BK102" s="179">
        <f>ROUND(I102*H102,2)</f>
        <v>0</v>
      </c>
      <c r="BL102" s="18" t="s">
        <v>18</v>
      </c>
      <c r="BM102" s="18" t="s">
        <v>362</v>
      </c>
    </row>
    <row r="103" spans="2:47" s="1" customFormat="1" ht="13.5">
      <c r="B103" s="35"/>
      <c r="D103" s="180" t="s">
        <v>738</v>
      </c>
      <c r="F103" s="181" t="s">
        <v>363</v>
      </c>
      <c r="I103" s="141"/>
      <c r="L103" s="35"/>
      <c r="M103" s="65"/>
      <c r="N103" s="36"/>
      <c r="O103" s="36"/>
      <c r="P103" s="36"/>
      <c r="Q103" s="36"/>
      <c r="R103" s="36"/>
      <c r="S103" s="36"/>
      <c r="T103" s="66"/>
      <c r="AT103" s="18" t="s">
        <v>738</v>
      </c>
      <c r="AU103" s="18" t="s">
        <v>653</v>
      </c>
    </row>
    <row r="104" spans="2:63" s="11" customFormat="1" ht="29.25" customHeight="1">
      <c r="B104" s="153"/>
      <c r="D104" s="164" t="s">
        <v>644</v>
      </c>
      <c r="E104" s="165" t="s">
        <v>364</v>
      </c>
      <c r="F104" s="165" t="s">
        <v>365</v>
      </c>
      <c r="I104" s="156"/>
      <c r="J104" s="166">
        <f>BK104</f>
        <v>0</v>
      </c>
      <c r="L104" s="153"/>
      <c r="M104" s="158"/>
      <c r="N104" s="159"/>
      <c r="O104" s="159"/>
      <c r="P104" s="160">
        <f>SUM(P105:P109)</f>
        <v>0</v>
      </c>
      <c r="Q104" s="159"/>
      <c r="R104" s="160">
        <f>SUM(R105:R109)</f>
        <v>0</v>
      </c>
      <c r="S104" s="159"/>
      <c r="T104" s="161">
        <f>SUM(T105:T109)</f>
        <v>0</v>
      </c>
      <c r="AR104" s="154" t="s">
        <v>757</v>
      </c>
      <c r="AT104" s="162" t="s">
        <v>644</v>
      </c>
      <c r="AU104" s="162" t="s">
        <v>593</v>
      </c>
      <c r="AY104" s="154" t="s">
        <v>728</v>
      </c>
      <c r="BK104" s="163">
        <f>SUM(BK105:BK109)</f>
        <v>0</v>
      </c>
    </row>
    <row r="105" spans="2:65" s="1" customFormat="1" ht="22.5" customHeight="1">
      <c r="B105" s="167"/>
      <c r="C105" s="168" t="s">
        <v>773</v>
      </c>
      <c r="D105" s="168" t="s">
        <v>731</v>
      </c>
      <c r="E105" s="169" t="s">
        <v>366</v>
      </c>
      <c r="F105" s="170" t="s">
        <v>367</v>
      </c>
      <c r="G105" s="171" t="s">
        <v>17</v>
      </c>
      <c r="H105" s="172">
        <v>1</v>
      </c>
      <c r="I105" s="173"/>
      <c r="J105" s="174">
        <f>ROUND(I105*H105,2)</f>
        <v>0</v>
      </c>
      <c r="K105" s="170" t="s">
        <v>735</v>
      </c>
      <c r="L105" s="35"/>
      <c r="M105" s="175" t="s">
        <v>592</v>
      </c>
      <c r="N105" s="176" t="s">
        <v>616</v>
      </c>
      <c r="O105" s="36"/>
      <c r="P105" s="177">
        <f>O105*H105</f>
        <v>0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18" t="s">
        <v>18</v>
      </c>
      <c r="AT105" s="18" t="s">
        <v>731</v>
      </c>
      <c r="AU105" s="18" t="s">
        <v>653</v>
      </c>
      <c r="AY105" s="18" t="s">
        <v>728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8" t="s">
        <v>593</v>
      </c>
      <c r="BK105" s="179">
        <f>ROUND(I105*H105,2)</f>
        <v>0</v>
      </c>
      <c r="BL105" s="18" t="s">
        <v>18</v>
      </c>
      <c r="BM105" s="18" t="s">
        <v>368</v>
      </c>
    </row>
    <row r="106" spans="2:47" s="1" customFormat="1" ht="13.5">
      <c r="B106" s="35"/>
      <c r="D106" s="183" t="s">
        <v>738</v>
      </c>
      <c r="F106" s="192" t="s">
        <v>369</v>
      </c>
      <c r="I106" s="141"/>
      <c r="L106" s="35"/>
      <c r="M106" s="65"/>
      <c r="N106" s="36"/>
      <c r="O106" s="36"/>
      <c r="P106" s="36"/>
      <c r="Q106" s="36"/>
      <c r="R106" s="36"/>
      <c r="S106" s="36"/>
      <c r="T106" s="66"/>
      <c r="AT106" s="18" t="s">
        <v>738</v>
      </c>
      <c r="AU106" s="18" t="s">
        <v>653</v>
      </c>
    </row>
    <row r="107" spans="2:65" s="1" customFormat="1" ht="22.5" customHeight="1">
      <c r="B107" s="167"/>
      <c r="C107" s="168" t="s">
        <v>780</v>
      </c>
      <c r="D107" s="168" t="s">
        <v>731</v>
      </c>
      <c r="E107" s="169" t="s">
        <v>370</v>
      </c>
      <c r="F107" s="170" t="s">
        <v>371</v>
      </c>
      <c r="G107" s="171" t="s">
        <v>17</v>
      </c>
      <c r="H107" s="172">
        <v>1</v>
      </c>
      <c r="I107" s="173"/>
      <c r="J107" s="174">
        <f>ROUND(I107*H107,2)</f>
        <v>0</v>
      </c>
      <c r="K107" s="170" t="s">
        <v>735</v>
      </c>
      <c r="L107" s="35"/>
      <c r="M107" s="175" t="s">
        <v>592</v>
      </c>
      <c r="N107" s="176" t="s">
        <v>616</v>
      </c>
      <c r="O107" s="36"/>
      <c r="P107" s="177">
        <f>O107*H107</f>
        <v>0</v>
      </c>
      <c r="Q107" s="177">
        <v>0</v>
      </c>
      <c r="R107" s="177">
        <f>Q107*H107</f>
        <v>0</v>
      </c>
      <c r="S107" s="177">
        <v>0</v>
      </c>
      <c r="T107" s="178">
        <f>S107*H107</f>
        <v>0</v>
      </c>
      <c r="AR107" s="18" t="s">
        <v>18</v>
      </c>
      <c r="AT107" s="18" t="s">
        <v>731</v>
      </c>
      <c r="AU107" s="18" t="s">
        <v>653</v>
      </c>
      <c r="AY107" s="18" t="s">
        <v>728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8" t="s">
        <v>593</v>
      </c>
      <c r="BK107" s="179">
        <f>ROUND(I107*H107,2)</f>
        <v>0</v>
      </c>
      <c r="BL107" s="18" t="s">
        <v>18</v>
      </c>
      <c r="BM107" s="18" t="s">
        <v>372</v>
      </c>
    </row>
    <row r="108" spans="2:47" s="1" customFormat="1" ht="13.5">
      <c r="B108" s="35"/>
      <c r="D108" s="180" t="s">
        <v>738</v>
      </c>
      <c r="F108" s="181" t="s">
        <v>373</v>
      </c>
      <c r="I108" s="141"/>
      <c r="L108" s="35"/>
      <c r="M108" s="65"/>
      <c r="N108" s="36"/>
      <c r="O108" s="36"/>
      <c r="P108" s="36"/>
      <c r="Q108" s="36"/>
      <c r="R108" s="36"/>
      <c r="S108" s="36"/>
      <c r="T108" s="66"/>
      <c r="AT108" s="18" t="s">
        <v>738</v>
      </c>
      <c r="AU108" s="18" t="s">
        <v>653</v>
      </c>
    </row>
    <row r="109" spans="2:47" s="1" customFormat="1" ht="27">
      <c r="B109" s="35"/>
      <c r="D109" s="180" t="s">
        <v>812</v>
      </c>
      <c r="F109" s="197" t="s">
        <v>374</v>
      </c>
      <c r="I109" s="141"/>
      <c r="L109" s="35"/>
      <c r="M109" s="65"/>
      <c r="N109" s="36"/>
      <c r="O109" s="36"/>
      <c r="P109" s="36"/>
      <c r="Q109" s="36"/>
      <c r="R109" s="36"/>
      <c r="S109" s="36"/>
      <c r="T109" s="66"/>
      <c r="AT109" s="18" t="s">
        <v>812</v>
      </c>
      <c r="AU109" s="18" t="s">
        <v>653</v>
      </c>
    </row>
    <row r="110" spans="2:63" s="11" customFormat="1" ht="29.25" customHeight="1">
      <c r="B110" s="153"/>
      <c r="D110" s="164" t="s">
        <v>644</v>
      </c>
      <c r="E110" s="165" t="s">
        <v>375</v>
      </c>
      <c r="F110" s="165" t="s">
        <v>376</v>
      </c>
      <c r="I110" s="156"/>
      <c r="J110" s="166">
        <f>BK110</f>
        <v>0</v>
      </c>
      <c r="L110" s="153"/>
      <c r="M110" s="158"/>
      <c r="N110" s="159"/>
      <c r="O110" s="159"/>
      <c r="P110" s="160">
        <f>SUM(P111:P115)</f>
        <v>0</v>
      </c>
      <c r="Q110" s="159"/>
      <c r="R110" s="160">
        <f>SUM(R111:R115)</f>
        <v>0</v>
      </c>
      <c r="S110" s="159"/>
      <c r="T110" s="161">
        <f>SUM(T111:T115)</f>
        <v>0</v>
      </c>
      <c r="AR110" s="154" t="s">
        <v>757</v>
      </c>
      <c r="AT110" s="162" t="s">
        <v>644</v>
      </c>
      <c r="AU110" s="162" t="s">
        <v>593</v>
      </c>
      <c r="AY110" s="154" t="s">
        <v>728</v>
      </c>
      <c r="BK110" s="163">
        <f>SUM(BK111:BK115)</f>
        <v>0</v>
      </c>
    </row>
    <row r="111" spans="2:65" s="1" customFormat="1" ht="22.5" customHeight="1">
      <c r="B111" s="167"/>
      <c r="C111" s="168" t="s">
        <v>786</v>
      </c>
      <c r="D111" s="168" t="s">
        <v>731</v>
      </c>
      <c r="E111" s="169" t="s">
        <v>377</v>
      </c>
      <c r="F111" s="170" t="s">
        <v>378</v>
      </c>
      <c r="G111" s="171" t="s">
        <v>824</v>
      </c>
      <c r="H111" s="172">
        <v>1</v>
      </c>
      <c r="I111" s="173"/>
      <c r="J111" s="174">
        <f>ROUND(I111*H111,2)</f>
        <v>0</v>
      </c>
      <c r="K111" s="170" t="s">
        <v>735</v>
      </c>
      <c r="L111" s="35"/>
      <c r="M111" s="175" t="s">
        <v>592</v>
      </c>
      <c r="N111" s="176" t="s">
        <v>616</v>
      </c>
      <c r="O111" s="36"/>
      <c r="P111" s="177">
        <f>O111*H111</f>
        <v>0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AR111" s="18" t="s">
        <v>18</v>
      </c>
      <c r="AT111" s="18" t="s">
        <v>731</v>
      </c>
      <c r="AU111" s="18" t="s">
        <v>653</v>
      </c>
      <c r="AY111" s="18" t="s">
        <v>728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18" t="s">
        <v>593</v>
      </c>
      <c r="BK111" s="179">
        <f>ROUND(I111*H111,2)</f>
        <v>0</v>
      </c>
      <c r="BL111" s="18" t="s">
        <v>18</v>
      </c>
      <c r="BM111" s="18" t="s">
        <v>379</v>
      </c>
    </row>
    <row r="112" spans="2:47" s="1" customFormat="1" ht="13.5">
      <c r="B112" s="35"/>
      <c r="D112" s="180" t="s">
        <v>738</v>
      </c>
      <c r="F112" s="181" t="s">
        <v>380</v>
      </c>
      <c r="I112" s="141"/>
      <c r="L112" s="35"/>
      <c r="M112" s="65"/>
      <c r="N112" s="36"/>
      <c r="O112" s="36"/>
      <c r="P112" s="36"/>
      <c r="Q112" s="36"/>
      <c r="R112" s="36"/>
      <c r="S112" s="36"/>
      <c r="T112" s="66"/>
      <c r="AT112" s="18" t="s">
        <v>738</v>
      </c>
      <c r="AU112" s="18" t="s">
        <v>653</v>
      </c>
    </row>
    <row r="113" spans="2:47" s="1" customFormat="1" ht="27">
      <c r="B113" s="35"/>
      <c r="D113" s="183" t="s">
        <v>812</v>
      </c>
      <c r="F113" s="216" t="s">
        <v>381</v>
      </c>
      <c r="I113" s="141"/>
      <c r="L113" s="35"/>
      <c r="M113" s="65"/>
      <c r="N113" s="36"/>
      <c r="O113" s="36"/>
      <c r="P113" s="36"/>
      <c r="Q113" s="36"/>
      <c r="R113" s="36"/>
      <c r="S113" s="36"/>
      <c r="T113" s="66"/>
      <c r="AT113" s="18" t="s">
        <v>812</v>
      </c>
      <c r="AU113" s="18" t="s">
        <v>653</v>
      </c>
    </row>
    <row r="114" spans="2:65" s="1" customFormat="1" ht="22.5" customHeight="1">
      <c r="B114" s="167"/>
      <c r="C114" s="168" t="s">
        <v>598</v>
      </c>
      <c r="D114" s="168" t="s">
        <v>731</v>
      </c>
      <c r="E114" s="169" t="s">
        <v>382</v>
      </c>
      <c r="F114" s="170" t="s">
        <v>383</v>
      </c>
      <c r="G114" s="171" t="s">
        <v>824</v>
      </c>
      <c r="H114" s="172">
        <v>1</v>
      </c>
      <c r="I114" s="173"/>
      <c r="J114" s="174">
        <f>ROUND(I114*H114,2)</f>
        <v>0</v>
      </c>
      <c r="K114" s="170" t="s">
        <v>735</v>
      </c>
      <c r="L114" s="35"/>
      <c r="M114" s="175" t="s">
        <v>592</v>
      </c>
      <c r="N114" s="176" t="s">
        <v>616</v>
      </c>
      <c r="O114" s="36"/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AR114" s="18" t="s">
        <v>18</v>
      </c>
      <c r="AT114" s="18" t="s">
        <v>731</v>
      </c>
      <c r="AU114" s="18" t="s">
        <v>653</v>
      </c>
      <c r="AY114" s="18" t="s">
        <v>728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8" t="s">
        <v>593</v>
      </c>
      <c r="BK114" s="179">
        <f>ROUND(I114*H114,2)</f>
        <v>0</v>
      </c>
      <c r="BL114" s="18" t="s">
        <v>18</v>
      </c>
      <c r="BM114" s="18" t="s">
        <v>384</v>
      </c>
    </row>
    <row r="115" spans="2:47" s="1" customFormat="1" ht="13.5">
      <c r="B115" s="35"/>
      <c r="D115" s="180" t="s">
        <v>738</v>
      </c>
      <c r="F115" s="181" t="s">
        <v>385</v>
      </c>
      <c r="I115" s="141"/>
      <c r="L115" s="35"/>
      <c r="M115" s="65"/>
      <c r="N115" s="36"/>
      <c r="O115" s="36"/>
      <c r="P115" s="36"/>
      <c r="Q115" s="36"/>
      <c r="R115" s="36"/>
      <c r="S115" s="36"/>
      <c r="T115" s="66"/>
      <c r="AT115" s="18" t="s">
        <v>738</v>
      </c>
      <c r="AU115" s="18" t="s">
        <v>653</v>
      </c>
    </row>
    <row r="116" spans="2:63" s="11" customFormat="1" ht="29.25" customHeight="1">
      <c r="B116" s="153"/>
      <c r="D116" s="164" t="s">
        <v>644</v>
      </c>
      <c r="E116" s="165" t="s">
        <v>386</v>
      </c>
      <c r="F116" s="165" t="s">
        <v>318</v>
      </c>
      <c r="I116" s="156"/>
      <c r="J116" s="166">
        <f>BK116</f>
        <v>0</v>
      </c>
      <c r="L116" s="153"/>
      <c r="M116" s="158"/>
      <c r="N116" s="159"/>
      <c r="O116" s="159"/>
      <c r="P116" s="160">
        <f>SUM(P117:P119)</f>
        <v>0</v>
      </c>
      <c r="Q116" s="159"/>
      <c r="R116" s="160">
        <f>SUM(R117:R119)</f>
        <v>0</v>
      </c>
      <c r="S116" s="159"/>
      <c r="T116" s="161">
        <f>SUM(T117:T119)</f>
        <v>0</v>
      </c>
      <c r="AR116" s="154" t="s">
        <v>757</v>
      </c>
      <c r="AT116" s="162" t="s">
        <v>644</v>
      </c>
      <c r="AU116" s="162" t="s">
        <v>593</v>
      </c>
      <c r="AY116" s="154" t="s">
        <v>728</v>
      </c>
      <c r="BK116" s="163">
        <f>SUM(BK117:BK119)</f>
        <v>0</v>
      </c>
    </row>
    <row r="117" spans="2:65" s="1" customFormat="1" ht="22.5" customHeight="1">
      <c r="B117" s="167"/>
      <c r="C117" s="168" t="s">
        <v>798</v>
      </c>
      <c r="D117" s="168" t="s">
        <v>731</v>
      </c>
      <c r="E117" s="169" t="s">
        <v>387</v>
      </c>
      <c r="F117" s="170" t="s">
        <v>388</v>
      </c>
      <c r="G117" s="171" t="s">
        <v>824</v>
      </c>
      <c r="H117" s="172">
        <v>1</v>
      </c>
      <c r="I117" s="173"/>
      <c r="J117" s="174">
        <f>ROUND(I117*H117,2)</f>
        <v>0</v>
      </c>
      <c r="K117" s="170" t="s">
        <v>735</v>
      </c>
      <c r="L117" s="35"/>
      <c r="M117" s="175" t="s">
        <v>592</v>
      </c>
      <c r="N117" s="176" t="s">
        <v>616</v>
      </c>
      <c r="O117" s="36"/>
      <c r="P117" s="177">
        <f>O117*H117</f>
        <v>0</v>
      </c>
      <c r="Q117" s="177">
        <v>0</v>
      </c>
      <c r="R117" s="177">
        <f>Q117*H117</f>
        <v>0</v>
      </c>
      <c r="S117" s="177">
        <v>0</v>
      </c>
      <c r="T117" s="178">
        <f>S117*H117</f>
        <v>0</v>
      </c>
      <c r="AR117" s="18" t="s">
        <v>18</v>
      </c>
      <c r="AT117" s="18" t="s">
        <v>731</v>
      </c>
      <c r="AU117" s="18" t="s">
        <v>653</v>
      </c>
      <c r="AY117" s="18" t="s">
        <v>728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8" t="s">
        <v>593</v>
      </c>
      <c r="BK117" s="179">
        <f>ROUND(I117*H117,2)</f>
        <v>0</v>
      </c>
      <c r="BL117" s="18" t="s">
        <v>18</v>
      </c>
      <c r="BM117" s="18" t="s">
        <v>389</v>
      </c>
    </row>
    <row r="118" spans="2:47" s="1" customFormat="1" ht="13.5">
      <c r="B118" s="35"/>
      <c r="D118" s="180" t="s">
        <v>738</v>
      </c>
      <c r="F118" s="181" t="s">
        <v>390</v>
      </c>
      <c r="I118" s="141"/>
      <c r="L118" s="35"/>
      <c r="M118" s="65"/>
      <c r="N118" s="36"/>
      <c r="O118" s="36"/>
      <c r="P118" s="36"/>
      <c r="Q118" s="36"/>
      <c r="R118" s="36"/>
      <c r="S118" s="36"/>
      <c r="T118" s="66"/>
      <c r="AT118" s="18" t="s">
        <v>738</v>
      </c>
      <c r="AU118" s="18" t="s">
        <v>653</v>
      </c>
    </row>
    <row r="119" spans="2:47" s="1" customFormat="1" ht="27">
      <c r="B119" s="35"/>
      <c r="D119" s="180" t="s">
        <v>812</v>
      </c>
      <c r="F119" s="197" t="s">
        <v>391</v>
      </c>
      <c r="I119" s="141"/>
      <c r="L119" s="35"/>
      <c r="M119" s="219"/>
      <c r="N119" s="220"/>
      <c r="O119" s="220"/>
      <c r="P119" s="220"/>
      <c r="Q119" s="220"/>
      <c r="R119" s="220"/>
      <c r="S119" s="220"/>
      <c r="T119" s="221"/>
      <c r="AT119" s="18" t="s">
        <v>812</v>
      </c>
      <c r="AU119" s="18" t="s">
        <v>653</v>
      </c>
    </row>
    <row r="120" spans="2:12" s="1" customFormat="1" ht="6.75" customHeight="1">
      <c r="B120" s="51"/>
      <c r="C120" s="52"/>
      <c r="D120" s="52"/>
      <c r="E120" s="52"/>
      <c r="F120" s="52"/>
      <c r="G120" s="52"/>
      <c r="H120" s="52"/>
      <c r="I120" s="120"/>
      <c r="J120" s="52"/>
      <c r="K120" s="52"/>
      <c r="L120" s="35"/>
    </row>
    <row r="457" ht="13.5">
      <c r="AT457" s="222"/>
    </row>
  </sheetData>
  <sheetProtection password="CC35" sheet="1" objects="1" scenarios="1" formatColumns="0" formatRows="0" sort="0" autoFilter="0"/>
  <autoFilter ref="C87:K87"/>
  <mergeCells count="12">
    <mergeCell ref="E11:H11"/>
    <mergeCell ref="E26:H26"/>
    <mergeCell ref="E78:H78"/>
    <mergeCell ref="E80:H80"/>
    <mergeCell ref="G1:H1"/>
    <mergeCell ref="L2:V2"/>
    <mergeCell ref="E47:H47"/>
    <mergeCell ref="E49:H49"/>
    <mergeCell ref="E51:H51"/>
    <mergeCell ref="E76:H76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HP4520\Daniela</dc:creator>
  <cp:keywords/>
  <dc:description/>
  <cp:lastModifiedBy>kocourek</cp:lastModifiedBy>
  <dcterms:created xsi:type="dcterms:W3CDTF">2016-06-28T12:55:58Z</dcterms:created>
  <dcterms:modified xsi:type="dcterms:W3CDTF">2016-06-29T06:40:21Z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