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SO.01 01 - Soupis prací" sheetId="2" r:id="rId2"/>
    <sheet name="SO.02 01 - Soupis prací" sheetId="3" r:id="rId3"/>
    <sheet name="Pokyny pro vyplnění" sheetId="4" r:id="rId4"/>
  </sheets>
  <definedNames>
    <definedName name="_xlnm._FilterDatabase" localSheetId="1" hidden="1">'SO.01 01 - Soupis prací'!$C$87:$K$87</definedName>
    <definedName name="_xlnm._FilterDatabase" localSheetId="2" hidden="1">'SO.02 01 - Soupis prací'!$C$83:$K$83</definedName>
    <definedName name="_xlnm.Print_Titles" localSheetId="0">'Rekapitulace stavby'!$49:$49</definedName>
    <definedName name="_xlnm.Print_Titles" localSheetId="1">'SO.01 01 - Soupis prací'!$87:$87</definedName>
    <definedName name="_xlnm.Print_Titles" localSheetId="2">'SO.02 01 - Soupis prací'!$83:$83</definedName>
    <definedName name="_xlnm.Print_Area" localSheetId="3">'Pokyny pro vyplnění'!$B$2:$K$69,'Pokyny pro vyplnění'!$B$72:$K$116,'Pokyny pro vyplnění'!$B$119:$K$188,'Pokyny pro vyplnění'!$B$192:$K$212</definedName>
    <definedName name="_xlnm.Print_Area" localSheetId="0">'Rekapitulace stavby'!$D$4:$AO$33,'Rekapitulace stavby'!$C$39:$AQ$56</definedName>
    <definedName name="_xlnm.Print_Area" localSheetId="1">'SO.01 01 - Soupis prací'!$C$4:$J$38,'SO.01 01 - Soupis prací'!$C$44:$J$67,'SO.01 01 - Soupis prací'!$C$73:$K$257</definedName>
    <definedName name="_xlnm.Print_Area" localSheetId="2">'SO.02 01 - Soupis prací'!$C$4:$J$38,'SO.02 01 - Soupis prací'!$C$44:$J$63,'SO.02 01 - Soupis prací'!$C$69:$K$107</definedName>
  </definedNames>
  <calcPr fullCalcOnLoad="1"/>
</workbook>
</file>

<file path=xl/sharedStrings.xml><?xml version="1.0" encoding="utf-8"?>
<sst xmlns="http://schemas.openxmlformats.org/spreadsheetml/2006/main" count="2292" uniqueCount="596">
  <si>
    <t>Export VZ</t>
  </si>
  <si>
    <t>List obsahuje:</t>
  </si>
  <si>
    <t>3.0</t>
  </si>
  <si>
    <t>ZAMOK</t>
  </si>
  <si>
    <t>False</t>
  </si>
  <si>
    <t>{12FE5EE4-B638-444B-833D-2F4A0A942EB2}</t>
  </si>
  <si>
    <t>0.01</t>
  </si>
  <si>
    <t>21</t>
  </si>
  <si>
    <t>15</t>
  </si>
  <si>
    <t>REKAPITULACE STAVBY</t>
  </si>
  <si>
    <t>v ---  níže se nacházejí doplnkové a pomocné údaje k sestavám  --- v</t>
  </si>
  <si>
    <t>Návod na vyplnění</t>
  </si>
  <si>
    <t>0.001</t>
  </si>
  <si>
    <t>Kód:</t>
  </si>
  <si>
    <t>03092013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</si>
  <si>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</si>
  <si>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</si>
  <si>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Volnočasový areál Rolava II. etapa - úprava břehů  - II. část - revize C</t>
  </si>
  <si>
    <t>0.1</t>
  </si>
  <si>
    <t>KSO:</t>
  </si>
  <si>
    <t>832 16</t>
  </si>
  <si>
    <t>CC-CZ:</t>
  </si>
  <si>
    <t>1</t>
  </si>
  <si>
    <t>Místo:</t>
  </si>
  <si>
    <t>Karlovy Vary</t>
  </si>
  <si>
    <t>Datum:</t>
  </si>
  <si>
    <t>31.07.2014</t>
  </si>
  <si>
    <t>10</t>
  </si>
  <si>
    <t>100</t>
  </si>
  <si>
    <t>Zadavatel:</t>
  </si>
  <si>
    <t>IČ:</t>
  </si>
  <si>
    <t>00254657</t>
  </si>
  <si>
    <t>Statutární město Karlovy Vary</t>
  </si>
  <si>
    <t>DIČ:</t>
  </si>
  <si>
    <t>Uchazeč:</t>
  </si>
  <si>
    <t>Vyplň údaj</t>
  </si>
  <si>
    <t>Projektant:</t>
  </si>
  <si>
    <t>61546267</t>
  </si>
  <si>
    <t>Ing. Miloslav Čáp, Ph.D., Ing. Jan Jirásek</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</si>
  <si>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</si>
  <si>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</si>
  <si>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zveden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</si>
  <si>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</si>
  <si>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</si>
  <si>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</si>
  <si>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</si>
  <si>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</si>
  <si>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</si>
  <si>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</si>
  <si>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</si>
  <si>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</si>
  <si>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</si>
  <si>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</si>
  <si>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</si>
  <si>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</si>
  <si>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</si>
  <si>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</si>
  <si>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</si>
  <si>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</si>
  <si>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</si>
  <si>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</si>
  <si>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</si>
  <si>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</si>
  <si>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</si>
  <si>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</si>
  <si>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</si>
  <si>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</si>
  <si>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</si>
  <si>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</si>
  <si>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</si>
  <si>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</si>
  <si>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</si>
  <si>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</si>
  <si>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</si>
  <si>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</si>
  <si>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</si>
  <si>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</si>
  <si>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</si>
  <si>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</si>
  <si>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</si>
  <si>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</si>
  <si>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Úprava břehů</t>
  </si>
  <si>
    <t>STA</t>
  </si>
  <si>
    <t>{742E580D-5800-4CB9-B044-4F0A8F603FEC}</t>
  </si>
  <si>
    <t>2</t>
  </si>
  <si>
    <t>SO.01 01</t>
  </si>
  <si>
    <t>Soupis prací</t>
  </si>
  <si>
    <t>Soupis</t>
  </si>
  <si>
    <t>{1E11AEFA-1A73-43DC-8263-03D631E05DBF}</t>
  </si>
  <si>
    <t>SO.02</t>
  </si>
  <si>
    <t>Vedlejší a ostatní náklady</t>
  </si>
  <si>
    <t>{B16AC02E-FA16-4072-A32B-AAF62832CA25}</t>
  </si>
  <si>
    <t>SO.02 01</t>
  </si>
  <si>
    <t>{5ED2C5B9-710C-4A4E-8F91-7DD5282C2DC5}</t>
  </si>
  <si>
    <t>Zpět na list:</t>
  </si>
  <si>
    <t>KRYCÍ LIST SOUPISU</t>
  </si>
  <si>
    <t>Objekt:</t>
  </si>
  <si>
    <t>SO.01 - Úprava břehů</t>
  </si>
  <si>
    <t>Soupis:</t>
  </si>
  <si>
    <t>SO.01 01 - Soupis prací</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</si>
  <si>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</si>
  <si>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</si>
  <si>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</si>
  <si>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</si>
  <si>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</si>
  <si>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</si>
  <si>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</si>
  <si>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</si>
  <si>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6 - Úpravy povrchů, podlahy a osazování výplní</t>
  </si>
  <si>
    <t xml:space="preserve">    9 - Ostatní konstrukce a práce-bourání</t>
  </si>
  <si>
    <t xml:space="preserve">      99 - Přesuny hmot a sutí</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</si>
  <si>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</si>
  <si>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</si>
  <si>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</si>
  <si>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</si>
  <si>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</si>
  <si>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</si>
  <si>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</si>
  <si>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</si>
  <si>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</si>
  <si>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</si>
  <si>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</si>
  <si>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</si>
  <si>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</si>
  <si>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</si>
  <si>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</si>
  <si>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</si>
  <si>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</si>
  <si>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</si>
  <si>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</si>
  <si>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</si>
  <si>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112201101</t>
  </si>
  <si>
    <t>Odstranění pařezů D do 300 mm</t>
  </si>
  <si>
    <t>kus</t>
  </si>
  <si>
    <t>CS ÚRS 2014 02</t>
  </si>
  <si>
    <t>4</t>
  </si>
  <si>
    <t>-753392696</t>
  </si>
  <si>
    <t>PP</t>
  </si>
  <si>
    <t>Odstranění pařezů s jejich vykopáním, vytrháním nebo odstřelením, s přesekáním kořenů průměru přes 100 do 300 mm</t>
  </si>
  <si>
    <t>PSC</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</si>
  <si>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</si>
  <si>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VV</t>
  </si>
  <si>
    <t>"viz. příloha č. 1 a 2"</t>
  </si>
  <si>
    <t>6</t>
  </si>
  <si>
    <t>112201103</t>
  </si>
  <si>
    <t>Odstranění pařezů D do 700 mm</t>
  </si>
  <si>
    <t>-149934623</t>
  </si>
  <si>
    <t>Odstranění pařezů s jejich vykopáním, vytrháním nebo odstřelením, s přesekáním kořenů průměru přes 500 do 700 mm</t>
  </si>
  <si>
    <t>5</t>
  </si>
  <si>
    <t>3</t>
  </si>
  <si>
    <t>122101402</t>
  </si>
  <si>
    <t>Vykopávky v zemníku na suchu v hornině tř. 1 a 2 objem do 1000 m3</t>
  </si>
  <si>
    <t>m3</t>
  </si>
  <si>
    <t>-1161020459</t>
  </si>
  <si>
    <t>Vykopávky v zemnících na suchu s přehozením výkopku na vzdálenost do 3 m nebo s naložením na dopravní prostředek v horninách tř. 1 a 2 přes 100 do 1 000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</si>
  <si>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</si>
  <si>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(1080,35+150+300)/10</t>
  </si>
  <si>
    <t>M</t>
  </si>
  <si>
    <t>103715000</t>
  </si>
  <si>
    <t>substrát pro trávníky A  VL</t>
  </si>
  <si>
    <t>8</t>
  </si>
  <si>
    <t>-647221920</t>
  </si>
  <si>
    <t>hnojiva humusová substrát pro trávníky A      VL</t>
  </si>
  <si>
    <t>124203102</t>
  </si>
  <si>
    <t>Vykopávky přes 1000 do 5000 m3 pro koryta vodotečí v hornině tř. 3</t>
  </si>
  <si>
    <t>-1638510509</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</si>
  <si>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</si>
  <si>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</si>
  <si>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"objem výkopů"</t>
  </si>
  <si>
    <t>650,83</t>
  </si>
  <si>
    <t>124203109</t>
  </si>
  <si>
    <t>Příplatek k vykopávkám pro koryta vodotečí v hornině tř. 3 za lepivost</t>
  </si>
  <si>
    <t>1415111299</t>
  </si>
  <si>
    <t>Vykopávky pro koryta vodotečí s přehozením výkopku na vzdálenost do 3 m nebo s naložením na dopravní prostředek v hornině tř. 3 Příplatek k cenám za lepivost horniny tř. 3</t>
  </si>
  <si>
    <t>7</t>
  </si>
  <si>
    <t>162301421</t>
  </si>
  <si>
    <t>Vodorovné přemístění pařezů do 5 km D do 300 mm</t>
  </si>
  <si>
    <t>-1911032578</t>
  </si>
  <si>
    <t>Vodorovné přemístění větví, kmenů nebo pařezů s naložením, složením a dopravou do 5000 m pařezů kmenů, průměru přes 100 do 300 mm</t>
  </si>
  <si>
    <t xml:space="preserve">Poznámka k souboru cen:
1. Průměr kmene i pařezu se měří v místě řezu. 2. Měrná jednotka je 1 strom. </t>
  </si>
  <si>
    <t>162301423</t>
  </si>
  <si>
    <t>Vodorovné přemístění pařezů do 5 km D do 700 mm</t>
  </si>
  <si>
    <t>1684671516</t>
  </si>
  <si>
    <t>Vodorovné přemístění větví, kmenů nebo pařezů s naložením, složením a dopravou do 5000 m pařezů kmenů, průměru přes 500 do 700 mm</t>
  </si>
  <si>
    <t>9</t>
  </si>
  <si>
    <t>162301921</t>
  </si>
  <si>
    <t>Příplatek k vodorovnému přemístění pařezů D 300 mm ZKD 5 km</t>
  </si>
  <si>
    <t>-1880287548</t>
  </si>
  <si>
    <t>Vodorovné přemístění větví, kmenů nebo pařezů s naložením, složením a dopravou Příplatek k cenám za každých dalších i započatých 5000 m přes 5000 m pařezů kmenů, průměru přes 100 do 300 mm</t>
  </si>
  <si>
    <t>5*3 'Přepočtené koeficientem množství</t>
  </si>
  <si>
    <t>162301923</t>
  </si>
  <si>
    <t>Příplatek k vodorovnému přemístění pařezů D 700 mm ZKD 5 km</t>
  </si>
  <si>
    <t>198187610</t>
  </si>
  <si>
    <t>Vodorovné přemístění větví, kmenů nebo pařezů s naložením, složením a dopravou Příplatek k cenám za každých dalších i započatých 5000 m přes 5000 m pařezů kmenů, průměru přes 500 do 700 mm</t>
  </si>
  <si>
    <t>6*3 'Přepočtené koeficientem množství</t>
  </si>
  <si>
    <t>11</t>
  </si>
  <si>
    <t>162701105</t>
  </si>
  <si>
    <t>Vodorovné přemístění do 10000 m výkopku/sypaniny z horniny tř. 1 až 4</t>
  </si>
  <si>
    <t>1591241215</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</si>
  <si>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</si>
  <si>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</si>
  <si>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"objem výkopů - násyp + doprava ornice na stavbu"</t>
  </si>
  <si>
    <t>650,83-399,20+153,035</t>
  </si>
  <si>
    <t>12</t>
  </si>
  <si>
    <t>162701109</t>
  </si>
  <si>
    <t>Příplatek k vodorovnému přemístění výkopku/sypaniny z horniny tř. 1 až 4 ZKD 1000 m přes 10000 m</t>
  </si>
  <si>
    <t>-821243263</t>
  </si>
  <si>
    <t>Vodorovné přemístění výkopku nebo sypaniny po suchu na obvyklém dopravním prostředku, bez naložení výkopku, avšak se složením bez rozhrnutí z horniny tř. 1 až 4 na vzdálenost Příplatek k ceně za každých dalších i započatých 1 000 m</t>
  </si>
  <si>
    <t>P</t>
  </si>
  <si>
    <t>Poznámka k položce:
Celková odvozová a přívozová vzdálenost je uvažována do 20 km, a to na skládku Vřesová, popř. Činov.</t>
  </si>
  <si>
    <t>"objem výkopů - násyp + doprava ornice na stavbu x počet kilometrů"</t>
  </si>
  <si>
    <t>(650,83-399,20+153,035)*10</t>
  </si>
  <si>
    <t>13</t>
  </si>
  <si>
    <t>167101152</t>
  </si>
  <si>
    <t>Nakládání výkopku z hornin tř. 5 až 7 přes 100 m3</t>
  </si>
  <si>
    <t>-1531454817</t>
  </si>
  <si>
    <t>Nakládání, skládání a překládání neulehlého výkopku nebo sypaniny nakládání, množství přes 100 m3, z hornin tř. 5 až 7</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</si>
  <si>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</si>
  <si>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Jedná se o překládání stavebního materiálu v místě deponie na lehký dopravní prostředek, do 3,5 t.</t>
  </si>
  <si>
    <t>758,70</t>
  </si>
  <si>
    <t>14</t>
  </si>
  <si>
    <t>171151101</t>
  </si>
  <si>
    <t>Hutnění boků násypů pro jakýkoliv sklon a míru zhutnění svahu</t>
  </si>
  <si>
    <t>m2</t>
  </si>
  <si>
    <t>-1267323209</t>
  </si>
  <si>
    <t>Hutnění boků násypů z hornin soudržných a sypkých pro jakýkoliv sklon, délku a míru zhutnění svahu</t>
  </si>
  <si>
    <t>1929,81</t>
  </si>
  <si>
    <t>171201101</t>
  </si>
  <si>
    <t>Uložení sypaniny do násypů nezhutněných</t>
  </si>
  <si>
    <t>-1497166656</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</si>
  <si>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</si>
  <si>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</si>
  <si>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"násypy pod kamenným pohozem"</t>
  </si>
  <si>
    <t>399,20</t>
  </si>
  <si>
    <t>16</t>
  </si>
  <si>
    <t>171201R01</t>
  </si>
  <si>
    <t>Poplatek za uložení odpadu ze sypaniny na skládce (skládkovné)</t>
  </si>
  <si>
    <t>t</t>
  </si>
  <si>
    <t>625339130</t>
  </si>
  <si>
    <t>Uložení sypaniny poplatek za uložení sypaniny na skládce ( skládkovné )</t>
  </si>
  <si>
    <t>"objem výkopů - násyp x měrná tíha"</t>
  </si>
  <si>
    <t>(650,83-399,20)*2</t>
  </si>
  <si>
    <t>17</t>
  </si>
  <si>
    <t>174201201</t>
  </si>
  <si>
    <t>Zásyp jam po pařezech D pařezů do 300 mm</t>
  </si>
  <si>
    <t>1757145806</t>
  </si>
  <si>
    <t>Zásyp jam po pařezech výkopkem z horniny získané při dobývání pařezů s hrubým urovnáním povrchu zasypávky průměru pařezu přes 100 do 300 mm</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</si>
  <si>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</si>
  <si>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18</t>
  </si>
  <si>
    <t>174201203</t>
  </si>
  <si>
    <t>Zásyp jam po pařezech D pařezů do 700 mm</t>
  </si>
  <si>
    <t>-1503333477</t>
  </si>
  <si>
    <t>Zásyp jam po pařezech výkopkem z horniny získané při dobývání pařezů s hrubým urovnáním povrchu zasypávky průměru pařezu přes 500 do 700 mm</t>
  </si>
  <si>
    <t>19</t>
  </si>
  <si>
    <t>181102301</t>
  </si>
  <si>
    <t>Úprava pláně v zářezech bez zhutnění</t>
  </si>
  <si>
    <t>-2048467780</t>
  </si>
  <si>
    <t>Úprava pláně na stavbách dálnic v zářezech mimo skalních bez zhutnění</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</si>
  <si>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</si>
  <si>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902,40</t>
  </si>
  <si>
    <t>20</t>
  </si>
  <si>
    <t>181411123</t>
  </si>
  <si>
    <t>Založení lučního trávníku výsevem plochy do 1000 m2 ve svahu do 1:1</t>
  </si>
  <si>
    <t>330225081</t>
  </si>
  <si>
    <t>Založení trávníku na půdě předem připravené plochy do 1000 m2 výsevem včetně utažení lučního na svahu přes 1:2 do 1:1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</si>
  <si>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</si>
  <si>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1080,35+150+300</t>
  </si>
  <si>
    <t>005724200</t>
  </si>
  <si>
    <t>osivo směs travní parková okrasná</t>
  </si>
  <si>
    <t>kg</t>
  </si>
  <si>
    <t>-1721754025</t>
  </si>
  <si>
    <t>osiva pícnin směsi travní balení obvykle 25 kg parková (3 kg)</t>
  </si>
  <si>
    <t>1530.35*0.015 'Přepočtené koeficientem množství</t>
  </si>
  <si>
    <t>22</t>
  </si>
  <si>
    <t>182101101</t>
  </si>
  <si>
    <t>Svahování v zářezech v hornině tř. 1 až 4</t>
  </si>
  <si>
    <t>1786454329</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</si>
  <si>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</si>
  <si>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</si>
  <si>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1527,42</t>
  </si>
  <si>
    <t>23</t>
  </si>
  <si>
    <t>182201101</t>
  </si>
  <si>
    <t>Svahování násypů</t>
  </si>
  <si>
    <t>305435019</t>
  </si>
  <si>
    <t>Svahování trvalých svahů do projektovaných profilů s potřebným přemístěním výkopku při svahování násypů v jakékoliv hornině</t>
  </si>
  <si>
    <t>24</t>
  </si>
  <si>
    <t>182301121</t>
  </si>
  <si>
    <t>Rozprostření ornice pl do 500 m2 ve svahu přes 1:5 tl vrstvy do 100 mm</t>
  </si>
  <si>
    <t>1563235085</t>
  </si>
  <si>
    <t>Rozprostření a urovnání ornice ve svahu sklonu přes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</si>
  <si>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</si>
  <si>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Vodorovné konstrukce</t>
  </si>
  <si>
    <t>25</t>
  </si>
  <si>
    <t>457971122</t>
  </si>
  <si>
    <t>Zřízení vrstvy z geotextilie o sklonu přes 10° do 35° š přes 3 do 7,5 m</t>
  </si>
  <si>
    <t>-176970017</t>
  </si>
  <si>
    <t>Zřízení vrstvy z geotextilie s přesahem bez připevnění k podkladu, s potřebným dočasným zatěžováním včetně zakotvení okraje o sklonu přes 10 st. do 35 st., šířky geotextilie přes 3 do 7,5 m</t>
  </si>
  <si>
    <t xml:space="preserve">Poznámka k souboru cen: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</si>
  <si>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Poznámka k položce:
Ztratné je uvažováno ve výši 5 %.</t>
  </si>
  <si>
    <t>3442.14*1.05 'Přepočtené koeficientem množství</t>
  </si>
  <si>
    <t>26</t>
  </si>
  <si>
    <t>693110710</t>
  </si>
  <si>
    <t>geoNetex S/S07 šíře 500 cm, 200 g/m2</t>
  </si>
  <si>
    <t>m</t>
  </si>
  <si>
    <t>1295106985</t>
  </si>
  <si>
    <t>geotextilie geotextilie netkané geoNetex S (polypropylen) 200 g/m2, šíře 500 cm</t>
  </si>
  <si>
    <t>27</t>
  </si>
  <si>
    <t>457979122</t>
  </si>
  <si>
    <t>Příplatek za připevnění geotextilie k podkladu o sklonu přes 10° do 35° 8 skob na 10 m2</t>
  </si>
  <si>
    <t>894638200</t>
  </si>
  <si>
    <t>Zřízení vrstvy z geotextilie s přesahem Příplatek k cenám za připevnění geotextilie k podkladu ocelovými skobami z betonářské oceli o sklonu přes 10 st. do 35 st., při počtu skob na 10 m2 plochy přes 4 do 8 ks</t>
  </si>
  <si>
    <t>3442,14</t>
  </si>
  <si>
    <t>28</t>
  </si>
  <si>
    <t>464571121</t>
  </si>
  <si>
    <t>Pohoz z kameniva těženého hrubého zrno od 16 až 63 do 32 až 63 mm z terénu</t>
  </si>
  <si>
    <t>-2141239155</t>
  </si>
  <si>
    <t>Pohoz dna nebo svahů jakékoliv tloušťky z kameniva těženého hrubého, z terénu, frakce do 63 mm</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</si>
  <si>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</si>
  <si>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"50% z celkové hmoty pohozu"</t>
  </si>
  <si>
    <t>758,70*0,5</t>
  </si>
  <si>
    <t>29</t>
  </si>
  <si>
    <t>464571124</t>
  </si>
  <si>
    <t>Pohoz z kameniva těženého hrubého zrno 63 až 125 mm z terénu</t>
  </si>
  <si>
    <t>-432226076</t>
  </si>
  <si>
    <t>Pohoz dna nebo svahů jakékoliv tloušťky z kameniva těženého hrubého, z terénu, frakce do 125 mm</t>
  </si>
  <si>
    <t>Úpravy povrchů, podlahy a osazování výplní</t>
  </si>
  <si>
    <t>30</t>
  </si>
  <si>
    <t>628635552</t>
  </si>
  <si>
    <t>Vyplnění spár zdiva z lomového kamene maltou cementovou na hl nad 70 do 120 mm s vyspárováním</t>
  </si>
  <si>
    <t>490505689</t>
  </si>
  <si>
    <t>Vyplnění spár dosavadních konstrukcí zdiva cementovou maltou s vyčištěním spár hloubky přes 70 do 120 mm, zdiva z lomového kamene řádkového, kvádrového nebo kyklopského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</si>
  <si>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</si>
  <si>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"počítána polovina celkové plochy"</t>
  </si>
  <si>
    <t>212,64/2</t>
  </si>
  <si>
    <t>Ostatní konstrukce a práce-bourání</t>
  </si>
  <si>
    <t>31</t>
  </si>
  <si>
    <t>938903211</t>
  </si>
  <si>
    <t>Vysekání spár hl nad 70 do 120 mm ve zdivu z lomového kamene, řádkovém nebo kyklopském</t>
  </si>
  <si>
    <t>1610225592</t>
  </si>
  <si>
    <t>Dokončovací práce na dosavadních konstrukcích vysekání spár s očištěním zdiva nebo dlažby, s naložením suti na dopravní prostředek nebo s odklizením na hromady do vzdálenosti 50 m při hloubce spáry přes 70 do 120 mm zdiva z lomového kamene, řádkového, kvádrového nebo kyklopského</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</si>
  <si>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</si>
  <si>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"počítána polovina z poloviny celkové plochy"</t>
  </si>
  <si>
    <t>212,64/4</t>
  </si>
  <si>
    <t>32</t>
  </si>
  <si>
    <t>985411111</t>
  </si>
  <si>
    <t>Beztlakové zalití trhlin a dutin ve zdivu aktivovanou maltou</t>
  </si>
  <si>
    <t>1991165552</t>
  </si>
  <si>
    <t>Beztlakové zalití trhlin a dutin aktivovanou maltou</t>
  </si>
  <si>
    <t xml:space="preserve">Poznámka k souboru cen:
1. Množství měrných jednotek se určuje v m3 objemu trhliny nebo dutiny. 2. V ceně nejsou započteny náklady na vyčištění dutin; toto vyčištění se oceňuje cenami souboru cen     985 14-1 Vyčištění trhlin nebo dutin ve zdivu. </t>
  </si>
  <si>
    <t>"celková plocha spárovaného zdiva x koeficient množství"</t>
  </si>
  <si>
    <t>212,64*0,01</t>
  </si>
  <si>
    <t>99</t>
  </si>
  <si>
    <t>Přesuny hmot a sutí</t>
  </si>
  <si>
    <t>33</t>
  </si>
  <si>
    <t>997013811</t>
  </si>
  <si>
    <t>Poplatek za uložení stavebního dřevěného odpadu na skládce (skládkovné)</t>
  </si>
  <si>
    <t>-863671794</t>
  </si>
  <si>
    <t>Poplatek za uložení stavebního odpadu na skládce (skládkovné) dřevěného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</si>
  <si>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</si>
  <si>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Poznámka k položce:
Pollatek za uložení pařezů na skládce.</t>
  </si>
  <si>
    <t>"počet pařezů x průměrná hmotnost v t"</t>
  </si>
  <si>
    <t>11*0,65</t>
  </si>
  <si>
    <t>34</t>
  </si>
  <si>
    <t>998331011</t>
  </si>
  <si>
    <t>Přesun hmot pro nádrže</t>
  </si>
  <si>
    <t>-687818216</t>
  </si>
  <si>
    <t>Přesun hmot pro nádrže dopravní vzdálenost do 500 m</t>
  </si>
  <si>
    <t xml:space="preserve">Poznámka k souboru cen:
1. Ceny jsou určeny pro jakoukoliv konstrukčně-materiálovou charakteristiku. </t>
  </si>
  <si>
    <t>SO.02 - Vedlejší a ostatní náklady</t>
  </si>
  <si>
    <t>SO.02 01 - Soupis prací</t>
  </si>
  <si>
    <t>VRN - Vedlejší rozpočtové náklady</t>
  </si>
  <si>
    <t xml:space="preserve">    0 - Vedlejší rozpočtové náklady</t>
  </si>
  <si>
    <t>VRN</t>
  </si>
  <si>
    <t>Vedlejší rozpočtové náklady</t>
  </si>
  <si>
    <t>012103000</t>
  </si>
  <si>
    <t>Geodetické práce před výstavbou</t>
  </si>
  <si>
    <t>Kč</t>
  </si>
  <si>
    <t>1024</t>
  </si>
  <si>
    <t>279157488</t>
  </si>
  <si>
    <t>Průzkumné, geodetické a projektové práce geodetické práce před výstavbou</t>
  </si>
  <si>
    <t>012203000</t>
  </si>
  <si>
    <t>Geodetické práce při provádění stavby</t>
  </si>
  <si>
    <t>-1841723121</t>
  </si>
  <si>
    <t>Průzkumné, geodetické a projektové práce geodetické práce při provádění stavby</t>
  </si>
  <si>
    <t>013203000</t>
  </si>
  <si>
    <t>Dokumentace stavby bez rozlišení</t>
  </si>
  <si>
    <t>1484377011</t>
  </si>
  <si>
    <t>Průzkumné, geodetické a projektové práce projektové práce dokumentace stavby (výkresová a textová) bez rozlišení</t>
  </si>
  <si>
    <t>Poznámka k položce:
Jedná se o vypracování povodňového a havarijního plánu včetně plánu BOZP.</t>
  </si>
  <si>
    <t>031203000</t>
  </si>
  <si>
    <t>Terénní úpravy pro zařízení staveniště</t>
  </si>
  <si>
    <t>420415844</t>
  </si>
  <si>
    <t>Zařízení staveniště související (přípravné) práce terénní úpravy pro zařízení staveniště</t>
  </si>
  <si>
    <t>032103000</t>
  </si>
  <si>
    <t>Náklady na stavební buňky</t>
  </si>
  <si>
    <t>513817237</t>
  </si>
  <si>
    <t>Zařízení staveniště vybavení staveniště náklady na stavební buňky</t>
  </si>
  <si>
    <t>032603000</t>
  </si>
  <si>
    <t>Ostatní náklady</t>
  </si>
  <si>
    <t>1788819850</t>
  </si>
  <si>
    <t>Zařízení staveniště vybavení staveniště ostatní náklady</t>
  </si>
  <si>
    <t>034203000</t>
  </si>
  <si>
    <t>Oplocení staveniště</t>
  </si>
  <si>
    <t>209067035</t>
  </si>
  <si>
    <t>Zařízení staveniště zabezpečení staveniště oplocení staveniště</t>
  </si>
  <si>
    <t>034503000</t>
  </si>
  <si>
    <t>Informační tabule na staveništi</t>
  </si>
  <si>
    <t>1189249182</t>
  </si>
  <si>
    <t>Zařízení staveniště zabezpečení staveniště informační tabule</t>
  </si>
  <si>
    <t>039103000</t>
  </si>
  <si>
    <t>Rozebrání, bourání a odvoz zařízení staveniště</t>
  </si>
  <si>
    <t>-644739934</t>
  </si>
  <si>
    <t>Zařízení staveniště zrušení zařízení staveniště rozebrání, bourání a odvoz</t>
  </si>
  <si>
    <t>039203000</t>
  </si>
  <si>
    <t>Úprava terénu po zrušení zařízení staveniště</t>
  </si>
  <si>
    <t>1821415764</t>
  </si>
  <si>
    <t>Zařízení staveniště zrušení zařízení staveniště úprava terénu</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</si>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</sst>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6">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name val="Trebuchet MS"/>
      <family val="0"/>
    </font>
    <font>
      <sz val="10"/>
      <color indexed="56"/>
      <name val="Trebuchet MS"/>
      <family val="0"/>
    </font>
    <font>
      <sz val="10"/>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i/>
      <sz val="8"/>
      <color indexed="12"/>
      <name val="Trebuchet MS"/>
      <family val="0"/>
    </font>
    <font>
      <b/>
      <sz val="18"/>
      <color indexed="56"/>
      <name val="Cambria"/>
      <family val="2"/>
    </font>
    <font>
      <b/>
      <sz val="15"/>
      <color indexed="56"/>
      <name val="Arial CE"/>
      <family val="2"/>
    </font>
    <font>
      <b/>
      <sz val="13"/>
      <color indexed="56"/>
      <name val="Arial CE"/>
      <family val="2"/>
    </font>
    <font>
      <b/>
      <sz val="11"/>
      <color indexed="56"/>
      <name val="Arial CE"/>
      <family val="2"/>
    </font>
    <font>
      <sz val="10"/>
      <color indexed="17"/>
      <name val="Arial CE"/>
      <family val="2"/>
    </font>
    <font>
      <sz val="10"/>
      <color indexed="20"/>
      <name val="Arial CE"/>
      <family val="2"/>
    </font>
    <font>
      <sz val="10"/>
      <color indexed="60"/>
      <name val="Arial CE"/>
      <family val="2"/>
    </font>
    <font>
      <sz val="10"/>
      <color indexed="62"/>
      <name val="Arial CE"/>
      <family val="2"/>
    </font>
    <font>
      <b/>
      <sz val="10"/>
      <color indexed="63"/>
      <name val="Arial CE"/>
      <family val="2"/>
    </font>
    <font>
      <b/>
      <sz val="10"/>
      <color indexed="52"/>
      <name val="Arial CE"/>
      <family val="2"/>
    </font>
    <font>
      <sz val="10"/>
      <color indexed="52"/>
      <name val="Arial CE"/>
      <family val="2"/>
    </font>
    <font>
      <b/>
      <sz val="10"/>
      <color indexed="9"/>
      <name val="Arial CE"/>
      <family val="2"/>
    </font>
    <font>
      <sz val="10"/>
      <color indexed="10"/>
      <name val="Arial CE"/>
      <family val="2"/>
    </font>
    <font>
      <i/>
      <sz val="10"/>
      <color indexed="23"/>
      <name val="Arial CE"/>
      <family val="2"/>
    </font>
    <font>
      <b/>
      <sz val="10"/>
      <color indexed="8"/>
      <name val="Arial CE"/>
      <family val="2"/>
    </font>
    <font>
      <sz val="10"/>
      <color indexed="9"/>
      <name val="Arial CE"/>
      <family val="2"/>
    </font>
    <font>
      <sz val="10"/>
      <color indexed="8"/>
      <name val="Arial CE"/>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i/>
      <sz val="9"/>
      <name val="Trebuchet MS"/>
      <family val="2"/>
    </font>
    <font>
      <sz val="10"/>
      <color theme="1"/>
      <name val="Arial CE"/>
      <family val="2"/>
    </font>
    <font>
      <sz val="10"/>
      <color theme="0"/>
      <name val="Arial CE"/>
      <family val="2"/>
    </font>
    <font>
      <b/>
      <sz val="10"/>
      <color theme="1"/>
      <name val="Arial CE"/>
      <family val="2"/>
    </font>
    <font>
      <u val="single"/>
      <sz val="8"/>
      <color theme="10"/>
      <name val="Trebuchet MS"/>
      <family val="0"/>
    </font>
    <font>
      <sz val="10"/>
      <color rgb="FF9C0006"/>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b/>
      <sz val="18"/>
      <color theme="3"/>
      <name val="Cambria"/>
      <family val="2"/>
    </font>
    <font>
      <sz val="10"/>
      <color rgb="FF9C6500"/>
      <name val="Arial CE"/>
      <family val="2"/>
    </font>
    <font>
      <sz val="10"/>
      <color rgb="FFFA7D00"/>
      <name val="Arial CE"/>
      <family val="2"/>
    </font>
    <font>
      <sz val="10"/>
      <color rgb="FF006100"/>
      <name val="Arial CE"/>
      <family val="2"/>
    </font>
    <font>
      <sz val="10"/>
      <color rgb="FFFF0000"/>
      <name val="Arial CE"/>
      <family val="2"/>
    </font>
    <font>
      <sz val="10"/>
      <color rgb="FF3F3F76"/>
      <name val="Arial CE"/>
      <family val="2"/>
    </font>
    <font>
      <b/>
      <sz val="10"/>
      <color rgb="FFFA7D00"/>
      <name val="Arial CE"/>
      <family val="2"/>
    </font>
    <font>
      <b/>
      <sz val="10"/>
      <color rgb="FF3F3F3F"/>
      <name val="Arial CE"/>
      <family val="2"/>
    </font>
    <font>
      <i/>
      <sz val="10"/>
      <color rgb="FF7F7F7F"/>
      <name val="Arial CE"/>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38">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0" fontId="21" fillId="0" borderId="0" xfId="0" applyFont="1" applyAlignment="1">
      <alignment horizontal="left" vertical="center"/>
    </xf>
    <xf numFmtId="0" fontId="21" fillId="0" borderId="13"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0" fontId="21" fillId="0" borderId="13" xfId="0" applyFont="1" applyBorder="1" applyAlignment="1">
      <alignment horizontal="left" vertical="center"/>
    </xf>
    <xf numFmtId="164" fontId="23" fillId="0" borderId="25" xfId="0" applyNumberFormat="1" applyFont="1" applyBorder="1" applyAlignment="1" applyProtection="1">
      <alignment horizontal="right" vertical="center"/>
      <protection/>
    </xf>
    <xf numFmtId="164" fontId="23" fillId="0" borderId="0" xfId="0" applyNumberFormat="1" applyFont="1" applyAlignment="1" applyProtection="1">
      <alignment horizontal="right" vertical="center"/>
      <protection/>
    </xf>
    <xf numFmtId="167" fontId="23" fillId="0" borderId="0" xfId="0" applyNumberFormat="1" applyFont="1" applyAlignment="1" applyProtection="1">
      <alignment horizontal="right" vertical="center"/>
      <protection/>
    </xf>
    <xf numFmtId="164" fontId="23" fillId="0" borderId="24" xfId="0" applyNumberFormat="1" applyFont="1" applyBorder="1" applyAlignment="1" applyProtection="1">
      <alignment horizontal="right" vertical="center"/>
      <protection/>
    </xf>
    <xf numFmtId="164" fontId="23" fillId="0" borderId="31" xfId="0" applyNumberFormat="1" applyFont="1" applyBorder="1" applyAlignment="1" applyProtection="1">
      <alignment horizontal="right" vertical="center"/>
      <protection/>
    </xf>
    <xf numFmtId="164" fontId="23" fillId="0" borderId="32" xfId="0" applyNumberFormat="1" applyFont="1" applyBorder="1" applyAlignment="1" applyProtection="1">
      <alignment horizontal="right" vertical="center"/>
      <protection/>
    </xf>
    <xf numFmtId="167" fontId="23" fillId="0" borderId="32" xfId="0" applyNumberFormat="1" applyFont="1" applyBorder="1" applyAlignment="1" applyProtection="1">
      <alignment horizontal="right" vertical="center"/>
      <protection/>
    </xf>
    <xf numFmtId="164" fontId="23"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6" fillId="0" borderId="0" xfId="0" applyFont="1" applyAlignment="1">
      <alignment horizontal="left" vertical="center"/>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4" fillId="0" borderId="13" xfId="0" applyFont="1" applyBorder="1" applyAlignment="1" applyProtection="1">
      <alignment horizontal="left" vertical="center"/>
      <protection/>
    </xf>
    <xf numFmtId="0" fontId="24" fillId="0" borderId="0" xfId="0" applyFont="1" applyAlignment="1" applyProtection="1">
      <alignment horizontal="left" vertical="center"/>
      <protection/>
    </xf>
    <xf numFmtId="0" fontId="24" fillId="0" borderId="32" xfId="0" applyFont="1" applyBorder="1" applyAlignment="1" applyProtection="1">
      <alignment horizontal="left" vertical="center"/>
      <protection/>
    </xf>
    <xf numFmtId="0" fontId="24" fillId="0" borderId="32" xfId="0" applyFont="1" applyBorder="1" applyAlignment="1">
      <alignment horizontal="left" vertical="center"/>
    </xf>
    <xf numFmtId="164" fontId="24" fillId="0" borderId="32" xfId="0" applyNumberFormat="1" applyFont="1" applyBorder="1" applyAlignment="1" applyProtection="1">
      <alignment horizontal="right" vertical="center"/>
      <protection/>
    </xf>
    <xf numFmtId="0" fontId="24" fillId="0" borderId="14"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32" xfId="0" applyFont="1" applyBorder="1" applyAlignment="1" applyProtection="1">
      <alignment horizontal="left" vertical="center"/>
      <protection/>
    </xf>
    <xf numFmtId="0" fontId="22" fillId="0" borderId="32" xfId="0" applyFont="1" applyBorder="1" applyAlignment="1">
      <alignment horizontal="left" vertical="center"/>
    </xf>
    <xf numFmtId="164" fontId="22" fillId="0" borderId="32" xfId="0" applyNumberFormat="1" applyFont="1" applyBorder="1" applyAlignment="1" applyProtection="1">
      <alignment horizontal="right" vertical="center"/>
      <protection/>
    </xf>
    <xf numFmtId="0" fontId="22" fillId="0" borderId="14" xfId="0" applyFont="1" applyBorder="1" applyAlignment="1" applyProtection="1">
      <alignment horizontal="left" vertical="center"/>
      <protection/>
    </xf>
    <xf numFmtId="0" fontId="0" fillId="0" borderId="13" xfId="0" applyBorder="1" applyAlignment="1">
      <alignment horizontal="left" vertical="top"/>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5" fillId="0" borderId="22" xfId="0" applyNumberFormat="1" applyFont="1" applyBorder="1" applyAlignment="1" applyProtection="1">
      <alignment horizontal="right"/>
      <protection/>
    </xf>
    <xf numFmtId="167" fontId="25" fillId="0" borderId="23" xfId="0" applyNumberFormat="1" applyFont="1" applyBorder="1" applyAlignment="1" applyProtection="1">
      <alignment horizontal="right"/>
      <protection/>
    </xf>
    <xf numFmtId="164" fontId="26" fillId="0" borderId="0" xfId="0" applyNumberFormat="1" applyFont="1" applyAlignment="1">
      <alignment horizontal="right" vertical="center"/>
    </xf>
    <xf numFmtId="0" fontId="0" fillId="0" borderId="0" xfId="0" applyFont="1" applyAlignment="1">
      <alignment horizontal="left"/>
    </xf>
    <xf numFmtId="0" fontId="27" fillId="0" borderId="13" xfId="0" applyFont="1" applyBorder="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164" fontId="24" fillId="0" borderId="0" xfId="0" applyNumberFormat="1" applyFont="1" applyAlignment="1" applyProtection="1">
      <alignment horizontal="right"/>
      <protection/>
    </xf>
    <xf numFmtId="0" fontId="27" fillId="0" borderId="13" xfId="0" applyFont="1" applyBorder="1" applyAlignment="1">
      <alignment horizontal="left"/>
    </xf>
    <xf numFmtId="0" fontId="27" fillId="0" borderId="25" xfId="0" applyFont="1" applyBorder="1" applyAlignment="1" applyProtection="1">
      <alignment horizontal="left"/>
      <protection/>
    </xf>
    <xf numFmtId="167" fontId="27" fillId="0" borderId="0" xfId="0" applyNumberFormat="1" applyFont="1" applyAlignment="1" applyProtection="1">
      <alignment horizontal="right"/>
      <protection/>
    </xf>
    <xf numFmtId="167" fontId="27" fillId="0" borderId="24" xfId="0" applyNumberFormat="1" applyFont="1" applyBorder="1" applyAlignment="1" applyProtection="1">
      <alignment horizontal="right"/>
      <protection/>
    </xf>
    <xf numFmtId="0" fontId="27" fillId="0" borderId="0" xfId="0" applyFont="1" applyAlignment="1">
      <alignment horizontal="left"/>
    </xf>
    <xf numFmtId="164" fontId="27" fillId="0" borderId="0" xfId="0" applyNumberFormat="1" applyFont="1" applyAlignment="1">
      <alignment horizontal="right" vertical="center"/>
    </xf>
    <xf numFmtId="0" fontId="22" fillId="0" borderId="0" xfId="0" applyFont="1" applyAlignment="1" applyProtection="1">
      <alignment horizontal="left"/>
      <protection/>
    </xf>
    <xf numFmtId="164" fontId="22"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0" fontId="28" fillId="0" borderId="0" xfId="0" applyFont="1" applyAlignment="1" applyProtection="1">
      <alignment horizontal="left" vertical="center"/>
      <protection/>
    </xf>
    <xf numFmtId="0" fontId="30" fillId="0" borderId="0" xfId="0" applyFont="1" applyAlignment="1" applyProtection="1">
      <alignment horizontal="left" vertical="top" wrapText="1"/>
      <protection/>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168" fontId="32" fillId="0" borderId="0" xfId="0" applyNumberFormat="1" applyFont="1" applyAlignment="1" applyProtection="1">
      <alignment horizontal="right" vertical="center"/>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33" fillId="0" borderId="36" xfId="0" applyFont="1" applyBorder="1" applyAlignment="1" applyProtection="1">
      <alignment horizontal="center" vertical="center"/>
      <protection/>
    </xf>
    <xf numFmtId="49" fontId="33" fillId="0" borderId="36" xfId="0" applyNumberFormat="1" applyFont="1" applyBorder="1" applyAlignment="1" applyProtection="1">
      <alignment horizontal="left" vertical="center" wrapText="1"/>
      <protection/>
    </xf>
    <xf numFmtId="0" fontId="33" fillId="0" borderId="36" xfId="0" applyFont="1" applyBorder="1" applyAlignment="1" applyProtection="1">
      <alignment horizontal="left" vertical="center" wrapText="1"/>
      <protection/>
    </xf>
    <xf numFmtId="0" fontId="33" fillId="0" borderId="36" xfId="0" applyFont="1" applyBorder="1" applyAlignment="1" applyProtection="1">
      <alignment horizontal="center" vertical="center" wrapText="1"/>
      <protection/>
    </xf>
    <xf numFmtId="168" fontId="33" fillId="0" borderId="36" xfId="0" applyNumberFormat="1" applyFont="1" applyBorder="1" applyAlignment="1" applyProtection="1">
      <alignment horizontal="right" vertical="center"/>
      <protection/>
    </xf>
    <xf numFmtId="164" fontId="33" fillId="34" borderId="36" xfId="0" applyNumberFormat="1" applyFont="1" applyFill="1" applyBorder="1" applyAlignment="1">
      <alignment horizontal="right" vertical="center"/>
    </xf>
    <xf numFmtId="164" fontId="33" fillId="0" borderId="36" xfId="0" applyNumberFormat="1" applyFont="1" applyBorder="1" applyAlignment="1" applyProtection="1">
      <alignment horizontal="right" vertical="center"/>
      <protection/>
    </xf>
    <xf numFmtId="0" fontId="33" fillId="0" borderId="13" xfId="0" applyFont="1" applyBorder="1" applyAlignment="1">
      <alignment horizontal="left" vertical="center"/>
    </xf>
    <xf numFmtId="0" fontId="33" fillId="34" borderId="36" xfId="0" applyFont="1" applyFill="1" applyBorder="1" applyAlignment="1">
      <alignment horizontal="left" vertical="center" wrapText="1"/>
    </xf>
    <xf numFmtId="0" fontId="33"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8"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9"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7" fillId="35" borderId="17" xfId="0" applyFont="1" applyFill="1" applyBorder="1" applyAlignment="1" applyProtection="1">
      <alignment horizontal="center"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6"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59" fillId="33" borderId="0" xfId="36" applyFill="1" applyAlignment="1">
      <alignment horizontal="left" vertical="top"/>
    </xf>
    <xf numFmtId="0" fontId="74" fillId="0" borderId="0" xfId="36" applyFont="1" applyAlignment="1">
      <alignment horizontal="center" vertical="center"/>
    </xf>
    <xf numFmtId="0" fontId="2" fillId="33" borderId="0" xfId="0" applyFont="1" applyFill="1" applyAlignment="1">
      <alignment horizontal="left" vertical="center"/>
    </xf>
    <xf numFmtId="0" fontId="21" fillId="33" borderId="0" xfId="0" applyFont="1" applyFill="1" applyAlignment="1">
      <alignment horizontal="left" vertical="center"/>
    </xf>
    <xf numFmtId="0" fontId="75"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1"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5" fillId="33" borderId="0" xfId="36" applyFont="1" applyFill="1" applyAlignment="1" applyProtection="1">
      <alignment horizontal="left" vertical="center"/>
      <protection/>
    </xf>
    <xf numFmtId="0" fontId="75" fillId="33" borderId="0" xfId="36" applyFont="1" applyFill="1" applyAlignment="1">
      <alignment horizontal="lef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19" fillId="0" borderId="42" xfId="0" applyFont="1" applyBorder="1" applyAlignment="1">
      <alignment horizontal="left" wrapText="1"/>
    </xf>
    <xf numFmtId="0" fontId="0" fillId="0" borderId="41" xfId="0" applyFont="1" applyBorder="1" applyAlignment="1">
      <alignment vertical="center" wrapText="1"/>
    </xf>
    <xf numFmtId="0" fontId="19"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horizontal="left" vertical="center" wrapText="1"/>
    </xf>
    <xf numFmtId="49" fontId="7" fillId="0" borderId="0" xfId="0" applyNumberFormat="1" applyFont="1" applyBorder="1" applyAlignment="1">
      <alignment vertical="center" wrapText="1"/>
    </xf>
    <xf numFmtId="0" fontId="0" fillId="0" borderId="43" xfId="0" applyFont="1" applyBorder="1" applyAlignment="1">
      <alignment vertical="center" wrapText="1"/>
    </xf>
    <xf numFmtId="0" fontId="21" fillId="0" borderId="42"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3" fillId="0" borderId="0" xfId="0" applyFont="1" applyBorder="1" applyAlignment="1">
      <alignment horizontal="center" vertical="center"/>
    </xf>
    <xf numFmtId="0" fontId="0" fillId="0" borderId="41"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2" xfId="0" applyFont="1" applyBorder="1" applyAlignment="1">
      <alignment horizontal="left" vertical="center"/>
    </xf>
    <xf numFmtId="0" fontId="19" fillId="0" borderId="42" xfId="0" applyFont="1" applyBorder="1" applyAlignment="1">
      <alignment horizontal="center" vertical="center"/>
    </xf>
    <xf numFmtId="0" fontId="16" fillId="0" borderId="4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3" xfId="0" applyFont="1" applyBorder="1" applyAlignment="1">
      <alignment horizontal="left" vertical="center"/>
    </xf>
    <xf numFmtId="0" fontId="21" fillId="0" borderId="42"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7" fillId="0" borderId="42"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3"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2" xfId="0" applyFont="1" applyBorder="1" applyAlignment="1">
      <alignment vertical="center"/>
    </xf>
    <xf numFmtId="0" fontId="19" fillId="0" borderId="42" xfId="0" applyFont="1" applyBorder="1" applyAlignment="1">
      <alignment vertical="center"/>
    </xf>
    <xf numFmtId="0" fontId="0" fillId="0" borderId="0" xfId="0" applyBorder="1" applyAlignment="1">
      <alignment vertical="top"/>
    </xf>
    <xf numFmtId="49" fontId="7" fillId="0" borderId="0" xfId="0" applyNumberFormat="1" applyFont="1" applyBorder="1" applyAlignment="1">
      <alignment horizontal="left" vertical="center"/>
    </xf>
    <xf numFmtId="0" fontId="0" fillId="0" borderId="42" xfId="0" applyBorder="1" applyAlignment="1">
      <alignment vertical="top"/>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0" fontId="7" fillId="0" borderId="38" xfId="0" applyFont="1" applyBorder="1" applyAlignment="1">
      <alignment horizontal="center" vertical="center"/>
    </xf>
    <xf numFmtId="0" fontId="19" fillId="0" borderId="42" xfId="0" applyFont="1" applyBorder="1" applyAlignment="1">
      <alignment horizontal="left"/>
    </xf>
    <xf numFmtId="0" fontId="16" fillId="0" borderId="42" xfId="0" applyFont="1" applyBorder="1" applyAlignment="1">
      <alignment/>
    </xf>
    <xf numFmtId="0" fontId="19" fillId="0" borderId="42" xfId="0" applyFont="1" applyBorder="1" applyAlignment="1">
      <alignment horizontal="left"/>
    </xf>
    <xf numFmtId="0" fontId="7" fillId="0" borderId="0" xfId="0" applyFont="1" applyBorder="1" applyAlignment="1">
      <alignment horizontal="left" vertical="center"/>
    </xf>
    <xf numFmtId="0" fontId="0" fillId="0" borderId="40" xfId="0" applyFont="1" applyBorder="1" applyAlignment="1">
      <alignment vertical="top"/>
    </xf>
    <xf numFmtId="0" fontId="7" fillId="0" borderId="0" xfId="0" applyFont="1" applyBorder="1" applyAlignment="1">
      <alignment horizontal="lef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3" xfId="0" applyFont="1" applyBorder="1" applyAlignment="1">
      <alignment vertical="top"/>
    </xf>
    <xf numFmtId="0" fontId="0" fillId="0" borderId="42" xfId="0" applyFont="1" applyBorder="1" applyAlignment="1">
      <alignment vertical="top"/>
    </xf>
    <xf numFmtId="0" fontId="0" fillId="0" borderId="44"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3E41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806D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F3D09.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7"/>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44" t="s">
        <v>0</v>
      </c>
      <c r="B1" s="245"/>
      <c r="C1" s="245"/>
      <c r="D1" s="246" t="s">
        <v>1</v>
      </c>
      <c r="E1" s="245"/>
      <c r="F1" s="245"/>
      <c r="G1" s="245"/>
      <c r="H1" s="245"/>
      <c r="I1" s="245"/>
      <c r="J1" s="245"/>
      <c r="K1" s="247" t="s">
        <v>417</v>
      </c>
      <c r="L1" s="247"/>
      <c r="M1" s="247"/>
      <c r="N1" s="247"/>
      <c r="O1" s="247"/>
      <c r="P1" s="247"/>
      <c r="Q1" s="247"/>
      <c r="R1" s="247"/>
      <c r="S1" s="247"/>
      <c r="T1" s="245"/>
      <c r="U1" s="245"/>
      <c r="V1" s="245"/>
      <c r="W1" s="247" t="s">
        <v>418</v>
      </c>
      <c r="X1" s="247"/>
      <c r="Y1" s="247"/>
      <c r="Z1" s="247"/>
      <c r="AA1" s="247"/>
      <c r="AB1" s="247"/>
      <c r="AC1" s="247"/>
      <c r="AD1" s="247"/>
      <c r="AE1" s="247"/>
      <c r="AF1" s="247"/>
      <c r="AG1" s="247"/>
      <c r="AH1" s="247"/>
      <c r="AI1" s="239"/>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36"/>
      <c r="AS2" s="198"/>
      <c r="AT2" s="198"/>
      <c r="AU2" s="198"/>
      <c r="AV2" s="198"/>
      <c r="AW2" s="198"/>
      <c r="AX2" s="198"/>
      <c r="AY2" s="198"/>
      <c r="AZ2" s="198"/>
      <c r="BA2" s="198"/>
      <c r="BB2" s="198"/>
      <c r="BC2" s="198"/>
      <c r="BD2" s="198"/>
      <c r="BE2" s="198"/>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1"/>
      <c r="D4" s="12"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10</v>
      </c>
      <c r="BE4" s="15" t="s">
        <v>11</v>
      </c>
      <c r="BS4" s="6" t="s">
        <v>12</v>
      </c>
    </row>
    <row r="5" spans="2:71" s="2" customFormat="1" ht="15" customHeight="1">
      <c r="B5" s="10"/>
      <c r="C5" s="11"/>
      <c r="D5" s="16" t="s">
        <v>13</v>
      </c>
      <c r="E5" s="11"/>
      <c r="F5" s="11"/>
      <c r="G5" s="11"/>
      <c r="H5" s="11"/>
      <c r="I5" s="11"/>
      <c r="J5" s="11"/>
      <c r="K5" s="201" t="s">
        <v>14</v>
      </c>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11"/>
      <c r="AQ5" s="13"/>
      <c r="BE5" s="197" t="s">
        <v>15</v>
      </c>
      <c r="BS5" s="6" t="s">
        <v>6</v>
      </c>
    </row>
    <row r="6" spans="2:71" s="2" customFormat="1" ht="37.5" customHeight="1">
      <c r="B6" s="10"/>
      <c r="C6" s="11"/>
      <c r="D6" s="18" t="s">
        <v>16</v>
      </c>
      <c r="E6" s="11"/>
      <c r="F6" s="11"/>
      <c r="G6" s="11"/>
      <c r="H6" s="11"/>
      <c r="I6" s="11"/>
      <c r="J6" s="11"/>
      <c r="K6" s="203" t="s">
        <v>17</v>
      </c>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11"/>
      <c r="AQ6" s="13"/>
      <c r="BE6" s="198"/>
      <c r="BS6" s="6" t="s">
        <v>18</v>
      </c>
    </row>
    <row r="7" spans="2:71" s="2" customFormat="1" ht="15" customHeight="1">
      <c r="B7" s="10"/>
      <c r="C7" s="11"/>
      <c r="D7" s="19" t="s">
        <v>19</v>
      </c>
      <c r="E7" s="11"/>
      <c r="F7" s="11"/>
      <c r="G7" s="11"/>
      <c r="H7" s="11"/>
      <c r="I7" s="11"/>
      <c r="J7" s="11"/>
      <c r="K7" s="17" t="s">
        <v>20</v>
      </c>
      <c r="L7" s="11"/>
      <c r="M7" s="11"/>
      <c r="N7" s="11"/>
      <c r="O7" s="11"/>
      <c r="P7" s="11"/>
      <c r="Q7" s="11"/>
      <c r="R7" s="11"/>
      <c r="S7" s="11"/>
      <c r="T7" s="11"/>
      <c r="U7" s="11"/>
      <c r="V7" s="11"/>
      <c r="W7" s="11"/>
      <c r="X7" s="11"/>
      <c r="Y7" s="11"/>
      <c r="Z7" s="11"/>
      <c r="AA7" s="11"/>
      <c r="AB7" s="11"/>
      <c r="AC7" s="11"/>
      <c r="AD7" s="11"/>
      <c r="AE7" s="11"/>
      <c r="AF7" s="11"/>
      <c r="AG7" s="11"/>
      <c r="AH7" s="11"/>
      <c r="AI7" s="11"/>
      <c r="AJ7" s="11"/>
      <c r="AK7" s="19" t="s">
        <v>21</v>
      </c>
      <c r="AL7" s="11"/>
      <c r="AM7" s="11"/>
      <c r="AN7" s="17"/>
      <c r="AO7" s="11"/>
      <c r="AP7" s="11"/>
      <c r="AQ7" s="13"/>
      <c r="BE7" s="198"/>
      <c r="BS7" s="6" t="s">
        <v>22</v>
      </c>
    </row>
    <row r="8" spans="2:71" s="2" customFormat="1" ht="15" customHeight="1">
      <c r="B8" s="10"/>
      <c r="C8" s="11"/>
      <c r="D8" s="19" t="s">
        <v>23</v>
      </c>
      <c r="E8" s="11"/>
      <c r="F8" s="11"/>
      <c r="G8" s="11"/>
      <c r="H8" s="11"/>
      <c r="I8" s="11"/>
      <c r="J8" s="11"/>
      <c r="K8" s="17" t="s">
        <v>24</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25</v>
      </c>
      <c r="AL8" s="11"/>
      <c r="AM8" s="11"/>
      <c r="AN8" s="20" t="s">
        <v>26</v>
      </c>
      <c r="AO8" s="11"/>
      <c r="AP8" s="11"/>
      <c r="AQ8" s="13"/>
      <c r="BE8" s="198"/>
      <c r="BS8" s="6" t="s">
        <v>27</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198"/>
      <c r="BS9" s="6" t="s">
        <v>28</v>
      </c>
    </row>
    <row r="10" spans="2:71" s="2" customFormat="1" ht="15" customHeight="1">
      <c r="B10" s="10"/>
      <c r="C10" s="11"/>
      <c r="D10" s="19" t="s">
        <v>29</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30</v>
      </c>
      <c r="AL10" s="11"/>
      <c r="AM10" s="11"/>
      <c r="AN10" s="17" t="s">
        <v>31</v>
      </c>
      <c r="AO10" s="11"/>
      <c r="AP10" s="11"/>
      <c r="AQ10" s="13"/>
      <c r="BE10" s="198"/>
      <c r="BS10" s="6" t="s">
        <v>18</v>
      </c>
    </row>
    <row r="11" spans="2:71" s="2" customFormat="1" ht="19.5" customHeight="1">
      <c r="B11" s="10"/>
      <c r="C11" s="11"/>
      <c r="D11" s="11"/>
      <c r="E11" s="17" t="s">
        <v>32</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33</v>
      </c>
      <c r="AL11" s="11"/>
      <c r="AM11" s="11"/>
      <c r="AN11" s="17"/>
      <c r="AO11" s="11"/>
      <c r="AP11" s="11"/>
      <c r="AQ11" s="13"/>
      <c r="BE11" s="198"/>
      <c r="BS11" s="6" t="s">
        <v>18</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198"/>
      <c r="BS12" s="6" t="s">
        <v>18</v>
      </c>
    </row>
    <row r="13" spans="2:71" s="2" customFormat="1" ht="15" customHeight="1">
      <c r="B13" s="10"/>
      <c r="C13" s="11"/>
      <c r="D13" s="19" t="s">
        <v>34</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30</v>
      </c>
      <c r="AL13" s="11"/>
      <c r="AM13" s="11"/>
      <c r="AN13" s="21" t="s">
        <v>35</v>
      </c>
      <c r="AO13" s="11"/>
      <c r="AP13" s="11"/>
      <c r="AQ13" s="13"/>
      <c r="BE13" s="198"/>
      <c r="BS13" s="6" t="s">
        <v>18</v>
      </c>
    </row>
    <row r="14" spans="2:71" s="2" customFormat="1" ht="15.75" customHeight="1">
      <c r="B14" s="10"/>
      <c r="C14" s="11"/>
      <c r="D14" s="11"/>
      <c r="E14" s="204" t="s">
        <v>35</v>
      </c>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19" t="s">
        <v>33</v>
      </c>
      <c r="AL14" s="11"/>
      <c r="AM14" s="11"/>
      <c r="AN14" s="21" t="s">
        <v>35</v>
      </c>
      <c r="AO14" s="11"/>
      <c r="AP14" s="11"/>
      <c r="AQ14" s="13"/>
      <c r="BE14" s="198"/>
      <c r="BS14" s="6" t="s">
        <v>18</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198"/>
      <c r="BS15" s="6" t="s">
        <v>4</v>
      </c>
    </row>
    <row r="16" spans="2:71" s="2" customFormat="1" ht="15" customHeight="1">
      <c r="B16" s="10"/>
      <c r="C16" s="11"/>
      <c r="D16" s="19" t="s">
        <v>36</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30</v>
      </c>
      <c r="AL16" s="11"/>
      <c r="AM16" s="11"/>
      <c r="AN16" s="17" t="s">
        <v>37</v>
      </c>
      <c r="AO16" s="11"/>
      <c r="AP16" s="11"/>
      <c r="AQ16" s="13"/>
      <c r="BE16" s="198"/>
      <c r="BS16" s="6" t="s">
        <v>4</v>
      </c>
    </row>
    <row r="17" spans="2:71" s="2" customFormat="1" ht="19.5" customHeight="1">
      <c r="B17" s="10"/>
      <c r="C17" s="11"/>
      <c r="D17" s="11"/>
      <c r="E17" s="17" t="s">
        <v>38</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33</v>
      </c>
      <c r="AL17" s="11"/>
      <c r="AM17" s="11"/>
      <c r="AN17" s="17"/>
      <c r="AO17" s="11"/>
      <c r="AP17" s="11"/>
      <c r="AQ17" s="13"/>
      <c r="BE17" s="198"/>
      <c r="BS17" s="6" t="s">
        <v>39</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198"/>
      <c r="BS18" s="6" t="s">
        <v>6</v>
      </c>
    </row>
    <row r="19" spans="2:71" s="2" customFormat="1" ht="15" customHeight="1">
      <c r="B19" s="10"/>
      <c r="C19" s="11"/>
      <c r="D19" s="19" t="s">
        <v>40</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198"/>
      <c r="BS19" s="6" t="s">
        <v>18</v>
      </c>
    </row>
    <row r="20" spans="2:71" s="2" customFormat="1" ht="43.5" customHeight="1">
      <c r="B20" s="10"/>
      <c r="C20" s="11"/>
      <c r="D20" s="11"/>
      <c r="E20" s="205" t="s">
        <v>41</v>
      </c>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11"/>
      <c r="AP20" s="11"/>
      <c r="AQ20" s="13"/>
      <c r="BE20" s="198"/>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198"/>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198"/>
    </row>
    <row r="23" spans="2:57" s="6" customFormat="1" ht="27" customHeight="1">
      <c r="B23" s="23"/>
      <c r="C23" s="24"/>
      <c r="D23" s="25" t="s">
        <v>42</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06">
        <f>ROUNDUP($AG$51,2)</f>
        <v>0</v>
      </c>
      <c r="AL23" s="207"/>
      <c r="AM23" s="207"/>
      <c r="AN23" s="207"/>
      <c r="AO23" s="207"/>
      <c r="AP23" s="24"/>
      <c r="AQ23" s="27"/>
      <c r="BE23" s="199"/>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199"/>
    </row>
    <row r="25" spans="2:57" s="6" customFormat="1" ht="14.25" customHeight="1">
      <c r="B25" s="23"/>
      <c r="C25" s="24"/>
      <c r="D25" s="24"/>
      <c r="E25" s="24"/>
      <c r="F25" s="24"/>
      <c r="G25" s="24"/>
      <c r="H25" s="24"/>
      <c r="I25" s="24"/>
      <c r="J25" s="24"/>
      <c r="K25" s="24"/>
      <c r="L25" s="208" t="s">
        <v>43</v>
      </c>
      <c r="M25" s="209"/>
      <c r="N25" s="209"/>
      <c r="O25" s="209"/>
      <c r="P25" s="24"/>
      <c r="Q25" s="24"/>
      <c r="R25" s="24"/>
      <c r="S25" s="24"/>
      <c r="T25" s="24"/>
      <c r="U25" s="24"/>
      <c r="V25" s="24"/>
      <c r="W25" s="208" t="s">
        <v>44</v>
      </c>
      <c r="X25" s="209"/>
      <c r="Y25" s="209"/>
      <c r="Z25" s="209"/>
      <c r="AA25" s="209"/>
      <c r="AB25" s="209"/>
      <c r="AC25" s="209"/>
      <c r="AD25" s="209"/>
      <c r="AE25" s="209"/>
      <c r="AF25" s="24"/>
      <c r="AG25" s="24"/>
      <c r="AH25" s="24"/>
      <c r="AI25" s="24"/>
      <c r="AJ25" s="24"/>
      <c r="AK25" s="208" t="s">
        <v>45</v>
      </c>
      <c r="AL25" s="209"/>
      <c r="AM25" s="209"/>
      <c r="AN25" s="209"/>
      <c r="AO25" s="209"/>
      <c r="AP25" s="24"/>
      <c r="AQ25" s="27"/>
      <c r="BE25" s="199"/>
    </row>
    <row r="26" spans="2:57" s="6" customFormat="1" ht="15" customHeight="1">
      <c r="B26" s="29"/>
      <c r="C26" s="30"/>
      <c r="D26" s="30" t="s">
        <v>46</v>
      </c>
      <c r="E26" s="30"/>
      <c r="F26" s="30" t="s">
        <v>47</v>
      </c>
      <c r="G26" s="30"/>
      <c r="H26" s="30"/>
      <c r="I26" s="30"/>
      <c r="J26" s="30"/>
      <c r="K26" s="30"/>
      <c r="L26" s="210">
        <v>0.21</v>
      </c>
      <c r="M26" s="211"/>
      <c r="N26" s="211"/>
      <c r="O26" s="211"/>
      <c r="P26" s="30"/>
      <c r="Q26" s="30"/>
      <c r="R26" s="30"/>
      <c r="S26" s="30"/>
      <c r="T26" s="30"/>
      <c r="U26" s="30"/>
      <c r="V26" s="30"/>
      <c r="W26" s="212">
        <f>ROUNDUP($AZ$51,2)</f>
        <v>0</v>
      </c>
      <c r="X26" s="211"/>
      <c r="Y26" s="211"/>
      <c r="Z26" s="211"/>
      <c r="AA26" s="211"/>
      <c r="AB26" s="211"/>
      <c r="AC26" s="211"/>
      <c r="AD26" s="211"/>
      <c r="AE26" s="211"/>
      <c r="AF26" s="30"/>
      <c r="AG26" s="30"/>
      <c r="AH26" s="30"/>
      <c r="AI26" s="30"/>
      <c r="AJ26" s="30"/>
      <c r="AK26" s="212">
        <f>ROUNDUP($AV$51,1)</f>
        <v>0</v>
      </c>
      <c r="AL26" s="211"/>
      <c r="AM26" s="211"/>
      <c r="AN26" s="211"/>
      <c r="AO26" s="211"/>
      <c r="AP26" s="30"/>
      <c r="AQ26" s="31"/>
      <c r="BE26" s="200"/>
    </row>
    <row r="27" spans="2:57" s="6" customFormat="1" ht="15" customHeight="1">
      <c r="B27" s="29"/>
      <c r="C27" s="30"/>
      <c r="D27" s="30"/>
      <c r="E27" s="30"/>
      <c r="F27" s="30" t="s">
        <v>48</v>
      </c>
      <c r="G27" s="30"/>
      <c r="H27" s="30"/>
      <c r="I27" s="30"/>
      <c r="J27" s="30"/>
      <c r="K27" s="30"/>
      <c r="L27" s="210">
        <v>0.15</v>
      </c>
      <c r="M27" s="211"/>
      <c r="N27" s="211"/>
      <c r="O27" s="211"/>
      <c r="P27" s="30"/>
      <c r="Q27" s="30"/>
      <c r="R27" s="30"/>
      <c r="S27" s="30"/>
      <c r="T27" s="30"/>
      <c r="U27" s="30"/>
      <c r="V27" s="30"/>
      <c r="W27" s="212">
        <f>ROUNDUP($BA$51,2)</f>
        <v>0</v>
      </c>
      <c r="X27" s="211"/>
      <c r="Y27" s="211"/>
      <c r="Z27" s="211"/>
      <c r="AA27" s="211"/>
      <c r="AB27" s="211"/>
      <c r="AC27" s="211"/>
      <c r="AD27" s="211"/>
      <c r="AE27" s="211"/>
      <c r="AF27" s="30"/>
      <c r="AG27" s="30"/>
      <c r="AH27" s="30"/>
      <c r="AI27" s="30"/>
      <c r="AJ27" s="30"/>
      <c r="AK27" s="212">
        <f>ROUNDUP($AW$51,1)</f>
        <v>0</v>
      </c>
      <c r="AL27" s="211"/>
      <c r="AM27" s="211"/>
      <c r="AN27" s="211"/>
      <c r="AO27" s="211"/>
      <c r="AP27" s="30"/>
      <c r="AQ27" s="31"/>
      <c r="BE27" s="200"/>
    </row>
    <row r="28" spans="2:57" s="6" customFormat="1" ht="15" customHeight="1" hidden="1">
      <c r="B28" s="29"/>
      <c r="C28" s="30"/>
      <c r="D28" s="30"/>
      <c r="E28" s="30"/>
      <c r="F28" s="30" t="s">
        <v>49</v>
      </c>
      <c r="G28" s="30"/>
      <c r="H28" s="30"/>
      <c r="I28" s="30"/>
      <c r="J28" s="30"/>
      <c r="K28" s="30"/>
      <c r="L28" s="210">
        <v>0.21</v>
      </c>
      <c r="M28" s="211"/>
      <c r="N28" s="211"/>
      <c r="O28" s="211"/>
      <c r="P28" s="30"/>
      <c r="Q28" s="30"/>
      <c r="R28" s="30"/>
      <c r="S28" s="30"/>
      <c r="T28" s="30"/>
      <c r="U28" s="30"/>
      <c r="V28" s="30"/>
      <c r="W28" s="212">
        <f>ROUNDUP($BB$51,2)</f>
        <v>0</v>
      </c>
      <c r="X28" s="211"/>
      <c r="Y28" s="211"/>
      <c r="Z28" s="211"/>
      <c r="AA28" s="211"/>
      <c r="AB28" s="211"/>
      <c r="AC28" s="211"/>
      <c r="AD28" s="211"/>
      <c r="AE28" s="211"/>
      <c r="AF28" s="30"/>
      <c r="AG28" s="30"/>
      <c r="AH28" s="30"/>
      <c r="AI28" s="30"/>
      <c r="AJ28" s="30"/>
      <c r="AK28" s="212">
        <v>0</v>
      </c>
      <c r="AL28" s="211"/>
      <c r="AM28" s="211"/>
      <c r="AN28" s="211"/>
      <c r="AO28" s="211"/>
      <c r="AP28" s="30"/>
      <c r="AQ28" s="31"/>
      <c r="BE28" s="200"/>
    </row>
    <row r="29" spans="2:57" s="6" customFormat="1" ht="15" customHeight="1" hidden="1">
      <c r="B29" s="29"/>
      <c r="C29" s="30"/>
      <c r="D29" s="30"/>
      <c r="E29" s="30"/>
      <c r="F29" s="30" t="s">
        <v>50</v>
      </c>
      <c r="G29" s="30"/>
      <c r="H29" s="30"/>
      <c r="I29" s="30"/>
      <c r="J29" s="30"/>
      <c r="K29" s="30"/>
      <c r="L29" s="210">
        <v>0.15</v>
      </c>
      <c r="M29" s="211"/>
      <c r="N29" s="211"/>
      <c r="O29" s="211"/>
      <c r="P29" s="30"/>
      <c r="Q29" s="30"/>
      <c r="R29" s="30"/>
      <c r="S29" s="30"/>
      <c r="T29" s="30"/>
      <c r="U29" s="30"/>
      <c r="V29" s="30"/>
      <c r="W29" s="212">
        <f>ROUNDUP($BC$51,2)</f>
        <v>0</v>
      </c>
      <c r="X29" s="211"/>
      <c r="Y29" s="211"/>
      <c r="Z29" s="211"/>
      <c r="AA29" s="211"/>
      <c r="AB29" s="211"/>
      <c r="AC29" s="211"/>
      <c r="AD29" s="211"/>
      <c r="AE29" s="211"/>
      <c r="AF29" s="30"/>
      <c r="AG29" s="30"/>
      <c r="AH29" s="30"/>
      <c r="AI29" s="30"/>
      <c r="AJ29" s="30"/>
      <c r="AK29" s="212">
        <v>0</v>
      </c>
      <c r="AL29" s="211"/>
      <c r="AM29" s="211"/>
      <c r="AN29" s="211"/>
      <c r="AO29" s="211"/>
      <c r="AP29" s="30"/>
      <c r="AQ29" s="31"/>
      <c r="BE29" s="200"/>
    </row>
    <row r="30" spans="2:57" s="6" customFormat="1" ht="15" customHeight="1" hidden="1">
      <c r="B30" s="29"/>
      <c r="C30" s="30"/>
      <c r="D30" s="30"/>
      <c r="E30" s="30"/>
      <c r="F30" s="30" t="s">
        <v>51</v>
      </c>
      <c r="G30" s="30"/>
      <c r="H30" s="30"/>
      <c r="I30" s="30"/>
      <c r="J30" s="30"/>
      <c r="K30" s="30"/>
      <c r="L30" s="210">
        <v>0</v>
      </c>
      <c r="M30" s="211"/>
      <c r="N30" s="211"/>
      <c r="O30" s="211"/>
      <c r="P30" s="30"/>
      <c r="Q30" s="30"/>
      <c r="R30" s="30"/>
      <c r="S30" s="30"/>
      <c r="T30" s="30"/>
      <c r="U30" s="30"/>
      <c r="V30" s="30"/>
      <c r="W30" s="212">
        <f>ROUNDUP($BD$51,2)</f>
        <v>0</v>
      </c>
      <c r="X30" s="211"/>
      <c r="Y30" s="211"/>
      <c r="Z30" s="211"/>
      <c r="AA30" s="211"/>
      <c r="AB30" s="211"/>
      <c r="AC30" s="211"/>
      <c r="AD30" s="211"/>
      <c r="AE30" s="211"/>
      <c r="AF30" s="30"/>
      <c r="AG30" s="30"/>
      <c r="AH30" s="30"/>
      <c r="AI30" s="30"/>
      <c r="AJ30" s="30"/>
      <c r="AK30" s="212">
        <v>0</v>
      </c>
      <c r="AL30" s="211"/>
      <c r="AM30" s="211"/>
      <c r="AN30" s="211"/>
      <c r="AO30" s="211"/>
      <c r="AP30" s="30"/>
      <c r="AQ30" s="31"/>
      <c r="BE30" s="200"/>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199"/>
    </row>
    <row r="32" spans="2:57" s="6" customFormat="1" ht="27" customHeight="1">
      <c r="B32" s="23"/>
      <c r="C32" s="32"/>
      <c r="D32" s="33" t="s">
        <v>52</v>
      </c>
      <c r="E32" s="34"/>
      <c r="F32" s="34"/>
      <c r="G32" s="34"/>
      <c r="H32" s="34"/>
      <c r="I32" s="34"/>
      <c r="J32" s="34"/>
      <c r="K32" s="34"/>
      <c r="L32" s="34"/>
      <c r="M32" s="34"/>
      <c r="N32" s="34"/>
      <c r="O32" s="34"/>
      <c r="P32" s="34"/>
      <c r="Q32" s="34"/>
      <c r="R32" s="34"/>
      <c r="S32" s="34"/>
      <c r="T32" s="35" t="s">
        <v>53</v>
      </c>
      <c r="U32" s="34"/>
      <c r="V32" s="34"/>
      <c r="W32" s="34"/>
      <c r="X32" s="213" t="s">
        <v>54</v>
      </c>
      <c r="Y32" s="214"/>
      <c r="Z32" s="214"/>
      <c r="AA32" s="214"/>
      <c r="AB32" s="214"/>
      <c r="AC32" s="34"/>
      <c r="AD32" s="34"/>
      <c r="AE32" s="34"/>
      <c r="AF32" s="34"/>
      <c r="AG32" s="34"/>
      <c r="AH32" s="34"/>
      <c r="AI32" s="34"/>
      <c r="AJ32" s="34"/>
      <c r="AK32" s="215">
        <f>SUM($AK$23:$AK$30)</f>
        <v>0</v>
      </c>
      <c r="AL32" s="214"/>
      <c r="AM32" s="214"/>
      <c r="AN32" s="214"/>
      <c r="AO32" s="216"/>
      <c r="AP32" s="32"/>
      <c r="AQ32" s="37"/>
      <c r="BE32" s="199"/>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55</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13</v>
      </c>
      <c r="D41" s="17"/>
      <c r="E41" s="17"/>
      <c r="F41" s="17"/>
      <c r="G41" s="17"/>
      <c r="H41" s="17"/>
      <c r="I41" s="17"/>
      <c r="J41" s="17"/>
      <c r="K41" s="17"/>
      <c r="L41" s="17" t="str">
        <f>$K$5</f>
        <v>03092013</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16</v>
      </c>
      <c r="D42" s="49"/>
      <c r="E42" s="49"/>
      <c r="F42" s="49"/>
      <c r="G42" s="49"/>
      <c r="H42" s="49"/>
      <c r="I42" s="49"/>
      <c r="J42" s="49"/>
      <c r="K42" s="49"/>
      <c r="L42" s="217" t="str">
        <f>$K$6</f>
        <v>Volnočasový areál Rolava II. etapa - úprava břehů  - II. část - revize C</v>
      </c>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23</v>
      </c>
      <c r="D44" s="24"/>
      <c r="E44" s="24"/>
      <c r="F44" s="24"/>
      <c r="G44" s="24"/>
      <c r="H44" s="24"/>
      <c r="I44" s="24"/>
      <c r="J44" s="24"/>
      <c r="K44" s="24"/>
      <c r="L44" s="51" t="str">
        <f>IF($K$8="","",$K$8)</f>
        <v>Karlovy Vary</v>
      </c>
      <c r="M44" s="24"/>
      <c r="N44" s="24"/>
      <c r="O44" s="24"/>
      <c r="P44" s="24"/>
      <c r="Q44" s="24"/>
      <c r="R44" s="24"/>
      <c r="S44" s="24"/>
      <c r="T44" s="24"/>
      <c r="U44" s="24"/>
      <c r="V44" s="24"/>
      <c r="W44" s="24"/>
      <c r="X44" s="24"/>
      <c r="Y44" s="24"/>
      <c r="Z44" s="24"/>
      <c r="AA44" s="24"/>
      <c r="AB44" s="24"/>
      <c r="AC44" s="24"/>
      <c r="AD44" s="24"/>
      <c r="AE44" s="24"/>
      <c r="AF44" s="24"/>
      <c r="AG44" s="24"/>
      <c r="AH44" s="24"/>
      <c r="AI44" s="19" t="s">
        <v>25</v>
      </c>
      <c r="AJ44" s="24"/>
      <c r="AK44" s="24"/>
      <c r="AL44" s="24"/>
      <c r="AM44" s="219" t="str">
        <f>IF($AN$8="","",$AN$8)</f>
        <v>31.07.2014</v>
      </c>
      <c r="AN44" s="209"/>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29</v>
      </c>
      <c r="D46" s="24"/>
      <c r="E46" s="24"/>
      <c r="F46" s="24"/>
      <c r="G46" s="24"/>
      <c r="H46" s="24"/>
      <c r="I46" s="24"/>
      <c r="J46" s="24"/>
      <c r="K46" s="24"/>
      <c r="L46" s="17" t="str">
        <f>IF($E$11="","",$E$11)</f>
        <v>Statutární město Karlovy Vary</v>
      </c>
      <c r="M46" s="24"/>
      <c r="N46" s="24"/>
      <c r="O46" s="24"/>
      <c r="P46" s="24"/>
      <c r="Q46" s="24"/>
      <c r="R46" s="24"/>
      <c r="S46" s="24"/>
      <c r="T46" s="24"/>
      <c r="U46" s="24"/>
      <c r="V46" s="24"/>
      <c r="W46" s="24"/>
      <c r="X46" s="24"/>
      <c r="Y46" s="24"/>
      <c r="Z46" s="24"/>
      <c r="AA46" s="24"/>
      <c r="AB46" s="24"/>
      <c r="AC46" s="24"/>
      <c r="AD46" s="24"/>
      <c r="AE46" s="24"/>
      <c r="AF46" s="24"/>
      <c r="AG46" s="24"/>
      <c r="AH46" s="24"/>
      <c r="AI46" s="19" t="s">
        <v>36</v>
      </c>
      <c r="AJ46" s="24"/>
      <c r="AK46" s="24"/>
      <c r="AL46" s="24"/>
      <c r="AM46" s="201" t="str">
        <f>IF($E$17="","",$E$17)</f>
        <v>Ing. Miloslav Čáp, Ph.D., Ing. Jan Jirásek</v>
      </c>
      <c r="AN46" s="209"/>
      <c r="AO46" s="209"/>
      <c r="AP46" s="209"/>
      <c r="AQ46" s="24"/>
      <c r="AR46" s="43"/>
      <c r="AS46" s="220" t="s">
        <v>56</v>
      </c>
      <c r="AT46" s="221"/>
      <c r="AU46" s="53"/>
      <c r="AV46" s="53"/>
      <c r="AW46" s="53"/>
      <c r="AX46" s="53"/>
      <c r="AY46" s="53"/>
      <c r="AZ46" s="53"/>
      <c r="BA46" s="53"/>
      <c r="BB46" s="53"/>
      <c r="BC46" s="53"/>
      <c r="BD46" s="54"/>
    </row>
    <row r="47" spans="2:56" s="6" customFormat="1" ht="15.75" customHeight="1">
      <c r="B47" s="23"/>
      <c r="C47" s="19" t="s">
        <v>34</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222"/>
      <c r="AT47" s="199"/>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223"/>
      <c r="AT48" s="209"/>
      <c r="AU48" s="24"/>
      <c r="AV48" s="24"/>
      <c r="AW48" s="24"/>
      <c r="AX48" s="24"/>
      <c r="AY48" s="24"/>
      <c r="AZ48" s="24"/>
      <c r="BA48" s="24"/>
      <c r="BB48" s="24"/>
      <c r="BC48" s="24"/>
      <c r="BD48" s="57"/>
    </row>
    <row r="49" spans="2:57" s="6" customFormat="1" ht="30" customHeight="1">
      <c r="B49" s="23"/>
      <c r="C49" s="224" t="s">
        <v>57</v>
      </c>
      <c r="D49" s="214"/>
      <c r="E49" s="214"/>
      <c r="F49" s="214"/>
      <c r="G49" s="214"/>
      <c r="H49" s="34"/>
      <c r="I49" s="225" t="s">
        <v>58</v>
      </c>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26" t="s">
        <v>59</v>
      </c>
      <c r="AH49" s="214"/>
      <c r="AI49" s="214"/>
      <c r="AJ49" s="214"/>
      <c r="AK49" s="214"/>
      <c r="AL49" s="214"/>
      <c r="AM49" s="214"/>
      <c r="AN49" s="225" t="s">
        <v>60</v>
      </c>
      <c r="AO49" s="214"/>
      <c r="AP49" s="214"/>
      <c r="AQ49" s="58" t="s">
        <v>61</v>
      </c>
      <c r="AR49" s="43"/>
      <c r="AS49" s="59" t="s">
        <v>62</v>
      </c>
      <c r="AT49" s="60" t="s">
        <v>63</v>
      </c>
      <c r="AU49" s="60" t="s">
        <v>64</v>
      </c>
      <c r="AV49" s="60" t="s">
        <v>65</v>
      </c>
      <c r="AW49" s="60" t="s">
        <v>66</v>
      </c>
      <c r="AX49" s="60" t="s">
        <v>67</v>
      </c>
      <c r="AY49" s="60" t="s">
        <v>68</v>
      </c>
      <c r="AZ49" s="60" t="s">
        <v>69</v>
      </c>
      <c r="BA49" s="60" t="s">
        <v>70</v>
      </c>
      <c r="BB49" s="60" t="s">
        <v>71</v>
      </c>
      <c r="BC49" s="60" t="s">
        <v>72</v>
      </c>
      <c r="BD49" s="61" t="s">
        <v>73</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90" s="47" customFormat="1" ht="33" customHeight="1">
      <c r="B51" s="48"/>
      <c r="C51" s="66" t="s">
        <v>74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34">
        <f>ROUNDUP($AG$52+$AG$54,2)</f>
        <v>0</v>
      </c>
      <c r="AH51" s="235"/>
      <c r="AI51" s="235"/>
      <c r="AJ51" s="235"/>
      <c r="AK51" s="235"/>
      <c r="AL51" s="235"/>
      <c r="AM51" s="235"/>
      <c r="AN51" s="234">
        <f>SUM($AG$51,$AT$51)</f>
        <v>0</v>
      </c>
      <c r="AO51" s="235"/>
      <c r="AP51" s="235"/>
      <c r="AQ51" s="68"/>
      <c r="AR51" s="50"/>
      <c r="AS51" s="69">
        <f>ROUNDUP($AS$52+$AS$54,2)</f>
        <v>0</v>
      </c>
      <c r="AT51" s="70">
        <f>ROUNDUP(SUM($AV$51:$AW$51),1)</f>
        <v>0</v>
      </c>
      <c r="AU51" s="71">
        <f>ROUNDUP($AU$52+$AU$54,5)</f>
        <v>0</v>
      </c>
      <c r="AV51" s="70">
        <f>ROUNDUP($AZ$51*$L$26,1)</f>
        <v>0</v>
      </c>
      <c r="AW51" s="70">
        <f>ROUNDUP($BA$51*$L$27,1)</f>
        <v>0</v>
      </c>
      <c r="AX51" s="70">
        <f>ROUNDUP($BB$51*$L$26,1)</f>
        <v>0</v>
      </c>
      <c r="AY51" s="70">
        <f>ROUNDUP($BC$51*$L$27,1)</f>
        <v>0</v>
      </c>
      <c r="AZ51" s="70">
        <f>ROUNDUP($AZ$52+$AZ$54,2)</f>
        <v>0</v>
      </c>
      <c r="BA51" s="70">
        <f>ROUNDUP($BA$52+$BA$54,2)</f>
        <v>0</v>
      </c>
      <c r="BB51" s="70">
        <f>ROUNDUP($BB$52+$BB$54,2)</f>
        <v>0</v>
      </c>
      <c r="BC51" s="70">
        <f>ROUNDUP($BC$52+$BC$54,2)</f>
        <v>0</v>
      </c>
      <c r="BD51" s="72">
        <f>ROUNDUP($BD$52+$BD$54,2)</f>
        <v>0</v>
      </c>
      <c r="BS51" s="47" t="s">
        <v>75</v>
      </c>
      <c r="BT51" s="47" t="s">
        <v>76</v>
      </c>
      <c r="BU51" s="73" t="s">
        <v>77</v>
      </c>
      <c r="BV51" s="47" t="s">
        <v>78</v>
      </c>
      <c r="BW51" s="47" t="s">
        <v>5</v>
      </c>
      <c r="BX51" s="47" t="s">
        <v>79</v>
      </c>
      <c r="CL51" s="47" t="s">
        <v>20</v>
      </c>
    </row>
    <row r="52" spans="2:91" s="74" customFormat="1" ht="28.5" customHeight="1">
      <c r="B52" s="75"/>
      <c r="C52" s="76"/>
      <c r="D52" s="229" t="s">
        <v>80</v>
      </c>
      <c r="E52" s="230"/>
      <c r="F52" s="230"/>
      <c r="G52" s="230"/>
      <c r="H52" s="230"/>
      <c r="I52" s="76"/>
      <c r="J52" s="229" t="s">
        <v>81</v>
      </c>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27">
        <f>ROUNDUP($AG$53,2)</f>
        <v>0</v>
      </c>
      <c r="AH52" s="228"/>
      <c r="AI52" s="228"/>
      <c r="AJ52" s="228"/>
      <c r="AK52" s="228"/>
      <c r="AL52" s="228"/>
      <c r="AM52" s="228"/>
      <c r="AN52" s="227">
        <f>SUM($AG$52,$AT$52)</f>
        <v>0</v>
      </c>
      <c r="AO52" s="228"/>
      <c r="AP52" s="228"/>
      <c r="AQ52" s="77" t="s">
        <v>82</v>
      </c>
      <c r="AR52" s="78"/>
      <c r="AS52" s="79">
        <f>ROUNDUP($AS$53,2)</f>
        <v>0</v>
      </c>
      <c r="AT52" s="80">
        <f>ROUNDUP(SUM($AV$52:$AW$52),1)</f>
        <v>0</v>
      </c>
      <c r="AU52" s="81">
        <f>ROUNDUP($AU$53,5)</f>
        <v>0</v>
      </c>
      <c r="AV52" s="80">
        <f>ROUNDUP($AZ$52*$L$26,1)</f>
        <v>0</v>
      </c>
      <c r="AW52" s="80">
        <f>ROUNDUP($BA$52*$L$27,1)</f>
        <v>0</v>
      </c>
      <c r="AX52" s="80">
        <f>ROUNDUP($BB$52*$L$26,1)</f>
        <v>0</v>
      </c>
      <c r="AY52" s="80">
        <f>ROUNDUP($BC$52*$L$27,1)</f>
        <v>0</v>
      </c>
      <c r="AZ52" s="80">
        <f>ROUNDUP($AZ$53,2)</f>
        <v>0</v>
      </c>
      <c r="BA52" s="80">
        <f>ROUNDUP($BA$53,2)</f>
        <v>0</v>
      </c>
      <c r="BB52" s="80">
        <f>ROUNDUP($BB$53,2)</f>
        <v>0</v>
      </c>
      <c r="BC52" s="80">
        <f>ROUNDUP($BC$53,2)</f>
        <v>0</v>
      </c>
      <c r="BD52" s="82">
        <f>ROUNDUP($BD$53,2)</f>
        <v>0</v>
      </c>
      <c r="BS52" s="74" t="s">
        <v>75</v>
      </c>
      <c r="BT52" s="74" t="s">
        <v>22</v>
      </c>
      <c r="BU52" s="74" t="s">
        <v>77</v>
      </c>
      <c r="BV52" s="74" t="s">
        <v>78</v>
      </c>
      <c r="BW52" s="74" t="s">
        <v>83</v>
      </c>
      <c r="BX52" s="74" t="s">
        <v>5</v>
      </c>
      <c r="CL52" s="74" t="s">
        <v>20</v>
      </c>
      <c r="CM52" s="74" t="s">
        <v>84</v>
      </c>
    </row>
    <row r="53" spans="1:90" s="83" customFormat="1" ht="23.25" customHeight="1">
      <c r="A53" s="240" t="s">
        <v>419</v>
      </c>
      <c r="B53" s="84"/>
      <c r="C53" s="85"/>
      <c r="D53" s="85"/>
      <c r="E53" s="233" t="s">
        <v>85</v>
      </c>
      <c r="F53" s="232"/>
      <c r="G53" s="232"/>
      <c r="H53" s="232"/>
      <c r="I53" s="232"/>
      <c r="J53" s="85"/>
      <c r="K53" s="233" t="s">
        <v>86</v>
      </c>
      <c r="L53" s="232"/>
      <c r="M53" s="232"/>
      <c r="N53" s="232"/>
      <c r="O53" s="232"/>
      <c r="P53" s="232"/>
      <c r="Q53" s="232"/>
      <c r="R53" s="232"/>
      <c r="S53" s="232"/>
      <c r="T53" s="232"/>
      <c r="U53" s="232"/>
      <c r="V53" s="232"/>
      <c r="W53" s="232"/>
      <c r="X53" s="232"/>
      <c r="Y53" s="232"/>
      <c r="Z53" s="232"/>
      <c r="AA53" s="232"/>
      <c r="AB53" s="232"/>
      <c r="AC53" s="232"/>
      <c r="AD53" s="232"/>
      <c r="AE53" s="232"/>
      <c r="AF53" s="232"/>
      <c r="AG53" s="231">
        <f>'SO.01 01 - Soupis prací'!$J$29</f>
        <v>0</v>
      </c>
      <c r="AH53" s="232"/>
      <c r="AI53" s="232"/>
      <c r="AJ53" s="232"/>
      <c r="AK53" s="232"/>
      <c r="AL53" s="232"/>
      <c r="AM53" s="232"/>
      <c r="AN53" s="231">
        <f>SUM($AG$53,$AT$53)</f>
        <v>0</v>
      </c>
      <c r="AO53" s="232"/>
      <c r="AP53" s="232"/>
      <c r="AQ53" s="86" t="s">
        <v>87</v>
      </c>
      <c r="AR53" s="87"/>
      <c r="AS53" s="88">
        <v>0</v>
      </c>
      <c r="AT53" s="89">
        <f>ROUNDUP(SUM($AV$53:$AW$53),1)</f>
        <v>0</v>
      </c>
      <c r="AU53" s="90">
        <f>'SO.01 01 - Soupis prací'!$P$88</f>
        <v>0</v>
      </c>
      <c r="AV53" s="89">
        <f>'SO.01 01 - Soupis prací'!$J$32</f>
        <v>0</v>
      </c>
      <c r="AW53" s="89">
        <f>'SO.01 01 - Soupis prací'!$J$33</f>
        <v>0</v>
      </c>
      <c r="AX53" s="89">
        <f>'SO.01 01 - Soupis prací'!$J$34</f>
        <v>0</v>
      </c>
      <c r="AY53" s="89">
        <f>'SO.01 01 - Soupis prací'!$J$35</f>
        <v>0</v>
      </c>
      <c r="AZ53" s="89">
        <f>'SO.01 01 - Soupis prací'!$F$32</f>
        <v>0</v>
      </c>
      <c r="BA53" s="89">
        <f>'SO.01 01 - Soupis prací'!$F$33</f>
        <v>0</v>
      </c>
      <c r="BB53" s="89">
        <f>'SO.01 01 - Soupis prací'!$F$34</f>
        <v>0</v>
      </c>
      <c r="BC53" s="89">
        <f>'SO.01 01 - Soupis prací'!$F$35</f>
        <v>0</v>
      </c>
      <c r="BD53" s="91">
        <f>'SO.01 01 - Soupis prací'!$F$36</f>
        <v>0</v>
      </c>
      <c r="BT53" s="83" t="s">
        <v>84</v>
      </c>
      <c r="BV53" s="83" t="s">
        <v>78</v>
      </c>
      <c r="BW53" s="83" t="s">
        <v>88</v>
      </c>
      <c r="BX53" s="83" t="s">
        <v>83</v>
      </c>
      <c r="CL53" s="83" t="s">
        <v>20</v>
      </c>
    </row>
    <row r="54" spans="2:91" s="74" customFormat="1" ht="28.5" customHeight="1">
      <c r="B54" s="75"/>
      <c r="C54" s="76"/>
      <c r="D54" s="229" t="s">
        <v>89</v>
      </c>
      <c r="E54" s="230"/>
      <c r="F54" s="230"/>
      <c r="G54" s="230"/>
      <c r="H54" s="230"/>
      <c r="I54" s="76"/>
      <c r="J54" s="229" t="s">
        <v>90</v>
      </c>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27">
        <f>ROUNDUP($AG$55,2)</f>
        <v>0</v>
      </c>
      <c r="AH54" s="228"/>
      <c r="AI54" s="228"/>
      <c r="AJ54" s="228"/>
      <c r="AK54" s="228"/>
      <c r="AL54" s="228"/>
      <c r="AM54" s="228"/>
      <c r="AN54" s="227">
        <f>SUM($AG$54,$AT$54)</f>
        <v>0</v>
      </c>
      <c r="AO54" s="228"/>
      <c r="AP54" s="228"/>
      <c r="AQ54" s="77" t="s">
        <v>82</v>
      </c>
      <c r="AR54" s="78"/>
      <c r="AS54" s="79">
        <f>ROUNDUP($AS$55,2)</f>
        <v>0</v>
      </c>
      <c r="AT54" s="80">
        <f>ROUNDUP(SUM($AV$54:$AW$54),1)</f>
        <v>0</v>
      </c>
      <c r="AU54" s="81">
        <f>ROUNDUP($AU$55,5)</f>
        <v>0</v>
      </c>
      <c r="AV54" s="80">
        <f>ROUNDUP($AZ$54*$L$26,1)</f>
        <v>0</v>
      </c>
      <c r="AW54" s="80">
        <f>ROUNDUP($BA$54*$L$27,1)</f>
        <v>0</v>
      </c>
      <c r="AX54" s="80">
        <f>ROUNDUP($BB$54*$L$26,1)</f>
        <v>0</v>
      </c>
      <c r="AY54" s="80">
        <f>ROUNDUP($BC$54*$L$27,1)</f>
        <v>0</v>
      </c>
      <c r="AZ54" s="80">
        <f>ROUNDUP($AZ$55,2)</f>
        <v>0</v>
      </c>
      <c r="BA54" s="80">
        <f>ROUNDUP($BA$55,2)</f>
        <v>0</v>
      </c>
      <c r="BB54" s="80">
        <f>ROUNDUP($BB$55,2)</f>
        <v>0</v>
      </c>
      <c r="BC54" s="80">
        <f>ROUNDUP($BC$55,2)</f>
        <v>0</v>
      </c>
      <c r="BD54" s="82">
        <f>ROUNDUP($BD$55,2)</f>
        <v>0</v>
      </c>
      <c r="BS54" s="74" t="s">
        <v>75</v>
      </c>
      <c r="BT54" s="74" t="s">
        <v>22</v>
      </c>
      <c r="BU54" s="74" t="s">
        <v>77</v>
      </c>
      <c r="BV54" s="74" t="s">
        <v>78</v>
      </c>
      <c r="BW54" s="74" t="s">
        <v>91</v>
      </c>
      <c r="BX54" s="74" t="s">
        <v>5</v>
      </c>
      <c r="CL54" s="74" t="s">
        <v>20</v>
      </c>
      <c r="CM54" s="74" t="s">
        <v>84</v>
      </c>
    </row>
    <row r="55" spans="1:90" s="83" customFormat="1" ht="23.25" customHeight="1">
      <c r="A55" s="240" t="s">
        <v>419</v>
      </c>
      <c r="B55" s="84"/>
      <c r="C55" s="85"/>
      <c r="D55" s="85"/>
      <c r="E55" s="233" t="s">
        <v>92</v>
      </c>
      <c r="F55" s="232"/>
      <c r="G55" s="232"/>
      <c r="H55" s="232"/>
      <c r="I55" s="232"/>
      <c r="J55" s="85"/>
      <c r="K55" s="233" t="s">
        <v>86</v>
      </c>
      <c r="L55" s="232"/>
      <c r="M55" s="232"/>
      <c r="N55" s="232"/>
      <c r="O55" s="232"/>
      <c r="P55" s="232"/>
      <c r="Q55" s="232"/>
      <c r="R55" s="232"/>
      <c r="S55" s="232"/>
      <c r="T55" s="232"/>
      <c r="U55" s="232"/>
      <c r="V55" s="232"/>
      <c r="W55" s="232"/>
      <c r="X55" s="232"/>
      <c r="Y55" s="232"/>
      <c r="Z55" s="232"/>
      <c r="AA55" s="232"/>
      <c r="AB55" s="232"/>
      <c r="AC55" s="232"/>
      <c r="AD55" s="232"/>
      <c r="AE55" s="232"/>
      <c r="AF55" s="232"/>
      <c r="AG55" s="231">
        <f>'SO.02 01 - Soupis prací'!$J$29</f>
        <v>0</v>
      </c>
      <c r="AH55" s="232"/>
      <c r="AI55" s="232"/>
      <c r="AJ55" s="232"/>
      <c r="AK55" s="232"/>
      <c r="AL55" s="232"/>
      <c r="AM55" s="232"/>
      <c r="AN55" s="231">
        <f>SUM($AG$55,$AT$55)</f>
        <v>0</v>
      </c>
      <c r="AO55" s="232"/>
      <c r="AP55" s="232"/>
      <c r="AQ55" s="86" t="s">
        <v>87</v>
      </c>
      <c r="AR55" s="87"/>
      <c r="AS55" s="92">
        <v>0</v>
      </c>
      <c r="AT55" s="93">
        <f>ROUNDUP(SUM($AV$55:$AW$55),1)</f>
        <v>0</v>
      </c>
      <c r="AU55" s="94">
        <f>'SO.02 01 - Soupis prací'!$P$84</f>
        <v>0</v>
      </c>
      <c r="AV55" s="93">
        <f>'SO.02 01 - Soupis prací'!$J$32</f>
        <v>0</v>
      </c>
      <c r="AW55" s="93">
        <f>'SO.02 01 - Soupis prací'!$J$33</f>
        <v>0</v>
      </c>
      <c r="AX55" s="93">
        <f>'SO.02 01 - Soupis prací'!$J$34</f>
        <v>0</v>
      </c>
      <c r="AY55" s="93">
        <f>'SO.02 01 - Soupis prací'!$J$35</f>
        <v>0</v>
      </c>
      <c r="AZ55" s="93">
        <f>'SO.02 01 - Soupis prací'!$F$32</f>
        <v>0</v>
      </c>
      <c r="BA55" s="93">
        <f>'SO.02 01 - Soupis prací'!$F$33</f>
        <v>0</v>
      </c>
      <c r="BB55" s="93">
        <f>'SO.02 01 - Soupis prací'!$F$34</f>
        <v>0</v>
      </c>
      <c r="BC55" s="93">
        <f>'SO.02 01 - Soupis prací'!$F$35</f>
        <v>0</v>
      </c>
      <c r="BD55" s="95">
        <f>'SO.02 01 - Soupis prací'!$F$36</f>
        <v>0</v>
      </c>
      <c r="BT55" s="83" t="s">
        <v>84</v>
      </c>
      <c r="BV55" s="83" t="s">
        <v>78</v>
      </c>
      <c r="BW55" s="83" t="s">
        <v>93</v>
      </c>
      <c r="BX55" s="83" t="s">
        <v>91</v>
      </c>
      <c r="CL55" s="83" t="s">
        <v>20</v>
      </c>
    </row>
    <row r="56" spans="2:44" s="6" customFormat="1" ht="30.75" customHeight="1">
      <c r="B56" s="23"/>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43"/>
    </row>
    <row r="57" spans="2:44" s="6" customFormat="1" ht="7.5" customHeight="1">
      <c r="B57" s="38"/>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43"/>
    </row>
  </sheetData>
  <sheetProtection password="CC35" sheet="1" objects="1" scenarios="1" formatColumns="0" formatRows="0" sort="0" autoFilter="0"/>
  <mergeCells count="53">
    <mergeCell ref="AR2:BE2"/>
    <mergeCell ref="AN55:AP55"/>
    <mergeCell ref="AG55:AM55"/>
    <mergeCell ref="E55:I55"/>
    <mergeCell ref="K55:AF55"/>
    <mergeCell ref="AG51:AM51"/>
    <mergeCell ref="AN51:AP51"/>
    <mergeCell ref="AN53:AP53"/>
    <mergeCell ref="AG53:AM53"/>
    <mergeCell ref="E53:I53"/>
    <mergeCell ref="K53:AF53"/>
    <mergeCell ref="AN54:AP54"/>
    <mergeCell ref="AG54:AM54"/>
    <mergeCell ref="D54:H54"/>
    <mergeCell ref="J54:AF54"/>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SO.01 01 - Soupis prací'!C2" tooltip="SO.01 01 - Soupis prací" display="/"/>
    <hyperlink ref="A55" location="'SO.02 01 - Soupis prací'!C2" tooltip="SO.02 01 - Soupis prací"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25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42"/>
      <c r="C1" s="242"/>
      <c r="D1" s="241" t="s">
        <v>1</v>
      </c>
      <c r="E1" s="242"/>
      <c r="F1" s="243" t="s">
        <v>420</v>
      </c>
      <c r="G1" s="248" t="s">
        <v>421</v>
      </c>
      <c r="H1" s="248"/>
      <c r="I1" s="242"/>
      <c r="J1" s="243" t="s">
        <v>422</v>
      </c>
      <c r="K1" s="241" t="s">
        <v>94</v>
      </c>
      <c r="L1" s="243" t="s">
        <v>423</v>
      </c>
      <c r="M1" s="243"/>
      <c r="N1" s="243"/>
      <c r="O1" s="243"/>
      <c r="P1" s="243"/>
      <c r="Q1" s="243"/>
      <c r="R1" s="243"/>
      <c r="S1" s="243"/>
      <c r="T1" s="243"/>
      <c r="U1" s="239"/>
      <c r="V1" s="23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6"/>
      <c r="M2" s="198"/>
      <c r="N2" s="198"/>
      <c r="O2" s="198"/>
      <c r="P2" s="198"/>
      <c r="Q2" s="198"/>
      <c r="R2" s="198"/>
      <c r="S2" s="198"/>
      <c r="T2" s="198"/>
      <c r="U2" s="198"/>
      <c r="V2" s="198"/>
      <c r="AT2" s="2" t="s">
        <v>88</v>
      </c>
    </row>
    <row r="3" spans="2:46" s="2" customFormat="1" ht="7.5" customHeight="1">
      <c r="B3" s="7"/>
      <c r="C3" s="8"/>
      <c r="D3" s="8"/>
      <c r="E3" s="8"/>
      <c r="F3" s="8"/>
      <c r="G3" s="8"/>
      <c r="H3" s="8"/>
      <c r="I3" s="96"/>
      <c r="J3" s="8"/>
      <c r="K3" s="9"/>
      <c r="AT3" s="2" t="s">
        <v>84</v>
      </c>
    </row>
    <row r="4" spans="2:46" s="2" customFormat="1" ht="37.5" customHeight="1">
      <c r="B4" s="10"/>
      <c r="C4" s="11"/>
      <c r="D4" s="12" t="s">
        <v>95</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37" t="str">
        <f>'Rekapitulace stavby'!$K$6</f>
        <v>Volnočasový areál Rolava II. etapa - úprava břehů  - II. část - revize C</v>
      </c>
      <c r="F7" s="202"/>
      <c r="G7" s="202"/>
      <c r="H7" s="202"/>
      <c r="J7" s="11"/>
      <c r="K7" s="13"/>
    </row>
    <row r="8" spans="2:11" s="2" customFormat="1" ht="15.75" customHeight="1">
      <c r="B8" s="10"/>
      <c r="C8" s="11"/>
      <c r="D8" s="19" t="s">
        <v>96</v>
      </c>
      <c r="E8" s="11"/>
      <c r="F8" s="11"/>
      <c r="G8" s="11"/>
      <c r="H8" s="11"/>
      <c r="J8" s="11"/>
      <c r="K8" s="13"/>
    </row>
    <row r="9" spans="2:11" s="97" customFormat="1" ht="16.5" customHeight="1">
      <c r="B9" s="98"/>
      <c r="C9" s="99"/>
      <c r="D9" s="99"/>
      <c r="E9" s="237" t="s">
        <v>97</v>
      </c>
      <c r="F9" s="238"/>
      <c r="G9" s="238"/>
      <c r="H9" s="238"/>
      <c r="J9" s="99"/>
      <c r="K9" s="100"/>
    </row>
    <row r="10" spans="2:11" s="6" customFormat="1" ht="15.75" customHeight="1">
      <c r="B10" s="23"/>
      <c r="C10" s="24"/>
      <c r="D10" s="19" t="s">
        <v>98</v>
      </c>
      <c r="E10" s="24"/>
      <c r="F10" s="24"/>
      <c r="G10" s="24"/>
      <c r="H10" s="24"/>
      <c r="J10" s="24"/>
      <c r="K10" s="27"/>
    </row>
    <row r="11" spans="2:11" s="6" customFormat="1" ht="37.5" customHeight="1">
      <c r="B11" s="23"/>
      <c r="C11" s="24"/>
      <c r="D11" s="24"/>
      <c r="E11" s="217" t="s">
        <v>99</v>
      </c>
      <c r="F11" s="209"/>
      <c r="G11" s="209"/>
      <c r="H11" s="209"/>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t="s">
        <v>20</v>
      </c>
      <c r="G13" s="24"/>
      <c r="H13" s="24"/>
      <c r="I13" s="101" t="s">
        <v>21</v>
      </c>
      <c r="J13" s="17"/>
      <c r="K13" s="27"/>
    </row>
    <row r="14" spans="2:11" s="6" customFormat="1" ht="15" customHeight="1">
      <c r="B14" s="23"/>
      <c r="C14" s="24"/>
      <c r="D14" s="19" t="s">
        <v>23</v>
      </c>
      <c r="E14" s="24"/>
      <c r="F14" s="17" t="s">
        <v>24</v>
      </c>
      <c r="G14" s="24"/>
      <c r="H14" s="24"/>
      <c r="I14" s="101" t="s">
        <v>25</v>
      </c>
      <c r="J14" s="52" t="str">
        <f>'Rekapitulace stavby'!$AN$8</f>
        <v>31.07.2014</v>
      </c>
      <c r="K14" s="27"/>
    </row>
    <row r="15" spans="2:11" s="6" customFormat="1" ht="12" customHeight="1">
      <c r="B15" s="23"/>
      <c r="C15" s="24"/>
      <c r="D15" s="24"/>
      <c r="E15" s="24"/>
      <c r="F15" s="24"/>
      <c r="G15" s="24"/>
      <c r="H15" s="24"/>
      <c r="J15" s="24"/>
      <c r="K15" s="27"/>
    </row>
    <row r="16" spans="2:11" s="6" customFormat="1" ht="15" customHeight="1">
      <c r="B16" s="23"/>
      <c r="C16" s="24"/>
      <c r="D16" s="19" t="s">
        <v>29</v>
      </c>
      <c r="E16" s="24"/>
      <c r="F16" s="24"/>
      <c r="G16" s="24"/>
      <c r="H16" s="24"/>
      <c r="I16" s="101" t="s">
        <v>30</v>
      </c>
      <c r="J16" s="17" t="s">
        <v>31</v>
      </c>
      <c r="K16" s="27"/>
    </row>
    <row r="17" spans="2:11" s="6" customFormat="1" ht="18.75" customHeight="1">
      <c r="B17" s="23"/>
      <c r="C17" s="24"/>
      <c r="D17" s="24"/>
      <c r="E17" s="17" t="s">
        <v>32</v>
      </c>
      <c r="F17" s="24"/>
      <c r="G17" s="24"/>
      <c r="H17" s="24"/>
      <c r="I17" s="101" t="s">
        <v>33</v>
      </c>
      <c r="J17" s="17"/>
      <c r="K17" s="27"/>
    </row>
    <row r="18" spans="2:11" s="6" customFormat="1" ht="7.5" customHeight="1">
      <c r="B18" s="23"/>
      <c r="C18" s="24"/>
      <c r="D18" s="24"/>
      <c r="E18" s="24"/>
      <c r="F18" s="24"/>
      <c r="G18" s="24"/>
      <c r="H18" s="24"/>
      <c r="J18" s="24"/>
      <c r="K18" s="27"/>
    </row>
    <row r="19" spans="2:11" s="6" customFormat="1" ht="15" customHeight="1">
      <c r="B19" s="23"/>
      <c r="C19" s="24"/>
      <c r="D19" s="19" t="s">
        <v>34</v>
      </c>
      <c r="E19" s="24"/>
      <c r="F19" s="24"/>
      <c r="G19" s="24"/>
      <c r="H19" s="24"/>
      <c r="I19" s="101" t="s">
        <v>30</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33</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36</v>
      </c>
      <c r="E22" s="24"/>
      <c r="F22" s="24"/>
      <c r="G22" s="24"/>
      <c r="H22" s="24"/>
      <c r="I22" s="101" t="s">
        <v>30</v>
      </c>
      <c r="J22" s="17" t="s">
        <v>37</v>
      </c>
      <c r="K22" s="27"/>
    </row>
    <row r="23" spans="2:11" s="6" customFormat="1" ht="18.75" customHeight="1">
      <c r="B23" s="23"/>
      <c r="C23" s="24"/>
      <c r="D23" s="24"/>
      <c r="E23" s="17" t="s">
        <v>38</v>
      </c>
      <c r="F23" s="24"/>
      <c r="G23" s="24"/>
      <c r="H23" s="24"/>
      <c r="I23" s="101" t="s">
        <v>33</v>
      </c>
      <c r="J23" s="17"/>
      <c r="K23" s="27"/>
    </row>
    <row r="24" spans="2:11" s="6" customFormat="1" ht="7.5" customHeight="1">
      <c r="B24" s="23"/>
      <c r="C24" s="24"/>
      <c r="D24" s="24"/>
      <c r="E24" s="24"/>
      <c r="F24" s="24"/>
      <c r="G24" s="24"/>
      <c r="H24" s="24"/>
      <c r="J24" s="24"/>
      <c r="K24" s="27"/>
    </row>
    <row r="25" spans="2:11" s="6" customFormat="1" ht="15" customHeight="1">
      <c r="B25" s="23"/>
      <c r="C25" s="24"/>
      <c r="D25" s="19" t="s">
        <v>40</v>
      </c>
      <c r="E25" s="24"/>
      <c r="F25" s="24"/>
      <c r="G25" s="24"/>
      <c r="H25" s="24"/>
      <c r="J25" s="24"/>
      <c r="K25" s="27"/>
    </row>
    <row r="26" spans="2:11" s="97" customFormat="1" ht="354" customHeight="1">
      <c r="B26" s="98"/>
      <c r="C26" s="99"/>
      <c r="D26" s="99"/>
      <c r="E26" s="205" t="s">
        <v>41</v>
      </c>
      <c r="F26" s="238"/>
      <c r="G26" s="238"/>
      <c r="H26" s="238"/>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42</v>
      </c>
      <c r="E29" s="24"/>
      <c r="F29" s="24"/>
      <c r="G29" s="24"/>
      <c r="H29" s="24"/>
      <c r="J29" s="67">
        <f>ROUNDUP($J$88,2)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44</v>
      </c>
      <c r="G31" s="24"/>
      <c r="H31" s="24"/>
      <c r="I31" s="104" t="s">
        <v>43</v>
      </c>
      <c r="J31" s="28" t="s">
        <v>45</v>
      </c>
      <c r="K31" s="27"/>
    </row>
    <row r="32" spans="2:11" s="6" customFormat="1" ht="15" customHeight="1">
      <c r="B32" s="23"/>
      <c r="C32" s="24"/>
      <c r="D32" s="30" t="s">
        <v>46</v>
      </c>
      <c r="E32" s="30" t="s">
        <v>47</v>
      </c>
      <c r="F32" s="105">
        <f>ROUNDUP(SUM($BE$88:$BE$257),2)</f>
        <v>0</v>
      </c>
      <c r="G32" s="24"/>
      <c r="H32" s="24"/>
      <c r="I32" s="106">
        <v>0.21</v>
      </c>
      <c r="J32" s="105">
        <f>ROUNDUP(ROUNDUP((SUM($BE$88:$BE$257)),2)*$I$32,1)</f>
        <v>0</v>
      </c>
      <c r="K32" s="27"/>
    </row>
    <row r="33" spans="2:11" s="6" customFormat="1" ht="15" customHeight="1">
      <c r="B33" s="23"/>
      <c r="C33" s="24"/>
      <c r="D33" s="24"/>
      <c r="E33" s="30" t="s">
        <v>48</v>
      </c>
      <c r="F33" s="105">
        <f>ROUNDUP(SUM($BF$88:$BF$257),2)</f>
        <v>0</v>
      </c>
      <c r="G33" s="24"/>
      <c r="H33" s="24"/>
      <c r="I33" s="106">
        <v>0.15</v>
      </c>
      <c r="J33" s="105">
        <f>ROUNDUP(ROUNDUP((SUM($BF$88:$BF$257)),2)*$I$33,1)</f>
        <v>0</v>
      </c>
      <c r="K33" s="27"/>
    </row>
    <row r="34" spans="2:11" s="6" customFormat="1" ht="15" customHeight="1" hidden="1">
      <c r="B34" s="23"/>
      <c r="C34" s="24"/>
      <c r="D34" s="24"/>
      <c r="E34" s="30" t="s">
        <v>49</v>
      </c>
      <c r="F34" s="105">
        <f>ROUNDUP(SUM($BG$88:$BG$257),2)</f>
        <v>0</v>
      </c>
      <c r="G34" s="24"/>
      <c r="H34" s="24"/>
      <c r="I34" s="106">
        <v>0.21</v>
      </c>
      <c r="J34" s="105">
        <v>0</v>
      </c>
      <c r="K34" s="27"/>
    </row>
    <row r="35" spans="2:11" s="6" customFormat="1" ht="15" customHeight="1" hidden="1">
      <c r="B35" s="23"/>
      <c r="C35" s="24"/>
      <c r="D35" s="24"/>
      <c r="E35" s="30" t="s">
        <v>50</v>
      </c>
      <c r="F35" s="105">
        <f>ROUNDUP(SUM($BH$88:$BH$257),2)</f>
        <v>0</v>
      </c>
      <c r="G35" s="24"/>
      <c r="H35" s="24"/>
      <c r="I35" s="106">
        <v>0.15</v>
      </c>
      <c r="J35" s="105">
        <v>0</v>
      </c>
      <c r="K35" s="27"/>
    </row>
    <row r="36" spans="2:11" s="6" customFormat="1" ht="15" customHeight="1" hidden="1">
      <c r="B36" s="23"/>
      <c r="C36" s="24"/>
      <c r="D36" s="24"/>
      <c r="E36" s="30" t="s">
        <v>51</v>
      </c>
      <c r="F36" s="105">
        <f>ROUNDUP(SUM($BI$88:$BI$257),2)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52</v>
      </c>
      <c r="E38" s="34"/>
      <c r="F38" s="34"/>
      <c r="G38" s="107" t="s">
        <v>53</v>
      </c>
      <c r="H38" s="35" t="s">
        <v>54</v>
      </c>
      <c r="I38" s="108"/>
      <c r="J38" s="36">
        <f>SUM($J$29:$J$36)</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100</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37" t="str">
        <f>$E$7</f>
        <v>Volnočasový areál Rolava II. etapa - úprava břehů  - II. část - revize C</v>
      </c>
      <c r="F47" s="209"/>
      <c r="G47" s="209"/>
      <c r="H47" s="209"/>
      <c r="J47" s="24"/>
      <c r="K47" s="27"/>
    </row>
    <row r="48" spans="2:11" s="2" customFormat="1" ht="15.75" customHeight="1">
      <c r="B48" s="10"/>
      <c r="C48" s="19" t="s">
        <v>96</v>
      </c>
      <c r="D48" s="11"/>
      <c r="E48" s="11"/>
      <c r="F48" s="11"/>
      <c r="G48" s="11"/>
      <c r="H48" s="11"/>
      <c r="J48" s="11"/>
      <c r="K48" s="13"/>
    </row>
    <row r="49" spans="2:11" s="6" customFormat="1" ht="16.5" customHeight="1">
      <c r="B49" s="23"/>
      <c r="C49" s="24"/>
      <c r="D49" s="24"/>
      <c r="E49" s="237" t="s">
        <v>97</v>
      </c>
      <c r="F49" s="209"/>
      <c r="G49" s="209"/>
      <c r="H49" s="209"/>
      <c r="J49" s="24"/>
      <c r="K49" s="27"/>
    </row>
    <row r="50" spans="2:11" s="6" customFormat="1" ht="15" customHeight="1">
      <c r="B50" s="23"/>
      <c r="C50" s="19" t="s">
        <v>98</v>
      </c>
      <c r="D50" s="24"/>
      <c r="E50" s="24"/>
      <c r="F50" s="24"/>
      <c r="G50" s="24"/>
      <c r="H50" s="24"/>
      <c r="J50" s="24"/>
      <c r="K50" s="27"/>
    </row>
    <row r="51" spans="2:11" s="6" customFormat="1" ht="19.5" customHeight="1">
      <c r="B51" s="23"/>
      <c r="C51" s="24"/>
      <c r="D51" s="24"/>
      <c r="E51" s="217" t="str">
        <f>$E$11</f>
        <v>SO.01 01 - Soupis prací</v>
      </c>
      <c r="F51" s="209"/>
      <c r="G51" s="209"/>
      <c r="H51" s="209"/>
      <c r="J51" s="24"/>
      <c r="K51" s="27"/>
    </row>
    <row r="52" spans="2:11" s="6" customFormat="1" ht="7.5" customHeight="1">
      <c r="B52" s="23"/>
      <c r="C52" s="24"/>
      <c r="D52" s="24"/>
      <c r="E52" s="24"/>
      <c r="F52" s="24"/>
      <c r="G52" s="24"/>
      <c r="H52" s="24"/>
      <c r="J52" s="24"/>
      <c r="K52" s="27"/>
    </row>
    <row r="53" spans="2:11" s="6" customFormat="1" ht="18.75" customHeight="1">
      <c r="B53" s="23"/>
      <c r="C53" s="19" t="s">
        <v>23</v>
      </c>
      <c r="D53" s="24"/>
      <c r="E53" s="24"/>
      <c r="F53" s="17" t="str">
        <f>$F$14</f>
        <v>Karlovy Vary</v>
      </c>
      <c r="G53" s="24"/>
      <c r="H53" s="24"/>
      <c r="I53" s="101" t="s">
        <v>25</v>
      </c>
      <c r="J53" s="52" t="str">
        <f>IF($J$14="","",$J$14)</f>
        <v>31.07.2014</v>
      </c>
      <c r="K53" s="27"/>
    </row>
    <row r="54" spans="2:11" s="6" customFormat="1" ht="7.5" customHeight="1">
      <c r="B54" s="23"/>
      <c r="C54" s="24"/>
      <c r="D54" s="24"/>
      <c r="E54" s="24"/>
      <c r="F54" s="24"/>
      <c r="G54" s="24"/>
      <c r="H54" s="24"/>
      <c r="J54" s="24"/>
      <c r="K54" s="27"/>
    </row>
    <row r="55" spans="2:11" s="6" customFormat="1" ht="15.75" customHeight="1">
      <c r="B55" s="23"/>
      <c r="C55" s="19" t="s">
        <v>29</v>
      </c>
      <c r="D55" s="24"/>
      <c r="E55" s="24"/>
      <c r="F55" s="17" t="str">
        <f>$E$17</f>
        <v>Statutární město Karlovy Vary</v>
      </c>
      <c r="G55" s="24"/>
      <c r="H55" s="24"/>
      <c r="I55" s="101" t="s">
        <v>36</v>
      </c>
      <c r="J55" s="17" t="str">
        <f>$E$23</f>
        <v>Ing. Miloslav Čáp, Ph.D., Ing. Jan Jirásek</v>
      </c>
      <c r="K55" s="27"/>
    </row>
    <row r="56" spans="2:11" s="6" customFormat="1" ht="15" customHeight="1">
      <c r="B56" s="23"/>
      <c r="C56" s="19" t="s">
        <v>34</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101</v>
      </c>
      <c r="D58" s="32"/>
      <c r="E58" s="32"/>
      <c r="F58" s="32"/>
      <c r="G58" s="32"/>
      <c r="H58" s="32"/>
      <c r="I58" s="115"/>
      <c r="J58" s="116" t="s">
        <v>102</v>
      </c>
      <c r="K58" s="37"/>
    </row>
    <row r="59" spans="2:11" s="6" customFormat="1" ht="11.25" customHeight="1">
      <c r="B59" s="23"/>
      <c r="C59" s="24"/>
      <c r="D59" s="24"/>
      <c r="E59" s="24"/>
      <c r="F59" s="24"/>
      <c r="G59" s="24"/>
      <c r="H59" s="24"/>
      <c r="J59" s="24"/>
      <c r="K59" s="27"/>
    </row>
    <row r="60" spans="2:47" s="6" customFormat="1" ht="30" customHeight="1">
      <c r="B60" s="23"/>
      <c r="C60" s="66" t="s">
        <v>103</v>
      </c>
      <c r="D60" s="24"/>
      <c r="E60" s="24"/>
      <c r="F60" s="24"/>
      <c r="G60" s="24"/>
      <c r="H60" s="24"/>
      <c r="J60" s="67">
        <f>$J$88</f>
        <v>0</v>
      </c>
      <c r="K60" s="27"/>
      <c r="AU60" s="6" t="s">
        <v>104</v>
      </c>
    </row>
    <row r="61" spans="2:11" s="73" customFormat="1" ht="25.5" customHeight="1">
      <c r="B61" s="117"/>
      <c r="C61" s="118"/>
      <c r="D61" s="119" t="s">
        <v>105</v>
      </c>
      <c r="E61" s="119"/>
      <c r="F61" s="119"/>
      <c r="G61" s="119"/>
      <c r="H61" s="119"/>
      <c r="I61" s="120"/>
      <c r="J61" s="121">
        <f>$J$89</f>
        <v>0</v>
      </c>
      <c r="K61" s="122"/>
    </row>
    <row r="62" spans="2:11" s="83" customFormat="1" ht="21" customHeight="1">
      <c r="B62" s="123"/>
      <c r="C62" s="85"/>
      <c r="D62" s="124" t="s">
        <v>106</v>
      </c>
      <c r="E62" s="124"/>
      <c r="F62" s="124"/>
      <c r="G62" s="124"/>
      <c r="H62" s="124"/>
      <c r="I62" s="125"/>
      <c r="J62" s="126">
        <f>$J$90</f>
        <v>0</v>
      </c>
      <c r="K62" s="127"/>
    </row>
    <row r="63" spans="2:11" s="83" customFormat="1" ht="21" customHeight="1">
      <c r="B63" s="123"/>
      <c r="C63" s="85"/>
      <c r="D63" s="124" t="s">
        <v>107</v>
      </c>
      <c r="E63" s="124"/>
      <c r="F63" s="124"/>
      <c r="G63" s="124"/>
      <c r="H63" s="124"/>
      <c r="I63" s="125"/>
      <c r="J63" s="126">
        <f>$J$205</f>
        <v>0</v>
      </c>
      <c r="K63" s="127"/>
    </row>
    <row r="64" spans="2:11" s="83" customFormat="1" ht="21" customHeight="1">
      <c r="B64" s="123"/>
      <c r="C64" s="85"/>
      <c r="D64" s="124" t="s">
        <v>108</v>
      </c>
      <c r="E64" s="124"/>
      <c r="F64" s="124"/>
      <c r="G64" s="124"/>
      <c r="H64" s="124"/>
      <c r="I64" s="125"/>
      <c r="J64" s="126">
        <f>$J$229</f>
        <v>0</v>
      </c>
      <c r="K64" s="127"/>
    </row>
    <row r="65" spans="2:11" s="83" customFormat="1" ht="21" customHeight="1">
      <c r="B65" s="123"/>
      <c r="C65" s="85"/>
      <c r="D65" s="124" t="s">
        <v>109</v>
      </c>
      <c r="E65" s="124"/>
      <c r="F65" s="124"/>
      <c r="G65" s="124"/>
      <c r="H65" s="124"/>
      <c r="I65" s="125"/>
      <c r="J65" s="126">
        <f>$J$236</f>
        <v>0</v>
      </c>
      <c r="K65" s="127"/>
    </row>
    <row r="66" spans="2:11" s="83" customFormat="1" ht="15.75" customHeight="1">
      <c r="B66" s="123"/>
      <c r="C66" s="85"/>
      <c r="D66" s="124" t="s">
        <v>110</v>
      </c>
      <c r="E66" s="124"/>
      <c r="F66" s="124"/>
      <c r="G66" s="124"/>
      <c r="H66" s="124"/>
      <c r="I66" s="125"/>
      <c r="J66" s="126">
        <f>$J$248</f>
        <v>0</v>
      </c>
      <c r="K66" s="127"/>
    </row>
    <row r="67" spans="2:11" s="6" customFormat="1" ht="22.5" customHeight="1">
      <c r="B67" s="23"/>
      <c r="C67" s="24"/>
      <c r="D67" s="24"/>
      <c r="E67" s="24"/>
      <c r="F67" s="24"/>
      <c r="G67" s="24"/>
      <c r="H67" s="24"/>
      <c r="J67" s="24"/>
      <c r="K67" s="27"/>
    </row>
    <row r="68" spans="2:11" s="6" customFormat="1" ht="7.5" customHeight="1">
      <c r="B68" s="38"/>
      <c r="C68" s="39"/>
      <c r="D68" s="39"/>
      <c r="E68" s="39"/>
      <c r="F68" s="39"/>
      <c r="G68" s="39"/>
      <c r="H68" s="39"/>
      <c r="I68" s="110"/>
      <c r="J68" s="39"/>
      <c r="K68" s="40"/>
    </row>
    <row r="72" spans="2:12" s="6" customFormat="1" ht="7.5" customHeight="1">
      <c r="B72" s="41"/>
      <c r="C72" s="42"/>
      <c r="D72" s="42"/>
      <c r="E72" s="42"/>
      <c r="F72" s="42"/>
      <c r="G72" s="42"/>
      <c r="H72" s="42"/>
      <c r="I72" s="112"/>
      <c r="J72" s="42"/>
      <c r="K72" s="42"/>
      <c r="L72" s="43"/>
    </row>
    <row r="73" spans="2:12" s="6" customFormat="1" ht="37.5" customHeight="1">
      <c r="B73" s="23"/>
      <c r="C73" s="12" t="s">
        <v>111</v>
      </c>
      <c r="D73" s="24"/>
      <c r="E73" s="24"/>
      <c r="F73" s="24"/>
      <c r="G73" s="24"/>
      <c r="H73" s="24"/>
      <c r="J73" s="24"/>
      <c r="K73" s="24"/>
      <c r="L73" s="43"/>
    </row>
    <row r="74" spans="2:12" s="6" customFormat="1" ht="7.5" customHeight="1">
      <c r="B74" s="23"/>
      <c r="C74" s="24"/>
      <c r="D74" s="24"/>
      <c r="E74" s="24"/>
      <c r="F74" s="24"/>
      <c r="G74" s="24"/>
      <c r="H74" s="24"/>
      <c r="J74" s="24"/>
      <c r="K74" s="24"/>
      <c r="L74" s="43"/>
    </row>
    <row r="75" spans="2:12" s="6" customFormat="1" ht="15" customHeight="1">
      <c r="B75" s="23"/>
      <c r="C75" s="19" t="s">
        <v>16</v>
      </c>
      <c r="D75" s="24"/>
      <c r="E75" s="24"/>
      <c r="F75" s="24"/>
      <c r="G75" s="24"/>
      <c r="H75" s="24"/>
      <c r="J75" s="24"/>
      <c r="K75" s="24"/>
      <c r="L75" s="43"/>
    </row>
    <row r="76" spans="2:12" s="6" customFormat="1" ht="16.5" customHeight="1">
      <c r="B76" s="23"/>
      <c r="C76" s="24"/>
      <c r="D76" s="24"/>
      <c r="E76" s="237" t="str">
        <f>$E$7</f>
        <v>Volnočasový areál Rolava II. etapa - úprava břehů  - II. část - revize C</v>
      </c>
      <c r="F76" s="209"/>
      <c r="G76" s="209"/>
      <c r="H76" s="209"/>
      <c r="J76" s="24"/>
      <c r="K76" s="24"/>
      <c r="L76" s="43"/>
    </row>
    <row r="77" spans="2:12" s="2" customFormat="1" ht="15.75" customHeight="1">
      <c r="B77" s="10"/>
      <c r="C77" s="19" t="s">
        <v>96</v>
      </c>
      <c r="D77" s="11"/>
      <c r="E77" s="11"/>
      <c r="F77" s="11"/>
      <c r="G77" s="11"/>
      <c r="H77" s="11"/>
      <c r="J77" s="11"/>
      <c r="K77" s="11"/>
      <c r="L77" s="128"/>
    </row>
    <row r="78" spans="2:12" s="6" customFormat="1" ht="16.5" customHeight="1">
      <c r="B78" s="23"/>
      <c r="C78" s="24"/>
      <c r="D78" s="24"/>
      <c r="E78" s="237" t="s">
        <v>97</v>
      </c>
      <c r="F78" s="209"/>
      <c r="G78" s="209"/>
      <c r="H78" s="209"/>
      <c r="J78" s="24"/>
      <c r="K78" s="24"/>
      <c r="L78" s="43"/>
    </row>
    <row r="79" spans="2:12" s="6" customFormat="1" ht="15" customHeight="1">
      <c r="B79" s="23"/>
      <c r="C79" s="19" t="s">
        <v>98</v>
      </c>
      <c r="D79" s="24"/>
      <c r="E79" s="24"/>
      <c r="F79" s="24"/>
      <c r="G79" s="24"/>
      <c r="H79" s="24"/>
      <c r="J79" s="24"/>
      <c r="K79" s="24"/>
      <c r="L79" s="43"/>
    </row>
    <row r="80" spans="2:12" s="6" customFormat="1" ht="19.5" customHeight="1">
      <c r="B80" s="23"/>
      <c r="C80" s="24"/>
      <c r="D80" s="24"/>
      <c r="E80" s="217" t="str">
        <f>$E$11</f>
        <v>SO.01 01 - Soupis prací</v>
      </c>
      <c r="F80" s="209"/>
      <c r="G80" s="209"/>
      <c r="H80" s="209"/>
      <c r="J80" s="24"/>
      <c r="K80" s="24"/>
      <c r="L80" s="43"/>
    </row>
    <row r="81" spans="2:12" s="6" customFormat="1" ht="7.5" customHeight="1">
      <c r="B81" s="23"/>
      <c r="C81" s="24"/>
      <c r="D81" s="24"/>
      <c r="E81" s="24"/>
      <c r="F81" s="24"/>
      <c r="G81" s="24"/>
      <c r="H81" s="24"/>
      <c r="J81" s="24"/>
      <c r="K81" s="24"/>
      <c r="L81" s="43"/>
    </row>
    <row r="82" spans="2:12" s="6" customFormat="1" ht="18.75" customHeight="1">
      <c r="B82" s="23"/>
      <c r="C82" s="19" t="s">
        <v>23</v>
      </c>
      <c r="D82" s="24"/>
      <c r="E82" s="24"/>
      <c r="F82" s="17" t="str">
        <f>$F$14</f>
        <v>Karlovy Vary</v>
      </c>
      <c r="G82" s="24"/>
      <c r="H82" s="24"/>
      <c r="I82" s="101" t="s">
        <v>25</v>
      </c>
      <c r="J82" s="52" t="str">
        <f>IF($J$14="","",$J$14)</f>
        <v>31.07.2014</v>
      </c>
      <c r="K82" s="24"/>
      <c r="L82" s="43"/>
    </row>
    <row r="83" spans="2:12" s="6" customFormat="1" ht="7.5" customHeight="1">
      <c r="B83" s="23"/>
      <c r="C83" s="24"/>
      <c r="D83" s="24"/>
      <c r="E83" s="24"/>
      <c r="F83" s="24"/>
      <c r="G83" s="24"/>
      <c r="H83" s="24"/>
      <c r="J83" s="24"/>
      <c r="K83" s="24"/>
      <c r="L83" s="43"/>
    </row>
    <row r="84" spans="2:12" s="6" customFormat="1" ht="15.75" customHeight="1">
      <c r="B84" s="23"/>
      <c r="C84" s="19" t="s">
        <v>29</v>
      </c>
      <c r="D84" s="24"/>
      <c r="E84" s="24"/>
      <c r="F84" s="17" t="str">
        <f>$E$17</f>
        <v>Statutární město Karlovy Vary</v>
      </c>
      <c r="G84" s="24"/>
      <c r="H84" s="24"/>
      <c r="I84" s="101" t="s">
        <v>36</v>
      </c>
      <c r="J84" s="17" t="str">
        <f>$E$23</f>
        <v>Ing. Miloslav Čáp, Ph.D., Ing. Jan Jirásek</v>
      </c>
      <c r="K84" s="24"/>
      <c r="L84" s="43"/>
    </row>
    <row r="85" spans="2:12" s="6" customFormat="1" ht="15" customHeight="1">
      <c r="B85" s="23"/>
      <c r="C85" s="19" t="s">
        <v>34</v>
      </c>
      <c r="D85" s="24"/>
      <c r="E85" s="24"/>
      <c r="F85" s="17">
        <f>IF($E$20="","",$E$20)</f>
      </c>
      <c r="G85" s="24"/>
      <c r="H85" s="24"/>
      <c r="J85" s="24"/>
      <c r="K85" s="24"/>
      <c r="L85" s="43"/>
    </row>
    <row r="86" spans="2:12" s="6" customFormat="1" ht="11.25" customHeight="1">
      <c r="B86" s="23"/>
      <c r="C86" s="24"/>
      <c r="D86" s="24"/>
      <c r="E86" s="24"/>
      <c r="F86" s="24"/>
      <c r="G86" s="24"/>
      <c r="H86" s="24"/>
      <c r="J86" s="24"/>
      <c r="K86" s="24"/>
      <c r="L86" s="43"/>
    </row>
    <row r="87" spans="2:20" s="129" customFormat="1" ht="30" customHeight="1">
      <c r="B87" s="130"/>
      <c r="C87" s="131" t="s">
        <v>112</v>
      </c>
      <c r="D87" s="132" t="s">
        <v>61</v>
      </c>
      <c r="E87" s="132" t="s">
        <v>57</v>
      </c>
      <c r="F87" s="132" t="s">
        <v>113</v>
      </c>
      <c r="G87" s="132" t="s">
        <v>114</v>
      </c>
      <c r="H87" s="132" t="s">
        <v>115</v>
      </c>
      <c r="I87" s="133" t="s">
        <v>116</v>
      </c>
      <c r="J87" s="132" t="s">
        <v>117</v>
      </c>
      <c r="K87" s="134" t="s">
        <v>118</v>
      </c>
      <c r="L87" s="135"/>
      <c r="M87" s="59" t="s">
        <v>119</v>
      </c>
      <c r="N87" s="60" t="s">
        <v>46</v>
      </c>
      <c r="O87" s="60" t="s">
        <v>120</v>
      </c>
      <c r="P87" s="60" t="s">
        <v>121</v>
      </c>
      <c r="Q87" s="60" t="s">
        <v>122</v>
      </c>
      <c r="R87" s="60" t="s">
        <v>123</v>
      </c>
      <c r="S87" s="60" t="s">
        <v>124</v>
      </c>
      <c r="T87" s="61" t="s">
        <v>125</v>
      </c>
    </row>
    <row r="88" spans="2:63" s="6" customFormat="1" ht="30" customHeight="1">
      <c r="B88" s="23"/>
      <c r="C88" s="66" t="s">
        <v>103</v>
      </c>
      <c r="D88" s="24"/>
      <c r="E88" s="24"/>
      <c r="F88" s="24"/>
      <c r="G88" s="24"/>
      <c r="H88" s="24"/>
      <c r="J88" s="136">
        <f>$BK$88</f>
        <v>0</v>
      </c>
      <c r="K88" s="24"/>
      <c r="L88" s="43"/>
      <c r="M88" s="63"/>
      <c r="N88" s="64"/>
      <c r="O88" s="64"/>
      <c r="P88" s="137">
        <f>$P$89</f>
        <v>0</v>
      </c>
      <c r="Q88" s="64"/>
      <c r="R88" s="137">
        <f>$R$89</f>
        <v>1624.1039591802</v>
      </c>
      <c r="S88" s="64"/>
      <c r="T88" s="138">
        <f>$T$89</f>
        <v>1.43532</v>
      </c>
      <c r="AT88" s="6" t="s">
        <v>75</v>
      </c>
      <c r="AU88" s="6" t="s">
        <v>104</v>
      </c>
      <c r="BK88" s="139">
        <f>$BK$89</f>
        <v>0</v>
      </c>
    </row>
    <row r="89" spans="2:63" s="140" customFormat="1" ht="37.5" customHeight="1">
      <c r="B89" s="141"/>
      <c r="C89" s="142"/>
      <c r="D89" s="142" t="s">
        <v>75</v>
      </c>
      <c r="E89" s="143" t="s">
        <v>126</v>
      </c>
      <c r="F89" s="143" t="s">
        <v>127</v>
      </c>
      <c r="G89" s="142"/>
      <c r="H89" s="142"/>
      <c r="J89" s="144">
        <f>$BK$89</f>
        <v>0</v>
      </c>
      <c r="K89" s="142"/>
      <c r="L89" s="145"/>
      <c r="M89" s="146"/>
      <c r="N89" s="142"/>
      <c r="O89" s="142"/>
      <c r="P89" s="147">
        <f>$P$90+$P$205+$P$229+$P$236</f>
        <v>0</v>
      </c>
      <c r="Q89" s="142"/>
      <c r="R89" s="147">
        <f>$R$90+$R$205+$R$229+$R$236</f>
        <v>1624.1039591802</v>
      </c>
      <c r="S89" s="142"/>
      <c r="T89" s="148">
        <f>$T$90+$T$205+$T$229+$T$236</f>
        <v>1.43532</v>
      </c>
      <c r="AR89" s="149" t="s">
        <v>22</v>
      </c>
      <c r="AT89" s="149" t="s">
        <v>75</v>
      </c>
      <c r="AU89" s="149" t="s">
        <v>76</v>
      </c>
      <c r="AY89" s="149" t="s">
        <v>128</v>
      </c>
      <c r="BK89" s="150">
        <f>$BK$90+$BK$205+$BK$229+$BK$236</f>
        <v>0</v>
      </c>
    </row>
    <row r="90" spans="2:63" s="140" customFormat="1" ht="21" customHeight="1">
      <c r="B90" s="141"/>
      <c r="C90" s="142"/>
      <c r="D90" s="142" t="s">
        <v>75</v>
      </c>
      <c r="E90" s="151" t="s">
        <v>22</v>
      </c>
      <c r="F90" s="151" t="s">
        <v>129</v>
      </c>
      <c r="G90" s="142"/>
      <c r="H90" s="142"/>
      <c r="J90" s="152">
        <f>$BK$90</f>
        <v>0</v>
      </c>
      <c r="K90" s="142"/>
      <c r="L90" s="145"/>
      <c r="M90" s="146"/>
      <c r="N90" s="142"/>
      <c r="O90" s="142"/>
      <c r="P90" s="147">
        <f>SUM($P$91:$P$204)</f>
        <v>0</v>
      </c>
      <c r="Q90" s="142"/>
      <c r="R90" s="147">
        <f>SUM($R$91:$R$204)</f>
        <v>91.845279608</v>
      </c>
      <c r="S90" s="142"/>
      <c r="T90" s="148">
        <f>SUM($T$91:$T$204)</f>
        <v>0</v>
      </c>
      <c r="AR90" s="149" t="s">
        <v>22</v>
      </c>
      <c r="AT90" s="149" t="s">
        <v>75</v>
      </c>
      <c r="AU90" s="149" t="s">
        <v>22</v>
      </c>
      <c r="AY90" s="149" t="s">
        <v>128</v>
      </c>
      <c r="BK90" s="150">
        <f>SUM($BK$91:$BK$204)</f>
        <v>0</v>
      </c>
    </row>
    <row r="91" spans="2:65" s="6" customFormat="1" ht="15.75" customHeight="1">
      <c r="B91" s="23"/>
      <c r="C91" s="153" t="s">
        <v>22</v>
      </c>
      <c r="D91" s="153" t="s">
        <v>130</v>
      </c>
      <c r="E91" s="154" t="s">
        <v>131</v>
      </c>
      <c r="F91" s="155" t="s">
        <v>132</v>
      </c>
      <c r="G91" s="156" t="s">
        <v>133</v>
      </c>
      <c r="H91" s="157">
        <v>6</v>
      </c>
      <c r="I91" s="158"/>
      <c r="J91" s="159">
        <f>ROUND($I$91*$H$91,2)</f>
        <v>0</v>
      </c>
      <c r="K91" s="155" t="s">
        <v>134</v>
      </c>
      <c r="L91" s="43"/>
      <c r="M91" s="160"/>
      <c r="N91" s="161" t="s">
        <v>47</v>
      </c>
      <c r="O91" s="24"/>
      <c r="P91" s="162">
        <f>$O$91*$H$91</f>
        <v>0</v>
      </c>
      <c r="Q91" s="162">
        <v>8.2788E-05</v>
      </c>
      <c r="R91" s="162">
        <f>$Q$91*$H$91</f>
        <v>0.000496728</v>
      </c>
      <c r="S91" s="162">
        <v>0</v>
      </c>
      <c r="T91" s="163">
        <f>$S$91*$H$91</f>
        <v>0</v>
      </c>
      <c r="AR91" s="97" t="s">
        <v>135</v>
      </c>
      <c r="AT91" s="97" t="s">
        <v>130</v>
      </c>
      <c r="AU91" s="97" t="s">
        <v>84</v>
      </c>
      <c r="AY91" s="6" t="s">
        <v>128</v>
      </c>
      <c r="BE91" s="164">
        <f>IF($N$91="základní",$J$91,0)</f>
        <v>0</v>
      </c>
      <c r="BF91" s="164">
        <f>IF($N$91="snížená",$J$91,0)</f>
        <v>0</v>
      </c>
      <c r="BG91" s="164">
        <f>IF($N$91="zákl. přenesená",$J$91,0)</f>
        <v>0</v>
      </c>
      <c r="BH91" s="164">
        <f>IF($N$91="sníž. přenesená",$J$91,0)</f>
        <v>0</v>
      </c>
      <c r="BI91" s="164">
        <f>IF($N$91="nulová",$J$91,0)</f>
        <v>0</v>
      </c>
      <c r="BJ91" s="97" t="s">
        <v>22</v>
      </c>
      <c r="BK91" s="164">
        <f>ROUND($I$91*$H$91,2)</f>
        <v>0</v>
      </c>
      <c r="BL91" s="97" t="s">
        <v>135</v>
      </c>
      <c r="BM91" s="97" t="s">
        <v>136</v>
      </c>
    </row>
    <row r="92" spans="2:47" s="6" customFormat="1" ht="16.5" customHeight="1">
      <c r="B92" s="23"/>
      <c r="C92" s="24"/>
      <c r="D92" s="165" t="s">
        <v>137</v>
      </c>
      <c r="E92" s="24"/>
      <c r="F92" s="166" t="s">
        <v>138</v>
      </c>
      <c r="G92" s="24"/>
      <c r="H92" s="24"/>
      <c r="J92" s="24"/>
      <c r="K92" s="24"/>
      <c r="L92" s="43"/>
      <c r="M92" s="56"/>
      <c r="N92" s="24"/>
      <c r="O92" s="24"/>
      <c r="P92" s="24"/>
      <c r="Q92" s="24"/>
      <c r="R92" s="24"/>
      <c r="S92" s="24"/>
      <c r="T92" s="57"/>
      <c r="AT92" s="6" t="s">
        <v>137</v>
      </c>
      <c r="AU92" s="6" t="s">
        <v>84</v>
      </c>
    </row>
    <row r="93" spans="2:47" s="6" customFormat="1" ht="84.75" customHeight="1">
      <c r="B93" s="23"/>
      <c r="C93" s="24"/>
      <c r="D93" s="167" t="s">
        <v>139</v>
      </c>
      <c r="E93" s="24"/>
      <c r="F93" s="168" t="s">
        <v>140</v>
      </c>
      <c r="G93" s="24"/>
      <c r="H93" s="24"/>
      <c r="J93" s="24"/>
      <c r="K93" s="24"/>
      <c r="L93" s="43"/>
      <c r="M93" s="56"/>
      <c r="N93" s="24"/>
      <c r="O93" s="24"/>
      <c r="P93" s="24"/>
      <c r="Q93" s="24"/>
      <c r="R93" s="24"/>
      <c r="S93" s="24"/>
      <c r="T93" s="57"/>
      <c r="AT93" s="6" t="s">
        <v>139</v>
      </c>
      <c r="AU93" s="6" t="s">
        <v>84</v>
      </c>
    </row>
    <row r="94" spans="2:51" s="6" customFormat="1" ht="15.75" customHeight="1">
      <c r="B94" s="169"/>
      <c r="C94" s="170"/>
      <c r="D94" s="167" t="s">
        <v>141</v>
      </c>
      <c r="E94" s="170"/>
      <c r="F94" s="171" t="s">
        <v>142</v>
      </c>
      <c r="G94" s="170"/>
      <c r="H94" s="170"/>
      <c r="J94" s="170"/>
      <c r="K94" s="170"/>
      <c r="L94" s="172"/>
      <c r="M94" s="173"/>
      <c r="N94" s="170"/>
      <c r="O94" s="170"/>
      <c r="P94" s="170"/>
      <c r="Q94" s="170"/>
      <c r="R94" s="170"/>
      <c r="S94" s="170"/>
      <c r="T94" s="174"/>
      <c r="AT94" s="175" t="s">
        <v>141</v>
      </c>
      <c r="AU94" s="175" t="s">
        <v>84</v>
      </c>
      <c r="AV94" s="175" t="s">
        <v>22</v>
      </c>
      <c r="AW94" s="175" t="s">
        <v>104</v>
      </c>
      <c r="AX94" s="175" t="s">
        <v>76</v>
      </c>
      <c r="AY94" s="175" t="s">
        <v>128</v>
      </c>
    </row>
    <row r="95" spans="2:51" s="6" customFormat="1" ht="15.75" customHeight="1">
      <c r="B95" s="176"/>
      <c r="C95" s="177"/>
      <c r="D95" s="167" t="s">
        <v>141</v>
      </c>
      <c r="E95" s="177"/>
      <c r="F95" s="178" t="s">
        <v>143</v>
      </c>
      <c r="G95" s="177"/>
      <c r="H95" s="179">
        <v>6</v>
      </c>
      <c r="J95" s="177"/>
      <c r="K95" s="177"/>
      <c r="L95" s="180"/>
      <c r="M95" s="181"/>
      <c r="N95" s="177"/>
      <c r="O95" s="177"/>
      <c r="P95" s="177"/>
      <c r="Q95" s="177"/>
      <c r="R95" s="177"/>
      <c r="S95" s="177"/>
      <c r="T95" s="182"/>
      <c r="AT95" s="183" t="s">
        <v>141</v>
      </c>
      <c r="AU95" s="183" t="s">
        <v>84</v>
      </c>
      <c r="AV95" s="183" t="s">
        <v>84</v>
      </c>
      <c r="AW95" s="183" t="s">
        <v>104</v>
      </c>
      <c r="AX95" s="183" t="s">
        <v>76</v>
      </c>
      <c r="AY95" s="183" t="s">
        <v>128</v>
      </c>
    </row>
    <row r="96" spans="2:65" s="6" customFormat="1" ht="15.75" customHeight="1">
      <c r="B96" s="23"/>
      <c r="C96" s="153" t="s">
        <v>84</v>
      </c>
      <c r="D96" s="153" t="s">
        <v>130</v>
      </c>
      <c r="E96" s="154" t="s">
        <v>144</v>
      </c>
      <c r="F96" s="155" t="s">
        <v>145</v>
      </c>
      <c r="G96" s="156" t="s">
        <v>133</v>
      </c>
      <c r="H96" s="157">
        <v>5</v>
      </c>
      <c r="I96" s="158"/>
      <c r="J96" s="159">
        <f>ROUND($I$96*$H$96,2)</f>
        <v>0</v>
      </c>
      <c r="K96" s="155" t="s">
        <v>134</v>
      </c>
      <c r="L96" s="43"/>
      <c r="M96" s="160"/>
      <c r="N96" s="161" t="s">
        <v>47</v>
      </c>
      <c r="O96" s="24"/>
      <c r="P96" s="162">
        <f>$O$96*$H$96</f>
        <v>0</v>
      </c>
      <c r="Q96" s="162">
        <v>0.000165576</v>
      </c>
      <c r="R96" s="162">
        <f>$Q$96*$H$96</f>
        <v>0.0008278799999999999</v>
      </c>
      <c r="S96" s="162">
        <v>0</v>
      </c>
      <c r="T96" s="163">
        <f>$S$96*$H$96</f>
        <v>0</v>
      </c>
      <c r="AR96" s="97" t="s">
        <v>135</v>
      </c>
      <c r="AT96" s="97" t="s">
        <v>130</v>
      </c>
      <c r="AU96" s="97" t="s">
        <v>84</v>
      </c>
      <c r="AY96" s="6" t="s">
        <v>128</v>
      </c>
      <c r="BE96" s="164">
        <f>IF($N$96="základní",$J$96,0)</f>
        <v>0</v>
      </c>
      <c r="BF96" s="164">
        <f>IF($N$96="snížená",$J$96,0)</f>
        <v>0</v>
      </c>
      <c r="BG96" s="164">
        <f>IF($N$96="zákl. přenesená",$J$96,0)</f>
        <v>0</v>
      </c>
      <c r="BH96" s="164">
        <f>IF($N$96="sníž. přenesená",$J$96,0)</f>
        <v>0</v>
      </c>
      <c r="BI96" s="164">
        <f>IF($N$96="nulová",$J$96,0)</f>
        <v>0</v>
      </c>
      <c r="BJ96" s="97" t="s">
        <v>22</v>
      </c>
      <c r="BK96" s="164">
        <f>ROUND($I$96*$H$96,2)</f>
        <v>0</v>
      </c>
      <c r="BL96" s="97" t="s">
        <v>135</v>
      </c>
      <c r="BM96" s="97" t="s">
        <v>146</v>
      </c>
    </row>
    <row r="97" spans="2:47" s="6" customFormat="1" ht="16.5" customHeight="1">
      <c r="B97" s="23"/>
      <c r="C97" s="24"/>
      <c r="D97" s="165" t="s">
        <v>137</v>
      </c>
      <c r="E97" s="24"/>
      <c r="F97" s="166" t="s">
        <v>147</v>
      </c>
      <c r="G97" s="24"/>
      <c r="H97" s="24"/>
      <c r="J97" s="24"/>
      <c r="K97" s="24"/>
      <c r="L97" s="43"/>
      <c r="M97" s="56"/>
      <c r="N97" s="24"/>
      <c r="O97" s="24"/>
      <c r="P97" s="24"/>
      <c r="Q97" s="24"/>
      <c r="R97" s="24"/>
      <c r="S97" s="24"/>
      <c r="T97" s="57"/>
      <c r="AT97" s="6" t="s">
        <v>137</v>
      </c>
      <c r="AU97" s="6" t="s">
        <v>84</v>
      </c>
    </row>
    <row r="98" spans="2:47" s="6" customFormat="1" ht="84.75" customHeight="1">
      <c r="B98" s="23"/>
      <c r="C98" s="24"/>
      <c r="D98" s="167" t="s">
        <v>139</v>
      </c>
      <c r="E98" s="24"/>
      <c r="F98" s="168" t="s">
        <v>140</v>
      </c>
      <c r="G98" s="24"/>
      <c r="H98" s="24"/>
      <c r="J98" s="24"/>
      <c r="K98" s="24"/>
      <c r="L98" s="43"/>
      <c r="M98" s="56"/>
      <c r="N98" s="24"/>
      <c r="O98" s="24"/>
      <c r="P98" s="24"/>
      <c r="Q98" s="24"/>
      <c r="R98" s="24"/>
      <c r="S98" s="24"/>
      <c r="T98" s="57"/>
      <c r="AT98" s="6" t="s">
        <v>139</v>
      </c>
      <c r="AU98" s="6" t="s">
        <v>84</v>
      </c>
    </row>
    <row r="99" spans="2:51" s="6" customFormat="1" ht="15.75" customHeight="1">
      <c r="B99" s="169"/>
      <c r="C99" s="170"/>
      <c r="D99" s="167" t="s">
        <v>141</v>
      </c>
      <c r="E99" s="170"/>
      <c r="F99" s="171" t="s">
        <v>142</v>
      </c>
      <c r="G99" s="170"/>
      <c r="H99" s="170"/>
      <c r="J99" s="170"/>
      <c r="K99" s="170"/>
      <c r="L99" s="172"/>
      <c r="M99" s="173"/>
      <c r="N99" s="170"/>
      <c r="O99" s="170"/>
      <c r="P99" s="170"/>
      <c r="Q99" s="170"/>
      <c r="R99" s="170"/>
      <c r="S99" s="170"/>
      <c r="T99" s="174"/>
      <c r="AT99" s="175" t="s">
        <v>141</v>
      </c>
      <c r="AU99" s="175" t="s">
        <v>84</v>
      </c>
      <c r="AV99" s="175" t="s">
        <v>22</v>
      </c>
      <c r="AW99" s="175" t="s">
        <v>104</v>
      </c>
      <c r="AX99" s="175" t="s">
        <v>76</v>
      </c>
      <c r="AY99" s="175" t="s">
        <v>128</v>
      </c>
    </row>
    <row r="100" spans="2:51" s="6" customFormat="1" ht="15.75" customHeight="1">
      <c r="B100" s="176"/>
      <c r="C100" s="177"/>
      <c r="D100" s="167" t="s">
        <v>141</v>
      </c>
      <c r="E100" s="177"/>
      <c r="F100" s="178" t="s">
        <v>148</v>
      </c>
      <c r="G100" s="177"/>
      <c r="H100" s="179">
        <v>5</v>
      </c>
      <c r="J100" s="177"/>
      <c r="K100" s="177"/>
      <c r="L100" s="180"/>
      <c r="M100" s="181"/>
      <c r="N100" s="177"/>
      <c r="O100" s="177"/>
      <c r="P100" s="177"/>
      <c r="Q100" s="177"/>
      <c r="R100" s="177"/>
      <c r="S100" s="177"/>
      <c r="T100" s="182"/>
      <c r="AT100" s="183" t="s">
        <v>141</v>
      </c>
      <c r="AU100" s="183" t="s">
        <v>84</v>
      </c>
      <c r="AV100" s="183" t="s">
        <v>84</v>
      </c>
      <c r="AW100" s="183" t="s">
        <v>104</v>
      </c>
      <c r="AX100" s="183" t="s">
        <v>22</v>
      </c>
      <c r="AY100" s="183" t="s">
        <v>128</v>
      </c>
    </row>
    <row r="101" spans="2:65" s="6" customFormat="1" ht="15.75" customHeight="1">
      <c r="B101" s="23"/>
      <c r="C101" s="153" t="s">
        <v>149</v>
      </c>
      <c r="D101" s="153" t="s">
        <v>130</v>
      </c>
      <c r="E101" s="154" t="s">
        <v>150</v>
      </c>
      <c r="F101" s="155" t="s">
        <v>151</v>
      </c>
      <c r="G101" s="156" t="s">
        <v>152</v>
      </c>
      <c r="H101" s="157">
        <v>153.035</v>
      </c>
      <c r="I101" s="158"/>
      <c r="J101" s="159">
        <f>ROUND($I$101*$H$101,2)</f>
        <v>0</v>
      </c>
      <c r="K101" s="155" t="s">
        <v>134</v>
      </c>
      <c r="L101" s="43"/>
      <c r="M101" s="160"/>
      <c r="N101" s="161" t="s">
        <v>47</v>
      </c>
      <c r="O101" s="24"/>
      <c r="P101" s="162">
        <f>$O$101*$H$101</f>
        <v>0</v>
      </c>
      <c r="Q101" s="162">
        <v>0</v>
      </c>
      <c r="R101" s="162">
        <f>$Q$101*$H$101</f>
        <v>0</v>
      </c>
      <c r="S101" s="162">
        <v>0</v>
      </c>
      <c r="T101" s="163">
        <f>$S$101*$H$101</f>
        <v>0</v>
      </c>
      <c r="AR101" s="97" t="s">
        <v>135</v>
      </c>
      <c r="AT101" s="97" t="s">
        <v>130</v>
      </c>
      <c r="AU101" s="97" t="s">
        <v>84</v>
      </c>
      <c r="AY101" s="6" t="s">
        <v>128</v>
      </c>
      <c r="BE101" s="164">
        <f>IF($N$101="základní",$J$101,0)</f>
        <v>0</v>
      </c>
      <c r="BF101" s="164">
        <f>IF($N$101="snížená",$J$101,0)</f>
        <v>0</v>
      </c>
      <c r="BG101" s="164">
        <f>IF($N$101="zákl. přenesená",$J$101,0)</f>
        <v>0</v>
      </c>
      <c r="BH101" s="164">
        <f>IF($N$101="sníž. přenesená",$J$101,0)</f>
        <v>0</v>
      </c>
      <c r="BI101" s="164">
        <f>IF($N$101="nulová",$J$101,0)</f>
        <v>0</v>
      </c>
      <c r="BJ101" s="97" t="s">
        <v>22</v>
      </c>
      <c r="BK101" s="164">
        <f>ROUND($I$101*$H$101,2)</f>
        <v>0</v>
      </c>
      <c r="BL101" s="97" t="s">
        <v>135</v>
      </c>
      <c r="BM101" s="97" t="s">
        <v>153</v>
      </c>
    </row>
    <row r="102" spans="2:47" s="6" customFormat="1" ht="27" customHeight="1">
      <c r="B102" s="23"/>
      <c r="C102" s="24"/>
      <c r="D102" s="165" t="s">
        <v>137</v>
      </c>
      <c r="E102" s="24"/>
      <c r="F102" s="166" t="s">
        <v>154</v>
      </c>
      <c r="G102" s="24"/>
      <c r="H102" s="24"/>
      <c r="J102" s="24"/>
      <c r="K102" s="24"/>
      <c r="L102" s="43"/>
      <c r="M102" s="56"/>
      <c r="N102" s="24"/>
      <c r="O102" s="24"/>
      <c r="P102" s="24"/>
      <c r="Q102" s="24"/>
      <c r="R102" s="24"/>
      <c r="S102" s="24"/>
      <c r="T102" s="57"/>
      <c r="AT102" s="6" t="s">
        <v>137</v>
      </c>
      <c r="AU102" s="6" t="s">
        <v>84</v>
      </c>
    </row>
    <row r="103" spans="2:47" s="6" customFormat="1" ht="98.25" customHeight="1">
      <c r="B103" s="23"/>
      <c r="C103" s="24"/>
      <c r="D103" s="167" t="s">
        <v>139</v>
      </c>
      <c r="E103" s="24"/>
      <c r="F103" s="168" t="s">
        <v>155</v>
      </c>
      <c r="G103" s="24"/>
      <c r="H103" s="24"/>
      <c r="J103" s="24"/>
      <c r="K103" s="24"/>
      <c r="L103" s="43"/>
      <c r="M103" s="56"/>
      <c r="N103" s="24"/>
      <c r="O103" s="24"/>
      <c r="P103" s="24"/>
      <c r="Q103" s="24"/>
      <c r="R103" s="24"/>
      <c r="S103" s="24"/>
      <c r="T103" s="57"/>
      <c r="AT103" s="6" t="s">
        <v>139</v>
      </c>
      <c r="AU103" s="6" t="s">
        <v>84</v>
      </c>
    </row>
    <row r="104" spans="2:51" s="6" customFormat="1" ht="15.75" customHeight="1">
      <c r="B104" s="169"/>
      <c r="C104" s="170"/>
      <c r="D104" s="167" t="s">
        <v>141</v>
      </c>
      <c r="E104" s="170"/>
      <c r="F104" s="171" t="s">
        <v>142</v>
      </c>
      <c r="G104" s="170"/>
      <c r="H104" s="170"/>
      <c r="J104" s="170"/>
      <c r="K104" s="170"/>
      <c r="L104" s="172"/>
      <c r="M104" s="173"/>
      <c r="N104" s="170"/>
      <c r="O104" s="170"/>
      <c r="P104" s="170"/>
      <c r="Q104" s="170"/>
      <c r="R104" s="170"/>
      <c r="S104" s="170"/>
      <c r="T104" s="174"/>
      <c r="AT104" s="175" t="s">
        <v>141</v>
      </c>
      <c r="AU104" s="175" t="s">
        <v>84</v>
      </c>
      <c r="AV104" s="175" t="s">
        <v>22</v>
      </c>
      <c r="AW104" s="175" t="s">
        <v>104</v>
      </c>
      <c r="AX104" s="175" t="s">
        <v>76</v>
      </c>
      <c r="AY104" s="175" t="s">
        <v>128</v>
      </c>
    </row>
    <row r="105" spans="2:51" s="6" customFormat="1" ht="15.75" customHeight="1">
      <c r="B105" s="176"/>
      <c r="C105" s="177"/>
      <c r="D105" s="167" t="s">
        <v>141</v>
      </c>
      <c r="E105" s="177"/>
      <c r="F105" s="178" t="s">
        <v>156</v>
      </c>
      <c r="G105" s="177"/>
      <c r="H105" s="179">
        <v>153.035</v>
      </c>
      <c r="J105" s="177"/>
      <c r="K105" s="177"/>
      <c r="L105" s="180"/>
      <c r="M105" s="181"/>
      <c r="N105" s="177"/>
      <c r="O105" s="177"/>
      <c r="P105" s="177"/>
      <c r="Q105" s="177"/>
      <c r="R105" s="177"/>
      <c r="S105" s="177"/>
      <c r="T105" s="182"/>
      <c r="AT105" s="183" t="s">
        <v>141</v>
      </c>
      <c r="AU105" s="183" t="s">
        <v>84</v>
      </c>
      <c r="AV105" s="183" t="s">
        <v>84</v>
      </c>
      <c r="AW105" s="183" t="s">
        <v>104</v>
      </c>
      <c r="AX105" s="183" t="s">
        <v>76</v>
      </c>
      <c r="AY105" s="183" t="s">
        <v>128</v>
      </c>
    </row>
    <row r="106" spans="2:65" s="6" customFormat="1" ht="15.75" customHeight="1">
      <c r="B106" s="23"/>
      <c r="C106" s="184" t="s">
        <v>135</v>
      </c>
      <c r="D106" s="184" t="s">
        <v>157</v>
      </c>
      <c r="E106" s="185" t="s">
        <v>158</v>
      </c>
      <c r="F106" s="186" t="s">
        <v>159</v>
      </c>
      <c r="G106" s="187" t="s">
        <v>152</v>
      </c>
      <c r="H106" s="188">
        <v>153.035</v>
      </c>
      <c r="I106" s="189"/>
      <c r="J106" s="190">
        <f>ROUND($I$106*$H$106,2)</f>
        <v>0</v>
      </c>
      <c r="K106" s="186" t="s">
        <v>134</v>
      </c>
      <c r="L106" s="191"/>
      <c r="M106" s="192"/>
      <c r="N106" s="193" t="s">
        <v>47</v>
      </c>
      <c r="O106" s="24"/>
      <c r="P106" s="162">
        <f>$O$106*$H$106</f>
        <v>0</v>
      </c>
      <c r="Q106" s="162">
        <v>0.6</v>
      </c>
      <c r="R106" s="162">
        <f>$Q$106*$H$106</f>
        <v>91.821</v>
      </c>
      <c r="S106" s="162">
        <v>0</v>
      </c>
      <c r="T106" s="163">
        <f>$S$106*$H$106</f>
        <v>0</v>
      </c>
      <c r="AR106" s="97" t="s">
        <v>160</v>
      </c>
      <c r="AT106" s="97" t="s">
        <v>157</v>
      </c>
      <c r="AU106" s="97" t="s">
        <v>84</v>
      </c>
      <c r="AY106" s="6" t="s">
        <v>128</v>
      </c>
      <c r="BE106" s="164">
        <f>IF($N$106="základní",$J$106,0)</f>
        <v>0</v>
      </c>
      <c r="BF106" s="164">
        <f>IF($N$106="snížená",$J$106,0)</f>
        <v>0</v>
      </c>
      <c r="BG106" s="164">
        <f>IF($N$106="zákl. přenesená",$J$106,0)</f>
        <v>0</v>
      </c>
      <c r="BH106" s="164">
        <f>IF($N$106="sníž. přenesená",$J$106,0)</f>
        <v>0</v>
      </c>
      <c r="BI106" s="164">
        <f>IF($N$106="nulová",$J$106,0)</f>
        <v>0</v>
      </c>
      <c r="BJ106" s="97" t="s">
        <v>22</v>
      </c>
      <c r="BK106" s="164">
        <f>ROUND($I$106*$H$106,2)</f>
        <v>0</v>
      </c>
      <c r="BL106" s="97" t="s">
        <v>135</v>
      </c>
      <c r="BM106" s="97" t="s">
        <v>161</v>
      </c>
    </row>
    <row r="107" spans="2:47" s="6" customFormat="1" ht="16.5" customHeight="1">
      <c r="B107" s="23"/>
      <c r="C107" s="24"/>
      <c r="D107" s="165" t="s">
        <v>137</v>
      </c>
      <c r="E107" s="24"/>
      <c r="F107" s="166" t="s">
        <v>162</v>
      </c>
      <c r="G107" s="24"/>
      <c r="H107" s="24"/>
      <c r="J107" s="24"/>
      <c r="K107" s="24"/>
      <c r="L107" s="43"/>
      <c r="M107" s="56"/>
      <c r="N107" s="24"/>
      <c r="O107" s="24"/>
      <c r="P107" s="24"/>
      <c r="Q107" s="24"/>
      <c r="R107" s="24"/>
      <c r="S107" s="24"/>
      <c r="T107" s="57"/>
      <c r="AT107" s="6" t="s">
        <v>137</v>
      </c>
      <c r="AU107" s="6" t="s">
        <v>84</v>
      </c>
    </row>
    <row r="108" spans="2:65" s="6" customFormat="1" ht="15.75" customHeight="1">
      <c r="B108" s="23"/>
      <c r="C108" s="153" t="s">
        <v>148</v>
      </c>
      <c r="D108" s="153" t="s">
        <v>130</v>
      </c>
      <c r="E108" s="154" t="s">
        <v>163</v>
      </c>
      <c r="F108" s="155" t="s">
        <v>164</v>
      </c>
      <c r="G108" s="156" t="s">
        <v>152</v>
      </c>
      <c r="H108" s="157">
        <v>650.83</v>
      </c>
      <c r="I108" s="158"/>
      <c r="J108" s="159">
        <f>ROUND($I$108*$H$108,2)</f>
        <v>0</v>
      </c>
      <c r="K108" s="155" t="s">
        <v>134</v>
      </c>
      <c r="L108" s="43"/>
      <c r="M108" s="160"/>
      <c r="N108" s="161" t="s">
        <v>47</v>
      </c>
      <c r="O108" s="24"/>
      <c r="P108" s="162">
        <f>$O$108*$H$108</f>
        <v>0</v>
      </c>
      <c r="Q108" s="162">
        <v>0</v>
      </c>
      <c r="R108" s="162">
        <f>$Q$108*$H$108</f>
        <v>0</v>
      </c>
      <c r="S108" s="162">
        <v>0</v>
      </c>
      <c r="T108" s="163">
        <f>$S$108*$H$108</f>
        <v>0</v>
      </c>
      <c r="AR108" s="97" t="s">
        <v>135</v>
      </c>
      <c r="AT108" s="97" t="s">
        <v>130</v>
      </c>
      <c r="AU108" s="97" t="s">
        <v>84</v>
      </c>
      <c r="AY108" s="6" t="s">
        <v>128</v>
      </c>
      <c r="BE108" s="164">
        <f>IF($N$108="základní",$J$108,0)</f>
        <v>0</v>
      </c>
      <c r="BF108" s="164">
        <f>IF($N$108="snížená",$J$108,0)</f>
        <v>0</v>
      </c>
      <c r="BG108" s="164">
        <f>IF($N$108="zákl. přenesená",$J$108,0)</f>
        <v>0</v>
      </c>
      <c r="BH108" s="164">
        <f>IF($N$108="sníž. přenesená",$J$108,0)</f>
        <v>0</v>
      </c>
      <c r="BI108" s="164">
        <f>IF($N$108="nulová",$J$108,0)</f>
        <v>0</v>
      </c>
      <c r="BJ108" s="97" t="s">
        <v>22</v>
      </c>
      <c r="BK108" s="164">
        <f>ROUND($I$108*$H$108,2)</f>
        <v>0</v>
      </c>
      <c r="BL108" s="97" t="s">
        <v>135</v>
      </c>
      <c r="BM108" s="97" t="s">
        <v>165</v>
      </c>
    </row>
    <row r="109" spans="2:47" s="6" customFormat="1" ht="27" customHeight="1">
      <c r="B109" s="23"/>
      <c r="C109" s="24"/>
      <c r="D109" s="165" t="s">
        <v>137</v>
      </c>
      <c r="E109" s="24"/>
      <c r="F109" s="166" t="s">
        <v>166</v>
      </c>
      <c r="G109" s="24"/>
      <c r="H109" s="24"/>
      <c r="J109" s="24"/>
      <c r="K109" s="24"/>
      <c r="L109" s="43"/>
      <c r="M109" s="56"/>
      <c r="N109" s="24"/>
      <c r="O109" s="24"/>
      <c r="P109" s="24"/>
      <c r="Q109" s="24"/>
      <c r="R109" s="24"/>
      <c r="S109" s="24"/>
      <c r="T109" s="57"/>
      <c r="AT109" s="6" t="s">
        <v>137</v>
      </c>
      <c r="AU109" s="6" t="s">
        <v>84</v>
      </c>
    </row>
    <row r="110" spans="2:47" s="6" customFormat="1" ht="273.75" customHeight="1">
      <c r="B110" s="23"/>
      <c r="C110" s="24"/>
      <c r="D110" s="167" t="s">
        <v>139</v>
      </c>
      <c r="E110" s="24"/>
      <c r="F110" s="168" t="s">
        <v>167</v>
      </c>
      <c r="G110" s="24"/>
      <c r="H110" s="24"/>
      <c r="J110" s="24"/>
      <c r="K110" s="24"/>
      <c r="L110" s="43"/>
      <c r="M110" s="56"/>
      <c r="N110" s="24"/>
      <c r="O110" s="24"/>
      <c r="P110" s="24"/>
      <c r="Q110" s="24"/>
      <c r="R110" s="24"/>
      <c r="S110" s="24"/>
      <c r="T110" s="57"/>
      <c r="AT110" s="6" t="s">
        <v>139</v>
      </c>
      <c r="AU110" s="6" t="s">
        <v>84</v>
      </c>
    </row>
    <row r="111" spans="2:51" s="6" customFormat="1" ht="15.75" customHeight="1">
      <c r="B111" s="169"/>
      <c r="C111" s="170"/>
      <c r="D111" s="167" t="s">
        <v>141</v>
      </c>
      <c r="E111" s="170"/>
      <c r="F111" s="171" t="s">
        <v>168</v>
      </c>
      <c r="G111" s="170"/>
      <c r="H111" s="170"/>
      <c r="J111" s="170"/>
      <c r="K111" s="170"/>
      <c r="L111" s="172"/>
      <c r="M111" s="173"/>
      <c r="N111" s="170"/>
      <c r="O111" s="170"/>
      <c r="P111" s="170"/>
      <c r="Q111" s="170"/>
      <c r="R111" s="170"/>
      <c r="S111" s="170"/>
      <c r="T111" s="174"/>
      <c r="AT111" s="175" t="s">
        <v>141</v>
      </c>
      <c r="AU111" s="175" t="s">
        <v>84</v>
      </c>
      <c r="AV111" s="175" t="s">
        <v>22</v>
      </c>
      <c r="AW111" s="175" t="s">
        <v>104</v>
      </c>
      <c r="AX111" s="175" t="s">
        <v>76</v>
      </c>
      <c r="AY111" s="175" t="s">
        <v>128</v>
      </c>
    </row>
    <row r="112" spans="2:51" s="6" customFormat="1" ht="15.75" customHeight="1">
      <c r="B112" s="176"/>
      <c r="C112" s="177"/>
      <c r="D112" s="167" t="s">
        <v>141</v>
      </c>
      <c r="E112" s="177"/>
      <c r="F112" s="178" t="s">
        <v>169</v>
      </c>
      <c r="G112" s="177"/>
      <c r="H112" s="179">
        <v>650.83</v>
      </c>
      <c r="J112" s="177"/>
      <c r="K112" s="177"/>
      <c r="L112" s="180"/>
      <c r="M112" s="181"/>
      <c r="N112" s="177"/>
      <c r="O112" s="177"/>
      <c r="P112" s="177"/>
      <c r="Q112" s="177"/>
      <c r="R112" s="177"/>
      <c r="S112" s="177"/>
      <c r="T112" s="182"/>
      <c r="AT112" s="183" t="s">
        <v>141</v>
      </c>
      <c r="AU112" s="183" t="s">
        <v>84</v>
      </c>
      <c r="AV112" s="183" t="s">
        <v>84</v>
      </c>
      <c r="AW112" s="183" t="s">
        <v>104</v>
      </c>
      <c r="AX112" s="183" t="s">
        <v>76</v>
      </c>
      <c r="AY112" s="183" t="s">
        <v>128</v>
      </c>
    </row>
    <row r="113" spans="2:65" s="6" customFormat="1" ht="15.75" customHeight="1">
      <c r="B113" s="23"/>
      <c r="C113" s="153" t="s">
        <v>143</v>
      </c>
      <c r="D113" s="153" t="s">
        <v>130</v>
      </c>
      <c r="E113" s="154" t="s">
        <v>170</v>
      </c>
      <c r="F113" s="155" t="s">
        <v>171</v>
      </c>
      <c r="G113" s="156" t="s">
        <v>152</v>
      </c>
      <c r="H113" s="157">
        <v>650.83</v>
      </c>
      <c r="I113" s="158"/>
      <c r="J113" s="159">
        <f>ROUND($I$113*$H$113,2)</f>
        <v>0</v>
      </c>
      <c r="K113" s="155" t="s">
        <v>134</v>
      </c>
      <c r="L113" s="43"/>
      <c r="M113" s="160"/>
      <c r="N113" s="161" t="s">
        <v>47</v>
      </c>
      <c r="O113" s="24"/>
      <c r="P113" s="162">
        <f>$O$113*$H$113</f>
        <v>0</v>
      </c>
      <c r="Q113" s="162">
        <v>0</v>
      </c>
      <c r="R113" s="162">
        <f>$Q$113*$H$113</f>
        <v>0</v>
      </c>
      <c r="S113" s="162">
        <v>0</v>
      </c>
      <c r="T113" s="163">
        <f>$S$113*$H$113</f>
        <v>0</v>
      </c>
      <c r="AR113" s="97" t="s">
        <v>135</v>
      </c>
      <c r="AT113" s="97" t="s">
        <v>130</v>
      </c>
      <c r="AU113" s="97" t="s">
        <v>84</v>
      </c>
      <c r="AY113" s="6" t="s">
        <v>128</v>
      </c>
      <c r="BE113" s="164">
        <f>IF($N$113="základní",$J$113,0)</f>
        <v>0</v>
      </c>
      <c r="BF113" s="164">
        <f>IF($N$113="snížená",$J$113,0)</f>
        <v>0</v>
      </c>
      <c r="BG113" s="164">
        <f>IF($N$113="zákl. přenesená",$J$113,0)</f>
        <v>0</v>
      </c>
      <c r="BH113" s="164">
        <f>IF($N$113="sníž. přenesená",$J$113,0)</f>
        <v>0</v>
      </c>
      <c r="BI113" s="164">
        <f>IF($N$113="nulová",$J$113,0)</f>
        <v>0</v>
      </c>
      <c r="BJ113" s="97" t="s">
        <v>22</v>
      </c>
      <c r="BK113" s="164">
        <f>ROUND($I$113*$H$113,2)</f>
        <v>0</v>
      </c>
      <c r="BL113" s="97" t="s">
        <v>135</v>
      </c>
      <c r="BM113" s="97" t="s">
        <v>172</v>
      </c>
    </row>
    <row r="114" spans="2:47" s="6" customFormat="1" ht="27" customHeight="1">
      <c r="B114" s="23"/>
      <c r="C114" s="24"/>
      <c r="D114" s="165" t="s">
        <v>137</v>
      </c>
      <c r="E114" s="24"/>
      <c r="F114" s="166" t="s">
        <v>173</v>
      </c>
      <c r="G114" s="24"/>
      <c r="H114" s="24"/>
      <c r="J114" s="24"/>
      <c r="K114" s="24"/>
      <c r="L114" s="43"/>
      <c r="M114" s="56"/>
      <c r="N114" s="24"/>
      <c r="O114" s="24"/>
      <c r="P114" s="24"/>
      <c r="Q114" s="24"/>
      <c r="R114" s="24"/>
      <c r="S114" s="24"/>
      <c r="T114" s="57"/>
      <c r="AT114" s="6" t="s">
        <v>137</v>
      </c>
      <c r="AU114" s="6" t="s">
        <v>84</v>
      </c>
    </row>
    <row r="115" spans="2:47" s="6" customFormat="1" ht="273.75" customHeight="1">
      <c r="B115" s="23"/>
      <c r="C115" s="24"/>
      <c r="D115" s="167" t="s">
        <v>139</v>
      </c>
      <c r="E115" s="24"/>
      <c r="F115" s="168" t="s">
        <v>167</v>
      </c>
      <c r="G115" s="24"/>
      <c r="H115" s="24"/>
      <c r="J115" s="24"/>
      <c r="K115" s="24"/>
      <c r="L115" s="43"/>
      <c r="M115" s="56"/>
      <c r="N115" s="24"/>
      <c r="O115" s="24"/>
      <c r="P115" s="24"/>
      <c r="Q115" s="24"/>
      <c r="R115" s="24"/>
      <c r="S115" s="24"/>
      <c r="T115" s="57"/>
      <c r="AT115" s="6" t="s">
        <v>139</v>
      </c>
      <c r="AU115" s="6" t="s">
        <v>84</v>
      </c>
    </row>
    <row r="116" spans="2:51" s="6" customFormat="1" ht="15.75" customHeight="1">
      <c r="B116" s="169"/>
      <c r="C116" s="170"/>
      <c r="D116" s="167" t="s">
        <v>141</v>
      </c>
      <c r="E116" s="170"/>
      <c r="F116" s="171" t="s">
        <v>168</v>
      </c>
      <c r="G116" s="170"/>
      <c r="H116" s="170"/>
      <c r="J116" s="170"/>
      <c r="K116" s="170"/>
      <c r="L116" s="172"/>
      <c r="M116" s="173"/>
      <c r="N116" s="170"/>
      <c r="O116" s="170"/>
      <c r="P116" s="170"/>
      <c r="Q116" s="170"/>
      <c r="R116" s="170"/>
      <c r="S116" s="170"/>
      <c r="T116" s="174"/>
      <c r="AT116" s="175" t="s">
        <v>141</v>
      </c>
      <c r="AU116" s="175" t="s">
        <v>84</v>
      </c>
      <c r="AV116" s="175" t="s">
        <v>22</v>
      </c>
      <c r="AW116" s="175" t="s">
        <v>104</v>
      </c>
      <c r="AX116" s="175" t="s">
        <v>76</v>
      </c>
      <c r="AY116" s="175" t="s">
        <v>128</v>
      </c>
    </row>
    <row r="117" spans="2:51" s="6" customFormat="1" ht="15.75" customHeight="1">
      <c r="B117" s="176"/>
      <c r="C117" s="177"/>
      <c r="D117" s="167" t="s">
        <v>141</v>
      </c>
      <c r="E117" s="177"/>
      <c r="F117" s="178" t="s">
        <v>169</v>
      </c>
      <c r="G117" s="177"/>
      <c r="H117" s="179">
        <v>650.83</v>
      </c>
      <c r="J117" s="177"/>
      <c r="K117" s="177"/>
      <c r="L117" s="180"/>
      <c r="M117" s="181"/>
      <c r="N117" s="177"/>
      <c r="O117" s="177"/>
      <c r="P117" s="177"/>
      <c r="Q117" s="177"/>
      <c r="R117" s="177"/>
      <c r="S117" s="177"/>
      <c r="T117" s="182"/>
      <c r="AT117" s="183" t="s">
        <v>141</v>
      </c>
      <c r="AU117" s="183" t="s">
        <v>84</v>
      </c>
      <c r="AV117" s="183" t="s">
        <v>84</v>
      </c>
      <c r="AW117" s="183" t="s">
        <v>104</v>
      </c>
      <c r="AX117" s="183" t="s">
        <v>76</v>
      </c>
      <c r="AY117" s="183" t="s">
        <v>128</v>
      </c>
    </row>
    <row r="118" spans="2:65" s="6" customFormat="1" ht="15.75" customHeight="1">
      <c r="B118" s="23"/>
      <c r="C118" s="153" t="s">
        <v>174</v>
      </c>
      <c r="D118" s="153" t="s">
        <v>130</v>
      </c>
      <c r="E118" s="154" t="s">
        <v>175</v>
      </c>
      <c r="F118" s="155" t="s">
        <v>176</v>
      </c>
      <c r="G118" s="156" t="s">
        <v>133</v>
      </c>
      <c r="H118" s="157">
        <v>6</v>
      </c>
      <c r="I118" s="158"/>
      <c r="J118" s="159">
        <f>ROUND($I$118*$H$118,2)</f>
        <v>0</v>
      </c>
      <c r="K118" s="155" t="s">
        <v>134</v>
      </c>
      <c r="L118" s="43"/>
      <c r="M118" s="160"/>
      <c r="N118" s="161" t="s">
        <v>47</v>
      </c>
      <c r="O118" s="24"/>
      <c r="P118" s="162">
        <f>$O$118*$H$118</f>
        <v>0</v>
      </c>
      <c r="Q118" s="162">
        <v>0</v>
      </c>
      <c r="R118" s="162">
        <f>$Q$118*$H$118</f>
        <v>0</v>
      </c>
      <c r="S118" s="162">
        <v>0</v>
      </c>
      <c r="T118" s="163">
        <f>$S$118*$H$118</f>
        <v>0</v>
      </c>
      <c r="AR118" s="97" t="s">
        <v>135</v>
      </c>
      <c r="AT118" s="97" t="s">
        <v>130</v>
      </c>
      <c r="AU118" s="97" t="s">
        <v>84</v>
      </c>
      <c r="AY118" s="6" t="s">
        <v>128</v>
      </c>
      <c r="BE118" s="164">
        <f>IF($N$118="základní",$J$118,0)</f>
        <v>0</v>
      </c>
      <c r="BF118" s="164">
        <f>IF($N$118="snížená",$J$118,0)</f>
        <v>0</v>
      </c>
      <c r="BG118" s="164">
        <f>IF($N$118="zákl. přenesená",$J$118,0)</f>
        <v>0</v>
      </c>
      <c r="BH118" s="164">
        <f>IF($N$118="sníž. přenesená",$J$118,0)</f>
        <v>0</v>
      </c>
      <c r="BI118" s="164">
        <f>IF($N$118="nulová",$J$118,0)</f>
        <v>0</v>
      </c>
      <c r="BJ118" s="97" t="s">
        <v>22</v>
      </c>
      <c r="BK118" s="164">
        <f>ROUND($I$118*$H$118,2)</f>
        <v>0</v>
      </c>
      <c r="BL118" s="97" t="s">
        <v>135</v>
      </c>
      <c r="BM118" s="97" t="s">
        <v>177</v>
      </c>
    </row>
    <row r="119" spans="2:47" s="6" customFormat="1" ht="27" customHeight="1">
      <c r="B119" s="23"/>
      <c r="C119" s="24"/>
      <c r="D119" s="165" t="s">
        <v>137</v>
      </c>
      <c r="E119" s="24"/>
      <c r="F119" s="166" t="s">
        <v>178</v>
      </c>
      <c r="G119" s="24"/>
      <c r="H119" s="24"/>
      <c r="J119" s="24"/>
      <c r="K119" s="24"/>
      <c r="L119" s="43"/>
      <c r="M119" s="56"/>
      <c r="N119" s="24"/>
      <c r="O119" s="24"/>
      <c r="P119" s="24"/>
      <c r="Q119" s="24"/>
      <c r="R119" s="24"/>
      <c r="S119" s="24"/>
      <c r="T119" s="57"/>
      <c r="AT119" s="6" t="s">
        <v>137</v>
      </c>
      <c r="AU119" s="6" t="s">
        <v>84</v>
      </c>
    </row>
    <row r="120" spans="2:47" s="6" customFormat="1" ht="30.75" customHeight="1">
      <c r="B120" s="23"/>
      <c r="C120" s="24"/>
      <c r="D120" s="167" t="s">
        <v>139</v>
      </c>
      <c r="E120" s="24"/>
      <c r="F120" s="168" t="s">
        <v>179</v>
      </c>
      <c r="G120" s="24"/>
      <c r="H120" s="24"/>
      <c r="J120" s="24"/>
      <c r="K120" s="24"/>
      <c r="L120" s="43"/>
      <c r="M120" s="56"/>
      <c r="N120" s="24"/>
      <c r="O120" s="24"/>
      <c r="P120" s="24"/>
      <c r="Q120" s="24"/>
      <c r="R120" s="24"/>
      <c r="S120" s="24"/>
      <c r="T120" s="57"/>
      <c r="AT120" s="6" t="s">
        <v>139</v>
      </c>
      <c r="AU120" s="6" t="s">
        <v>84</v>
      </c>
    </row>
    <row r="121" spans="2:51" s="6" customFormat="1" ht="15.75" customHeight="1">
      <c r="B121" s="169"/>
      <c r="C121" s="170"/>
      <c r="D121" s="167" t="s">
        <v>141</v>
      </c>
      <c r="E121" s="170"/>
      <c r="F121" s="171" t="s">
        <v>142</v>
      </c>
      <c r="G121" s="170"/>
      <c r="H121" s="170"/>
      <c r="J121" s="170"/>
      <c r="K121" s="170"/>
      <c r="L121" s="172"/>
      <c r="M121" s="173"/>
      <c r="N121" s="170"/>
      <c r="O121" s="170"/>
      <c r="P121" s="170"/>
      <c r="Q121" s="170"/>
      <c r="R121" s="170"/>
      <c r="S121" s="170"/>
      <c r="T121" s="174"/>
      <c r="AT121" s="175" t="s">
        <v>141</v>
      </c>
      <c r="AU121" s="175" t="s">
        <v>84</v>
      </c>
      <c r="AV121" s="175" t="s">
        <v>22</v>
      </c>
      <c r="AW121" s="175" t="s">
        <v>104</v>
      </c>
      <c r="AX121" s="175" t="s">
        <v>76</v>
      </c>
      <c r="AY121" s="175" t="s">
        <v>128</v>
      </c>
    </row>
    <row r="122" spans="2:51" s="6" customFormat="1" ht="15.75" customHeight="1">
      <c r="B122" s="176"/>
      <c r="C122" s="177"/>
      <c r="D122" s="167" t="s">
        <v>141</v>
      </c>
      <c r="E122" s="177"/>
      <c r="F122" s="178" t="s">
        <v>143</v>
      </c>
      <c r="G122" s="177"/>
      <c r="H122" s="179">
        <v>6</v>
      </c>
      <c r="J122" s="177"/>
      <c r="K122" s="177"/>
      <c r="L122" s="180"/>
      <c r="M122" s="181"/>
      <c r="N122" s="177"/>
      <c r="O122" s="177"/>
      <c r="P122" s="177"/>
      <c r="Q122" s="177"/>
      <c r="R122" s="177"/>
      <c r="S122" s="177"/>
      <c r="T122" s="182"/>
      <c r="AT122" s="183" t="s">
        <v>141</v>
      </c>
      <c r="AU122" s="183" t="s">
        <v>84</v>
      </c>
      <c r="AV122" s="183" t="s">
        <v>84</v>
      </c>
      <c r="AW122" s="183" t="s">
        <v>104</v>
      </c>
      <c r="AX122" s="183" t="s">
        <v>76</v>
      </c>
      <c r="AY122" s="183" t="s">
        <v>128</v>
      </c>
    </row>
    <row r="123" spans="2:65" s="6" customFormat="1" ht="15.75" customHeight="1">
      <c r="B123" s="23"/>
      <c r="C123" s="153" t="s">
        <v>160</v>
      </c>
      <c r="D123" s="153" t="s">
        <v>130</v>
      </c>
      <c r="E123" s="154" t="s">
        <v>180</v>
      </c>
      <c r="F123" s="155" t="s">
        <v>181</v>
      </c>
      <c r="G123" s="156" t="s">
        <v>133</v>
      </c>
      <c r="H123" s="157">
        <v>5</v>
      </c>
      <c r="I123" s="158"/>
      <c r="J123" s="159">
        <f>ROUND($I$123*$H$123,2)</f>
        <v>0</v>
      </c>
      <c r="K123" s="155" t="s">
        <v>134</v>
      </c>
      <c r="L123" s="43"/>
      <c r="M123" s="160"/>
      <c r="N123" s="161" t="s">
        <v>47</v>
      </c>
      <c r="O123" s="24"/>
      <c r="P123" s="162">
        <f>$O$123*$H$123</f>
        <v>0</v>
      </c>
      <c r="Q123" s="162">
        <v>0</v>
      </c>
      <c r="R123" s="162">
        <f>$Q$123*$H$123</f>
        <v>0</v>
      </c>
      <c r="S123" s="162">
        <v>0</v>
      </c>
      <c r="T123" s="163">
        <f>$S$123*$H$123</f>
        <v>0</v>
      </c>
      <c r="AR123" s="97" t="s">
        <v>135</v>
      </c>
      <c r="AT123" s="97" t="s">
        <v>130</v>
      </c>
      <c r="AU123" s="97" t="s">
        <v>84</v>
      </c>
      <c r="AY123" s="6" t="s">
        <v>128</v>
      </c>
      <c r="BE123" s="164">
        <f>IF($N$123="základní",$J$123,0)</f>
        <v>0</v>
      </c>
      <c r="BF123" s="164">
        <f>IF($N$123="snížená",$J$123,0)</f>
        <v>0</v>
      </c>
      <c r="BG123" s="164">
        <f>IF($N$123="zákl. přenesená",$J$123,0)</f>
        <v>0</v>
      </c>
      <c r="BH123" s="164">
        <f>IF($N$123="sníž. přenesená",$J$123,0)</f>
        <v>0</v>
      </c>
      <c r="BI123" s="164">
        <f>IF($N$123="nulová",$J$123,0)</f>
        <v>0</v>
      </c>
      <c r="BJ123" s="97" t="s">
        <v>22</v>
      </c>
      <c r="BK123" s="164">
        <f>ROUND($I$123*$H$123,2)</f>
        <v>0</v>
      </c>
      <c r="BL123" s="97" t="s">
        <v>135</v>
      </c>
      <c r="BM123" s="97" t="s">
        <v>182</v>
      </c>
    </row>
    <row r="124" spans="2:47" s="6" customFormat="1" ht="27" customHeight="1">
      <c r="B124" s="23"/>
      <c r="C124" s="24"/>
      <c r="D124" s="165" t="s">
        <v>137</v>
      </c>
      <c r="E124" s="24"/>
      <c r="F124" s="166" t="s">
        <v>183</v>
      </c>
      <c r="G124" s="24"/>
      <c r="H124" s="24"/>
      <c r="J124" s="24"/>
      <c r="K124" s="24"/>
      <c r="L124" s="43"/>
      <c r="M124" s="56"/>
      <c r="N124" s="24"/>
      <c r="O124" s="24"/>
      <c r="P124" s="24"/>
      <c r="Q124" s="24"/>
      <c r="R124" s="24"/>
      <c r="S124" s="24"/>
      <c r="T124" s="57"/>
      <c r="AT124" s="6" t="s">
        <v>137</v>
      </c>
      <c r="AU124" s="6" t="s">
        <v>84</v>
      </c>
    </row>
    <row r="125" spans="2:47" s="6" customFormat="1" ht="30.75" customHeight="1">
      <c r="B125" s="23"/>
      <c r="C125" s="24"/>
      <c r="D125" s="167" t="s">
        <v>139</v>
      </c>
      <c r="E125" s="24"/>
      <c r="F125" s="168" t="s">
        <v>179</v>
      </c>
      <c r="G125" s="24"/>
      <c r="H125" s="24"/>
      <c r="J125" s="24"/>
      <c r="K125" s="24"/>
      <c r="L125" s="43"/>
      <c r="M125" s="56"/>
      <c r="N125" s="24"/>
      <c r="O125" s="24"/>
      <c r="P125" s="24"/>
      <c r="Q125" s="24"/>
      <c r="R125" s="24"/>
      <c r="S125" s="24"/>
      <c r="T125" s="57"/>
      <c r="AT125" s="6" t="s">
        <v>139</v>
      </c>
      <c r="AU125" s="6" t="s">
        <v>84</v>
      </c>
    </row>
    <row r="126" spans="2:51" s="6" customFormat="1" ht="15.75" customHeight="1">
      <c r="B126" s="169"/>
      <c r="C126" s="170"/>
      <c r="D126" s="167" t="s">
        <v>141</v>
      </c>
      <c r="E126" s="170"/>
      <c r="F126" s="171" t="s">
        <v>142</v>
      </c>
      <c r="G126" s="170"/>
      <c r="H126" s="170"/>
      <c r="J126" s="170"/>
      <c r="K126" s="170"/>
      <c r="L126" s="172"/>
      <c r="M126" s="173"/>
      <c r="N126" s="170"/>
      <c r="O126" s="170"/>
      <c r="P126" s="170"/>
      <c r="Q126" s="170"/>
      <c r="R126" s="170"/>
      <c r="S126" s="170"/>
      <c r="T126" s="174"/>
      <c r="AT126" s="175" t="s">
        <v>141</v>
      </c>
      <c r="AU126" s="175" t="s">
        <v>84</v>
      </c>
      <c r="AV126" s="175" t="s">
        <v>22</v>
      </c>
      <c r="AW126" s="175" t="s">
        <v>104</v>
      </c>
      <c r="AX126" s="175" t="s">
        <v>76</v>
      </c>
      <c r="AY126" s="175" t="s">
        <v>128</v>
      </c>
    </row>
    <row r="127" spans="2:51" s="6" customFormat="1" ht="15.75" customHeight="1">
      <c r="B127" s="176"/>
      <c r="C127" s="177"/>
      <c r="D127" s="167" t="s">
        <v>141</v>
      </c>
      <c r="E127" s="177"/>
      <c r="F127" s="178" t="s">
        <v>148</v>
      </c>
      <c r="G127" s="177"/>
      <c r="H127" s="179">
        <v>5</v>
      </c>
      <c r="J127" s="177"/>
      <c r="K127" s="177"/>
      <c r="L127" s="180"/>
      <c r="M127" s="181"/>
      <c r="N127" s="177"/>
      <c r="O127" s="177"/>
      <c r="P127" s="177"/>
      <c r="Q127" s="177"/>
      <c r="R127" s="177"/>
      <c r="S127" s="177"/>
      <c r="T127" s="182"/>
      <c r="AT127" s="183" t="s">
        <v>141</v>
      </c>
      <c r="AU127" s="183" t="s">
        <v>84</v>
      </c>
      <c r="AV127" s="183" t="s">
        <v>84</v>
      </c>
      <c r="AW127" s="183" t="s">
        <v>104</v>
      </c>
      <c r="AX127" s="183" t="s">
        <v>76</v>
      </c>
      <c r="AY127" s="183" t="s">
        <v>128</v>
      </c>
    </row>
    <row r="128" spans="2:65" s="6" customFormat="1" ht="15.75" customHeight="1">
      <c r="B128" s="23"/>
      <c r="C128" s="153" t="s">
        <v>184</v>
      </c>
      <c r="D128" s="153" t="s">
        <v>130</v>
      </c>
      <c r="E128" s="154" t="s">
        <v>185</v>
      </c>
      <c r="F128" s="155" t="s">
        <v>186</v>
      </c>
      <c r="G128" s="156" t="s">
        <v>133</v>
      </c>
      <c r="H128" s="157">
        <v>15</v>
      </c>
      <c r="I128" s="158"/>
      <c r="J128" s="159">
        <f>ROUND($I$128*$H$128,2)</f>
        <v>0</v>
      </c>
      <c r="K128" s="155" t="s">
        <v>134</v>
      </c>
      <c r="L128" s="43"/>
      <c r="M128" s="160"/>
      <c r="N128" s="161" t="s">
        <v>47</v>
      </c>
      <c r="O128" s="24"/>
      <c r="P128" s="162">
        <f>$O$128*$H$128</f>
        <v>0</v>
      </c>
      <c r="Q128" s="162">
        <v>0</v>
      </c>
      <c r="R128" s="162">
        <f>$Q$128*$H$128</f>
        <v>0</v>
      </c>
      <c r="S128" s="162">
        <v>0</v>
      </c>
      <c r="T128" s="163">
        <f>$S$128*$H$128</f>
        <v>0</v>
      </c>
      <c r="AR128" s="97" t="s">
        <v>135</v>
      </c>
      <c r="AT128" s="97" t="s">
        <v>130</v>
      </c>
      <c r="AU128" s="97" t="s">
        <v>84</v>
      </c>
      <c r="AY128" s="6" t="s">
        <v>128</v>
      </c>
      <c r="BE128" s="164">
        <f>IF($N$128="základní",$J$128,0)</f>
        <v>0</v>
      </c>
      <c r="BF128" s="164">
        <f>IF($N$128="snížená",$J$128,0)</f>
        <v>0</v>
      </c>
      <c r="BG128" s="164">
        <f>IF($N$128="zákl. přenesená",$J$128,0)</f>
        <v>0</v>
      </c>
      <c r="BH128" s="164">
        <f>IF($N$128="sníž. přenesená",$J$128,0)</f>
        <v>0</v>
      </c>
      <c r="BI128" s="164">
        <f>IF($N$128="nulová",$J$128,0)</f>
        <v>0</v>
      </c>
      <c r="BJ128" s="97" t="s">
        <v>22</v>
      </c>
      <c r="BK128" s="164">
        <f>ROUND($I$128*$H$128,2)</f>
        <v>0</v>
      </c>
      <c r="BL128" s="97" t="s">
        <v>135</v>
      </c>
      <c r="BM128" s="97" t="s">
        <v>187</v>
      </c>
    </row>
    <row r="129" spans="2:47" s="6" customFormat="1" ht="27" customHeight="1">
      <c r="B129" s="23"/>
      <c r="C129" s="24"/>
      <c r="D129" s="165" t="s">
        <v>137</v>
      </c>
      <c r="E129" s="24"/>
      <c r="F129" s="166" t="s">
        <v>188</v>
      </c>
      <c r="G129" s="24"/>
      <c r="H129" s="24"/>
      <c r="J129" s="24"/>
      <c r="K129" s="24"/>
      <c r="L129" s="43"/>
      <c r="M129" s="56"/>
      <c r="N129" s="24"/>
      <c r="O129" s="24"/>
      <c r="P129" s="24"/>
      <c r="Q129" s="24"/>
      <c r="R129" s="24"/>
      <c r="S129" s="24"/>
      <c r="T129" s="57"/>
      <c r="AT129" s="6" t="s">
        <v>137</v>
      </c>
      <c r="AU129" s="6" t="s">
        <v>84</v>
      </c>
    </row>
    <row r="130" spans="2:47" s="6" customFormat="1" ht="30.75" customHeight="1">
      <c r="B130" s="23"/>
      <c r="C130" s="24"/>
      <c r="D130" s="167" t="s">
        <v>139</v>
      </c>
      <c r="E130" s="24"/>
      <c r="F130" s="168" t="s">
        <v>179</v>
      </c>
      <c r="G130" s="24"/>
      <c r="H130" s="24"/>
      <c r="J130" s="24"/>
      <c r="K130" s="24"/>
      <c r="L130" s="43"/>
      <c r="M130" s="56"/>
      <c r="N130" s="24"/>
      <c r="O130" s="24"/>
      <c r="P130" s="24"/>
      <c r="Q130" s="24"/>
      <c r="R130" s="24"/>
      <c r="S130" s="24"/>
      <c r="T130" s="57"/>
      <c r="AT130" s="6" t="s">
        <v>139</v>
      </c>
      <c r="AU130" s="6" t="s">
        <v>84</v>
      </c>
    </row>
    <row r="131" spans="2:51" s="6" customFormat="1" ht="15.75" customHeight="1">
      <c r="B131" s="176"/>
      <c r="C131" s="177"/>
      <c r="D131" s="167" t="s">
        <v>141</v>
      </c>
      <c r="E131" s="177"/>
      <c r="F131" s="178" t="s">
        <v>189</v>
      </c>
      <c r="G131" s="177"/>
      <c r="H131" s="179">
        <v>15</v>
      </c>
      <c r="J131" s="177"/>
      <c r="K131" s="177"/>
      <c r="L131" s="180"/>
      <c r="M131" s="181"/>
      <c r="N131" s="177"/>
      <c r="O131" s="177"/>
      <c r="P131" s="177"/>
      <c r="Q131" s="177"/>
      <c r="R131" s="177"/>
      <c r="S131" s="177"/>
      <c r="T131" s="182"/>
      <c r="AT131" s="183" t="s">
        <v>141</v>
      </c>
      <c r="AU131" s="183" t="s">
        <v>84</v>
      </c>
      <c r="AV131" s="183" t="s">
        <v>84</v>
      </c>
      <c r="AW131" s="183" t="s">
        <v>76</v>
      </c>
      <c r="AX131" s="183" t="s">
        <v>22</v>
      </c>
      <c r="AY131" s="183" t="s">
        <v>128</v>
      </c>
    </row>
    <row r="132" spans="2:65" s="6" customFormat="1" ht="15.75" customHeight="1">
      <c r="B132" s="23"/>
      <c r="C132" s="153" t="s">
        <v>27</v>
      </c>
      <c r="D132" s="153" t="s">
        <v>130</v>
      </c>
      <c r="E132" s="154" t="s">
        <v>190</v>
      </c>
      <c r="F132" s="155" t="s">
        <v>191</v>
      </c>
      <c r="G132" s="156" t="s">
        <v>133</v>
      </c>
      <c r="H132" s="157">
        <v>18</v>
      </c>
      <c r="I132" s="158"/>
      <c r="J132" s="159">
        <f>ROUND($I$132*$H$132,2)</f>
        <v>0</v>
      </c>
      <c r="K132" s="155" t="s">
        <v>134</v>
      </c>
      <c r="L132" s="43"/>
      <c r="M132" s="160"/>
      <c r="N132" s="161" t="s">
        <v>47</v>
      </c>
      <c r="O132" s="24"/>
      <c r="P132" s="162">
        <f>$O$132*$H$132</f>
        <v>0</v>
      </c>
      <c r="Q132" s="162">
        <v>0</v>
      </c>
      <c r="R132" s="162">
        <f>$Q$132*$H$132</f>
        <v>0</v>
      </c>
      <c r="S132" s="162">
        <v>0</v>
      </c>
      <c r="T132" s="163">
        <f>$S$132*$H$132</f>
        <v>0</v>
      </c>
      <c r="AR132" s="97" t="s">
        <v>135</v>
      </c>
      <c r="AT132" s="97" t="s">
        <v>130</v>
      </c>
      <c r="AU132" s="97" t="s">
        <v>84</v>
      </c>
      <c r="AY132" s="6" t="s">
        <v>128</v>
      </c>
      <c r="BE132" s="164">
        <f>IF($N$132="základní",$J$132,0)</f>
        <v>0</v>
      </c>
      <c r="BF132" s="164">
        <f>IF($N$132="snížená",$J$132,0)</f>
        <v>0</v>
      </c>
      <c r="BG132" s="164">
        <f>IF($N$132="zákl. přenesená",$J$132,0)</f>
        <v>0</v>
      </c>
      <c r="BH132" s="164">
        <f>IF($N$132="sníž. přenesená",$J$132,0)</f>
        <v>0</v>
      </c>
      <c r="BI132" s="164">
        <f>IF($N$132="nulová",$J$132,0)</f>
        <v>0</v>
      </c>
      <c r="BJ132" s="97" t="s">
        <v>22</v>
      </c>
      <c r="BK132" s="164">
        <f>ROUND($I$132*$H$132,2)</f>
        <v>0</v>
      </c>
      <c r="BL132" s="97" t="s">
        <v>135</v>
      </c>
      <c r="BM132" s="97" t="s">
        <v>192</v>
      </c>
    </row>
    <row r="133" spans="2:47" s="6" customFormat="1" ht="27" customHeight="1">
      <c r="B133" s="23"/>
      <c r="C133" s="24"/>
      <c r="D133" s="165" t="s">
        <v>137</v>
      </c>
      <c r="E133" s="24"/>
      <c r="F133" s="166" t="s">
        <v>193</v>
      </c>
      <c r="G133" s="24"/>
      <c r="H133" s="24"/>
      <c r="J133" s="24"/>
      <c r="K133" s="24"/>
      <c r="L133" s="43"/>
      <c r="M133" s="56"/>
      <c r="N133" s="24"/>
      <c r="O133" s="24"/>
      <c r="P133" s="24"/>
      <c r="Q133" s="24"/>
      <c r="R133" s="24"/>
      <c r="S133" s="24"/>
      <c r="T133" s="57"/>
      <c r="AT133" s="6" t="s">
        <v>137</v>
      </c>
      <c r="AU133" s="6" t="s">
        <v>84</v>
      </c>
    </row>
    <row r="134" spans="2:47" s="6" customFormat="1" ht="30.75" customHeight="1">
      <c r="B134" s="23"/>
      <c r="C134" s="24"/>
      <c r="D134" s="167" t="s">
        <v>139</v>
      </c>
      <c r="E134" s="24"/>
      <c r="F134" s="168" t="s">
        <v>179</v>
      </c>
      <c r="G134" s="24"/>
      <c r="H134" s="24"/>
      <c r="J134" s="24"/>
      <c r="K134" s="24"/>
      <c r="L134" s="43"/>
      <c r="M134" s="56"/>
      <c r="N134" s="24"/>
      <c r="O134" s="24"/>
      <c r="P134" s="24"/>
      <c r="Q134" s="24"/>
      <c r="R134" s="24"/>
      <c r="S134" s="24"/>
      <c r="T134" s="57"/>
      <c r="AT134" s="6" t="s">
        <v>139</v>
      </c>
      <c r="AU134" s="6" t="s">
        <v>84</v>
      </c>
    </row>
    <row r="135" spans="2:51" s="6" customFormat="1" ht="15.75" customHeight="1">
      <c r="B135" s="176"/>
      <c r="C135" s="177"/>
      <c r="D135" s="167" t="s">
        <v>141</v>
      </c>
      <c r="E135" s="177"/>
      <c r="F135" s="178" t="s">
        <v>194</v>
      </c>
      <c r="G135" s="177"/>
      <c r="H135" s="179">
        <v>18</v>
      </c>
      <c r="J135" s="177"/>
      <c r="K135" s="177"/>
      <c r="L135" s="180"/>
      <c r="M135" s="181"/>
      <c r="N135" s="177"/>
      <c r="O135" s="177"/>
      <c r="P135" s="177"/>
      <c r="Q135" s="177"/>
      <c r="R135" s="177"/>
      <c r="S135" s="177"/>
      <c r="T135" s="182"/>
      <c r="AT135" s="183" t="s">
        <v>141</v>
      </c>
      <c r="AU135" s="183" t="s">
        <v>84</v>
      </c>
      <c r="AV135" s="183" t="s">
        <v>84</v>
      </c>
      <c r="AW135" s="183" t="s">
        <v>76</v>
      </c>
      <c r="AX135" s="183" t="s">
        <v>22</v>
      </c>
      <c r="AY135" s="183" t="s">
        <v>128</v>
      </c>
    </row>
    <row r="136" spans="2:65" s="6" customFormat="1" ht="15.75" customHeight="1">
      <c r="B136" s="23"/>
      <c r="C136" s="153" t="s">
        <v>195</v>
      </c>
      <c r="D136" s="153" t="s">
        <v>130</v>
      </c>
      <c r="E136" s="154" t="s">
        <v>196</v>
      </c>
      <c r="F136" s="155" t="s">
        <v>197</v>
      </c>
      <c r="G136" s="156" t="s">
        <v>152</v>
      </c>
      <c r="H136" s="157">
        <v>404.665</v>
      </c>
      <c r="I136" s="158"/>
      <c r="J136" s="159">
        <f>ROUND($I$136*$H$136,2)</f>
        <v>0</v>
      </c>
      <c r="K136" s="155" t="s">
        <v>134</v>
      </c>
      <c r="L136" s="43"/>
      <c r="M136" s="160"/>
      <c r="N136" s="161" t="s">
        <v>47</v>
      </c>
      <c r="O136" s="24"/>
      <c r="P136" s="162">
        <f>$O$136*$H$136</f>
        <v>0</v>
      </c>
      <c r="Q136" s="162">
        <v>0</v>
      </c>
      <c r="R136" s="162">
        <f>$Q$136*$H$136</f>
        <v>0</v>
      </c>
      <c r="S136" s="162">
        <v>0</v>
      </c>
      <c r="T136" s="163">
        <f>$S$136*$H$136</f>
        <v>0</v>
      </c>
      <c r="AR136" s="97" t="s">
        <v>135</v>
      </c>
      <c r="AT136" s="97" t="s">
        <v>130</v>
      </c>
      <c r="AU136" s="97" t="s">
        <v>84</v>
      </c>
      <c r="AY136" s="6" t="s">
        <v>128</v>
      </c>
      <c r="BE136" s="164">
        <f>IF($N$136="základní",$J$136,0)</f>
        <v>0</v>
      </c>
      <c r="BF136" s="164">
        <f>IF($N$136="snížená",$J$136,0)</f>
        <v>0</v>
      </c>
      <c r="BG136" s="164">
        <f>IF($N$136="zákl. přenesená",$J$136,0)</f>
        <v>0</v>
      </c>
      <c r="BH136" s="164">
        <f>IF($N$136="sníž. přenesená",$J$136,0)</f>
        <v>0</v>
      </c>
      <c r="BI136" s="164">
        <f>IF($N$136="nulová",$J$136,0)</f>
        <v>0</v>
      </c>
      <c r="BJ136" s="97" t="s">
        <v>22</v>
      </c>
      <c r="BK136" s="164">
        <f>ROUND($I$136*$H$136,2)</f>
        <v>0</v>
      </c>
      <c r="BL136" s="97" t="s">
        <v>135</v>
      </c>
      <c r="BM136" s="97" t="s">
        <v>198</v>
      </c>
    </row>
    <row r="137" spans="2:47" s="6" customFormat="1" ht="27" customHeight="1">
      <c r="B137" s="23"/>
      <c r="C137" s="24"/>
      <c r="D137" s="165" t="s">
        <v>137</v>
      </c>
      <c r="E137" s="24"/>
      <c r="F137" s="166" t="s">
        <v>199</v>
      </c>
      <c r="G137" s="24"/>
      <c r="H137" s="24"/>
      <c r="J137" s="24"/>
      <c r="K137" s="24"/>
      <c r="L137" s="43"/>
      <c r="M137" s="56"/>
      <c r="N137" s="24"/>
      <c r="O137" s="24"/>
      <c r="P137" s="24"/>
      <c r="Q137" s="24"/>
      <c r="R137" s="24"/>
      <c r="S137" s="24"/>
      <c r="T137" s="57"/>
      <c r="AT137" s="6" t="s">
        <v>137</v>
      </c>
      <c r="AU137" s="6" t="s">
        <v>84</v>
      </c>
    </row>
    <row r="138" spans="2:47" s="6" customFormat="1" ht="165.75" customHeight="1">
      <c r="B138" s="23"/>
      <c r="C138" s="24"/>
      <c r="D138" s="167" t="s">
        <v>139</v>
      </c>
      <c r="E138" s="24"/>
      <c r="F138" s="168" t="s">
        <v>200</v>
      </c>
      <c r="G138" s="24"/>
      <c r="H138" s="24"/>
      <c r="J138" s="24"/>
      <c r="K138" s="24"/>
      <c r="L138" s="43"/>
      <c r="M138" s="56"/>
      <c r="N138" s="24"/>
      <c r="O138" s="24"/>
      <c r="P138" s="24"/>
      <c r="Q138" s="24"/>
      <c r="R138" s="24"/>
      <c r="S138" s="24"/>
      <c r="T138" s="57"/>
      <c r="AT138" s="6" t="s">
        <v>139</v>
      </c>
      <c r="AU138" s="6" t="s">
        <v>84</v>
      </c>
    </row>
    <row r="139" spans="2:51" s="6" customFormat="1" ht="15.75" customHeight="1">
      <c r="B139" s="169"/>
      <c r="C139" s="170"/>
      <c r="D139" s="167" t="s">
        <v>141</v>
      </c>
      <c r="E139" s="170"/>
      <c r="F139" s="171" t="s">
        <v>201</v>
      </c>
      <c r="G139" s="170"/>
      <c r="H139" s="170"/>
      <c r="J139" s="170"/>
      <c r="K139" s="170"/>
      <c r="L139" s="172"/>
      <c r="M139" s="173"/>
      <c r="N139" s="170"/>
      <c r="O139" s="170"/>
      <c r="P139" s="170"/>
      <c r="Q139" s="170"/>
      <c r="R139" s="170"/>
      <c r="S139" s="170"/>
      <c r="T139" s="174"/>
      <c r="AT139" s="175" t="s">
        <v>141</v>
      </c>
      <c r="AU139" s="175" t="s">
        <v>84</v>
      </c>
      <c r="AV139" s="175" t="s">
        <v>22</v>
      </c>
      <c r="AW139" s="175" t="s">
        <v>104</v>
      </c>
      <c r="AX139" s="175" t="s">
        <v>76</v>
      </c>
      <c r="AY139" s="175" t="s">
        <v>128</v>
      </c>
    </row>
    <row r="140" spans="2:51" s="6" customFormat="1" ht="15.75" customHeight="1">
      <c r="B140" s="176"/>
      <c r="C140" s="177"/>
      <c r="D140" s="167" t="s">
        <v>141</v>
      </c>
      <c r="E140" s="177"/>
      <c r="F140" s="178" t="s">
        <v>202</v>
      </c>
      <c r="G140" s="177"/>
      <c r="H140" s="179">
        <v>404.665</v>
      </c>
      <c r="J140" s="177"/>
      <c r="K140" s="177"/>
      <c r="L140" s="180"/>
      <c r="M140" s="181"/>
      <c r="N140" s="177"/>
      <c r="O140" s="177"/>
      <c r="P140" s="177"/>
      <c r="Q140" s="177"/>
      <c r="R140" s="177"/>
      <c r="S140" s="177"/>
      <c r="T140" s="182"/>
      <c r="AT140" s="183" t="s">
        <v>141</v>
      </c>
      <c r="AU140" s="183" t="s">
        <v>84</v>
      </c>
      <c r="AV140" s="183" t="s">
        <v>84</v>
      </c>
      <c r="AW140" s="183" t="s">
        <v>104</v>
      </c>
      <c r="AX140" s="183" t="s">
        <v>76</v>
      </c>
      <c r="AY140" s="183" t="s">
        <v>128</v>
      </c>
    </row>
    <row r="141" spans="2:65" s="6" customFormat="1" ht="15.75" customHeight="1">
      <c r="B141" s="23"/>
      <c r="C141" s="153" t="s">
        <v>203</v>
      </c>
      <c r="D141" s="153" t="s">
        <v>130</v>
      </c>
      <c r="E141" s="154" t="s">
        <v>204</v>
      </c>
      <c r="F141" s="155" t="s">
        <v>205</v>
      </c>
      <c r="G141" s="156" t="s">
        <v>152</v>
      </c>
      <c r="H141" s="157">
        <v>4046.65</v>
      </c>
      <c r="I141" s="158"/>
      <c r="J141" s="159">
        <f>ROUND($I$141*$H$141,2)</f>
        <v>0</v>
      </c>
      <c r="K141" s="155" t="s">
        <v>134</v>
      </c>
      <c r="L141" s="43"/>
      <c r="M141" s="160"/>
      <c r="N141" s="161" t="s">
        <v>47</v>
      </c>
      <c r="O141" s="24"/>
      <c r="P141" s="162">
        <f>$O$141*$H$141</f>
        <v>0</v>
      </c>
      <c r="Q141" s="162">
        <v>0</v>
      </c>
      <c r="R141" s="162">
        <f>$Q$141*$H$141</f>
        <v>0</v>
      </c>
      <c r="S141" s="162">
        <v>0</v>
      </c>
      <c r="T141" s="163">
        <f>$S$141*$H$141</f>
        <v>0</v>
      </c>
      <c r="AR141" s="97" t="s">
        <v>135</v>
      </c>
      <c r="AT141" s="97" t="s">
        <v>130</v>
      </c>
      <c r="AU141" s="97" t="s">
        <v>84</v>
      </c>
      <c r="AY141" s="6" t="s">
        <v>128</v>
      </c>
      <c r="BE141" s="164">
        <f>IF($N$141="základní",$J$141,0)</f>
        <v>0</v>
      </c>
      <c r="BF141" s="164">
        <f>IF($N$141="snížená",$J$141,0)</f>
        <v>0</v>
      </c>
      <c r="BG141" s="164">
        <f>IF($N$141="zákl. přenesená",$J$141,0)</f>
        <v>0</v>
      </c>
      <c r="BH141" s="164">
        <f>IF($N$141="sníž. přenesená",$J$141,0)</f>
        <v>0</v>
      </c>
      <c r="BI141" s="164">
        <f>IF($N$141="nulová",$J$141,0)</f>
        <v>0</v>
      </c>
      <c r="BJ141" s="97" t="s">
        <v>22</v>
      </c>
      <c r="BK141" s="164">
        <f>ROUND($I$141*$H$141,2)</f>
        <v>0</v>
      </c>
      <c r="BL141" s="97" t="s">
        <v>135</v>
      </c>
      <c r="BM141" s="97" t="s">
        <v>206</v>
      </c>
    </row>
    <row r="142" spans="2:47" s="6" customFormat="1" ht="27" customHeight="1">
      <c r="B142" s="23"/>
      <c r="C142" s="24"/>
      <c r="D142" s="165" t="s">
        <v>137</v>
      </c>
      <c r="E142" s="24"/>
      <c r="F142" s="166" t="s">
        <v>207</v>
      </c>
      <c r="G142" s="24"/>
      <c r="H142" s="24"/>
      <c r="J142" s="24"/>
      <c r="K142" s="24"/>
      <c r="L142" s="43"/>
      <c r="M142" s="56"/>
      <c r="N142" s="24"/>
      <c r="O142" s="24"/>
      <c r="P142" s="24"/>
      <c r="Q142" s="24"/>
      <c r="R142" s="24"/>
      <c r="S142" s="24"/>
      <c r="T142" s="57"/>
      <c r="AT142" s="6" t="s">
        <v>137</v>
      </c>
      <c r="AU142" s="6" t="s">
        <v>84</v>
      </c>
    </row>
    <row r="143" spans="2:47" s="6" customFormat="1" ht="165.75" customHeight="1">
      <c r="B143" s="23"/>
      <c r="C143" s="24"/>
      <c r="D143" s="167" t="s">
        <v>139</v>
      </c>
      <c r="E143" s="24"/>
      <c r="F143" s="168" t="s">
        <v>200</v>
      </c>
      <c r="G143" s="24"/>
      <c r="H143" s="24"/>
      <c r="J143" s="24"/>
      <c r="K143" s="24"/>
      <c r="L143" s="43"/>
      <c r="M143" s="56"/>
      <c r="N143" s="24"/>
      <c r="O143" s="24"/>
      <c r="P143" s="24"/>
      <c r="Q143" s="24"/>
      <c r="R143" s="24"/>
      <c r="S143" s="24"/>
      <c r="T143" s="57"/>
      <c r="AT143" s="6" t="s">
        <v>139</v>
      </c>
      <c r="AU143" s="6" t="s">
        <v>84</v>
      </c>
    </row>
    <row r="144" spans="2:47" s="6" customFormat="1" ht="30.75" customHeight="1">
      <c r="B144" s="23"/>
      <c r="C144" s="24"/>
      <c r="D144" s="167" t="s">
        <v>208</v>
      </c>
      <c r="E144" s="24"/>
      <c r="F144" s="168" t="s">
        <v>209</v>
      </c>
      <c r="G144" s="24"/>
      <c r="H144" s="24"/>
      <c r="J144" s="24"/>
      <c r="K144" s="24"/>
      <c r="L144" s="43"/>
      <c r="M144" s="56"/>
      <c r="N144" s="24"/>
      <c r="O144" s="24"/>
      <c r="P144" s="24"/>
      <c r="Q144" s="24"/>
      <c r="R144" s="24"/>
      <c r="S144" s="24"/>
      <c r="T144" s="57"/>
      <c r="AT144" s="6" t="s">
        <v>208</v>
      </c>
      <c r="AU144" s="6" t="s">
        <v>84</v>
      </c>
    </row>
    <row r="145" spans="2:51" s="6" customFormat="1" ht="15.75" customHeight="1">
      <c r="B145" s="169"/>
      <c r="C145" s="170"/>
      <c r="D145" s="167" t="s">
        <v>141</v>
      </c>
      <c r="E145" s="170"/>
      <c r="F145" s="171" t="s">
        <v>210</v>
      </c>
      <c r="G145" s="170"/>
      <c r="H145" s="170"/>
      <c r="J145" s="170"/>
      <c r="K145" s="170"/>
      <c r="L145" s="172"/>
      <c r="M145" s="173"/>
      <c r="N145" s="170"/>
      <c r="O145" s="170"/>
      <c r="P145" s="170"/>
      <c r="Q145" s="170"/>
      <c r="R145" s="170"/>
      <c r="S145" s="170"/>
      <c r="T145" s="174"/>
      <c r="AT145" s="175" t="s">
        <v>141</v>
      </c>
      <c r="AU145" s="175" t="s">
        <v>84</v>
      </c>
      <c r="AV145" s="175" t="s">
        <v>22</v>
      </c>
      <c r="AW145" s="175" t="s">
        <v>104</v>
      </c>
      <c r="AX145" s="175" t="s">
        <v>76</v>
      </c>
      <c r="AY145" s="175" t="s">
        <v>128</v>
      </c>
    </row>
    <row r="146" spans="2:51" s="6" customFormat="1" ht="15.75" customHeight="1">
      <c r="B146" s="176"/>
      <c r="C146" s="177"/>
      <c r="D146" s="167" t="s">
        <v>141</v>
      </c>
      <c r="E146" s="177"/>
      <c r="F146" s="178" t="s">
        <v>211</v>
      </c>
      <c r="G146" s="177"/>
      <c r="H146" s="179">
        <v>4046.65</v>
      </c>
      <c r="J146" s="177"/>
      <c r="K146" s="177"/>
      <c r="L146" s="180"/>
      <c r="M146" s="181"/>
      <c r="N146" s="177"/>
      <c r="O146" s="177"/>
      <c r="P146" s="177"/>
      <c r="Q146" s="177"/>
      <c r="R146" s="177"/>
      <c r="S146" s="177"/>
      <c r="T146" s="182"/>
      <c r="AT146" s="183" t="s">
        <v>141</v>
      </c>
      <c r="AU146" s="183" t="s">
        <v>84</v>
      </c>
      <c r="AV146" s="183" t="s">
        <v>84</v>
      </c>
      <c r="AW146" s="183" t="s">
        <v>104</v>
      </c>
      <c r="AX146" s="183" t="s">
        <v>76</v>
      </c>
      <c r="AY146" s="183" t="s">
        <v>128</v>
      </c>
    </row>
    <row r="147" spans="2:65" s="6" customFormat="1" ht="15.75" customHeight="1">
      <c r="B147" s="23"/>
      <c r="C147" s="153" t="s">
        <v>212</v>
      </c>
      <c r="D147" s="153" t="s">
        <v>130</v>
      </c>
      <c r="E147" s="154" t="s">
        <v>213</v>
      </c>
      <c r="F147" s="155" t="s">
        <v>214</v>
      </c>
      <c r="G147" s="156" t="s">
        <v>152</v>
      </c>
      <c r="H147" s="157">
        <v>758.7</v>
      </c>
      <c r="I147" s="158"/>
      <c r="J147" s="159">
        <f>ROUND($I$147*$H$147,2)</f>
        <v>0</v>
      </c>
      <c r="K147" s="155" t="s">
        <v>134</v>
      </c>
      <c r="L147" s="43"/>
      <c r="M147" s="160"/>
      <c r="N147" s="161" t="s">
        <v>47</v>
      </c>
      <c r="O147" s="24"/>
      <c r="P147" s="162">
        <f>$O$147*$H$147</f>
        <v>0</v>
      </c>
      <c r="Q147" s="162">
        <v>0</v>
      </c>
      <c r="R147" s="162">
        <f>$Q$147*$H$147</f>
        <v>0</v>
      </c>
      <c r="S147" s="162">
        <v>0</v>
      </c>
      <c r="T147" s="163">
        <f>$S$147*$H$147</f>
        <v>0</v>
      </c>
      <c r="AR147" s="97" t="s">
        <v>135</v>
      </c>
      <c r="AT147" s="97" t="s">
        <v>130</v>
      </c>
      <c r="AU147" s="97" t="s">
        <v>84</v>
      </c>
      <c r="AY147" s="6" t="s">
        <v>128</v>
      </c>
      <c r="BE147" s="164">
        <f>IF($N$147="základní",$J$147,0)</f>
        <v>0</v>
      </c>
      <c r="BF147" s="164">
        <f>IF($N$147="snížená",$J$147,0)</f>
        <v>0</v>
      </c>
      <c r="BG147" s="164">
        <f>IF($N$147="zákl. přenesená",$J$147,0)</f>
        <v>0</v>
      </c>
      <c r="BH147" s="164">
        <f>IF($N$147="sníž. přenesená",$J$147,0)</f>
        <v>0</v>
      </c>
      <c r="BI147" s="164">
        <f>IF($N$147="nulová",$J$147,0)</f>
        <v>0</v>
      </c>
      <c r="BJ147" s="97" t="s">
        <v>22</v>
      </c>
      <c r="BK147" s="164">
        <f>ROUND($I$147*$H$147,2)</f>
        <v>0</v>
      </c>
      <c r="BL147" s="97" t="s">
        <v>135</v>
      </c>
      <c r="BM147" s="97" t="s">
        <v>215</v>
      </c>
    </row>
    <row r="148" spans="2:47" s="6" customFormat="1" ht="16.5" customHeight="1">
      <c r="B148" s="23"/>
      <c r="C148" s="24"/>
      <c r="D148" s="165" t="s">
        <v>137</v>
      </c>
      <c r="E148" s="24"/>
      <c r="F148" s="166" t="s">
        <v>216</v>
      </c>
      <c r="G148" s="24"/>
      <c r="H148" s="24"/>
      <c r="J148" s="24"/>
      <c r="K148" s="24"/>
      <c r="L148" s="43"/>
      <c r="M148" s="56"/>
      <c r="N148" s="24"/>
      <c r="O148" s="24"/>
      <c r="P148" s="24"/>
      <c r="Q148" s="24"/>
      <c r="R148" s="24"/>
      <c r="S148" s="24"/>
      <c r="T148" s="57"/>
      <c r="AT148" s="6" t="s">
        <v>137</v>
      </c>
      <c r="AU148" s="6" t="s">
        <v>84</v>
      </c>
    </row>
    <row r="149" spans="2:47" s="6" customFormat="1" ht="125.25" customHeight="1">
      <c r="B149" s="23"/>
      <c r="C149" s="24"/>
      <c r="D149" s="167" t="s">
        <v>139</v>
      </c>
      <c r="E149" s="24"/>
      <c r="F149" s="168" t="s">
        <v>217</v>
      </c>
      <c r="G149" s="24"/>
      <c r="H149" s="24"/>
      <c r="J149" s="24"/>
      <c r="K149" s="24"/>
      <c r="L149" s="43"/>
      <c r="M149" s="56"/>
      <c r="N149" s="24"/>
      <c r="O149" s="24"/>
      <c r="P149" s="24"/>
      <c r="Q149" s="24"/>
      <c r="R149" s="24"/>
      <c r="S149" s="24"/>
      <c r="T149" s="57"/>
      <c r="AT149" s="6" t="s">
        <v>139</v>
      </c>
      <c r="AU149" s="6" t="s">
        <v>84</v>
      </c>
    </row>
    <row r="150" spans="2:47" s="6" customFormat="1" ht="30.75" customHeight="1">
      <c r="B150" s="23"/>
      <c r="C150" s="24"/>
      <c r="D150" s="167" t="s">
        <v>208</v>
      </c>
      <c r="E150" s="24"/>
      <c r="F150" s="168" t="s">
        <v>218</v>
      </c>
      <c r="G150" s="24"/>
      <c r="H150" s="24"/>
      <c r="J150" s="24"/>
      <c r="K150" s="24"/>
      <c r="L150" s="43"/>
      <c r="M150" s="56"/>
      <c r="N150" s="24"/>
      <c r="O150" s="24"/>
      <c r="P150" s="24"/>
      <c r="Q150" s="24"/>
      <c r="R150" s="24"/>
      <c r="S150" s="24"/>
      <c r="T150" s="57"/>
      <c r="AT150" s="6" t="s">
        <v>208</v>
      </c>
      <c r="AU150" s="6" t="s">
        <v>84</v>
      </c>
    </row>
    <row r="151" spans="2:51" s="6" customFormat="1" ht="15.75" customHeight="1">
      <c r="B151" s="169"/>
      <c r="C151" s="170"/>
      <c r="D151" s="167" t="s">
        <v>141</v>
      </c>
      <c r="E151" s="170"/>
      <c r="F151" s="171" t="s">
        <v>142</v>
      </c>
      <c r="G151" s="170"/>
      <c r="H151" s="170"/>
      <c r="J151" s="170"/>
      <c r="K151" s="170"/>
      <c r="L151" s="172"/>
      <c r="M151" s="173"/>
      <c r="N151" s="170"/>
      <c r="O151" s="170"/>
      <c r="P151" s="170"/>
      <c r="Q151" s="170"/>
      <c r="R151" s="170"/>
      <c r="S151" s="170"/>
      <c r="T151" s="174"/>
      <c r="AT151" s="175" t="s">
        <v>141</v>
      </c>
      <c r="AU151" s="175" t="s">
        <v>84</v>
      </c>
      <c r="AV151" s="175" t="s">
        <v>22</v>
      </c>
      <c r="AW151" s="175" t="s">
        <v>104</v>
      </c>
      <c r="AX151" s="175" t="s">
        <v>76</v>
      </c>
      <c r="AY151" s="175" t="s">
        <v>128</v>
      </c>
    </row>
    <row r="152" spans="2:51" s="6" customFormat="1" ht="15.75" customHeight="1">
      <c r="B152" s="176"/>
      <c r="C152" s="177"/>
      <c r="D152" s="167" t="s">
        <v>141</v>
      </c>
      <c r="E152" s="177"/>
      <c r="F152" s="178" t="s">
        <v>219</v>
      </c>
      <c r="G152" s="177"/>
      <c r="H152" s="179">
        <v>758.7</v>
      </c>
      <c r="J152" s="177"/>
      <c r="K152" s="177"/>
      <c r="L152" s="180"/>
      <c r="M152" s="181"/>
      <c r="N152" s="177"/>
      <c r="O152" s="177"/>
      <c r="P152" s="177"/>
      <c r="Q152" s="177"/>
      <c r="R152" s="177"/>
      <c r="S152" s="177"/>
      <c r="T152" s="182"/>
      <c r="AT152" s="183" t="s">
        <v>141</v>
      </c>
      <c r="AU152" s="183" t="s">
        <v>84</v>
      </c>
      <c r="AV152" s="183" t="s">
        <v>84</v>
      </c>
      <c r="AW152" s="183" t="s">
        <v>104</v>
      </c>
      <c r="AX152" s="183" t="s">
        <v>22</v>
      </c>
      <c r="AY152" s="183" t="s">
        <v>128</v>
      </c>
    </row>
    <row r="153" spans="2:65" s="6" customFormat="1" ht="15.75" customHeight="1">
      <c r="B153" s="23"/>
      <c r="C153" s="153" t="s">
        <v>220</v>
      </c>
      <c r="D153" s="153" t="s">
        <v>130</v>
      </c>
      <c r="E153" s="154" t="s">
        <v>221</v>
      </c>
      <c r="F153" s="155" t="s">
        <v>222</v>
      </c>
      <c r="G153" s="156" t="s">
        <v>223</v>
      </c>
      <c r="H153" s="157">
        <v>1929.81</v>
      </c>
      <c r="I153" s="158"/>
      <c r="J153" s="159">
        <f>ROUND($I$153*$H$153,2)</f>
        <v>0</v>
      </c>
      <c r="K153" s="155" t="s">
        <v>134</v>
      </c>
      <c r="L153" s="43"/>
      <c r="M153" s="160"/>
      <c r="N153" s="161" t="s">
        <v>47</v>
      </c>
      <c r="O153" s="24"/>
      <c r="P153" s="162">
        <f>$O$153*$H$153</f>
        <v>0</v>
      </c>
      <c r="Q153" s="162">
        <v>0</v>
      </c>
      <c r="R153" s="162">
        <f>$Q$153*$H$153</f>
        <v>0</v>
      </c>
      <c r="S153" s="162">
        <v>0</v>
      </c>
      <c r="T153" s="163">
        <f>$S$153*$H$153</f>
        <v>0</v>
      </c>
      <c r="AR153" s="97" t="s">
        <v>135</v>
      </c>
      <c r="AT153" s="97" t="s">
        <v>130</v>
      </c>
      <c r="AU153" s="97" t="s">
        <v>84</v>
      </c>
      <c r="AY153" s="6" t="s">
        <v>128</v>
      </c>
      <c r="BE153" s="164">
        <f>IF($N$153="základní",$J$153,0)</f>
        <v>0</v>
      </c>
      <c r="BF153" s="164">
        <f>IF($N$153="snížená",$J$153,0)</f>
        <v>0</v>
      </c>
      <c r="BG153" s="164">
        <f>IF($N$153="zákl. přenesená",$J$153,0)</f>
        <v>0</v>
      </c>
      <c r="BH153" s="164">
        <f>IF($N$153="sníž. přenesená",$J$153,0)</f>
        <v>0</v>
      </c>
      <c r="BI153" s="164">
        <f>IF($N$153="nulová",$J$153,0)</f>
        <v>0</v>
      </c>
      <c r="BJ153" s="97" t="s">
        <v>22</v>
      </c>
      <c r="BK153" s="164">
        <f>ROUND($I$153*$H$153,2)</f>
        <v>0</v>
      </c>
      <c r="BL153" s="97" t="s">
        <v>135</v>
      </c>
      <c r="BM153" s="97" t="s">
        <v>224</v>
      </c>
    </row>
    <row r="154" spans="2:47" s="6" customFormat="1" ht="16.5" customHeight="1">
      <c r="B154" s="23"/>
      <c r="C154" s="24"/>
      <c r="D154" s="165" t="s">
        <v>137</v>
      </c>
      <c r="E154" s="24"/>
      <c r="F154" s="166" t="s">
        <v>225</v>
      </c>
      <c r="G154" s="24"/>
      <c r="H154" s="24"/>
      <c r="J154" s="24"/>
      <c r="K154" s="24"/>
      <c r="L154" s="43"/>
      <c r="M154" s="56"/>
      <c r="N154" s="24"/>
      <c r="O154" s="24"/>
      <c r="P154" s="24"/>
      <c r="Q154" s="24"/>
      <c r="R154" s="24"/>
      <c r="S154" s="24"/>
      <c r="T154" s="57"/>
      <c r="AT154" s="6" t="s">
        <v>137</v>
      </c>
      <c r="AU154" s="6" t="s">
        <v>84</v>
      </c>
    </row>
    <row r="155" spans="2:51" s="6" customFormat="1" ht="15.75" customHeight="1">
      <c r="B155" s="169"/>
      <c r="C155" s="170"/>
      <c r="D155" s="167" t="s">
        <v>141</v>
      </c>
      <c r="E155" s="170"/>
      <c r="F155" s="171" t="s">
        <v>142</v>
      </c>
      <c r="G155" s="170"/>
      <c r="H155" s="170"/>
      <c r="J155" s="170"/>
      <c r="K155" s="170"/>
      <c r="L155" s="172"/>
      <c r="M155" s="173"/>
      <c r="N155" s="170"/>
      <c r="O155" s="170"/>
      <c r="P155" s="170"/>
      <c r="Q155" s="170"/>
      <c r="R155" s="170"/>
      <c r="S155" s="170"/>
      <c r="T155" s="174"/>
      <c r="AT155" s="175" t="s">
        <v>141</v>
      </c>
      <c r="AU155" s="175" t="s">
        <v>84</v>
      </c>
      <c r="AV155" s="175" t="s">
        <v>22</v>
      </c>
      <c r="AW155" s="175" t="s">
        <v>104</v>
      </c>
      <c r="AX155" s="175" t="s">
        <v>76</v>
      </c>
      <c r="AY155" s="175" t="s">
        <v>128</v>
      </c>
    </row>
    <row r="156" spans="2:51" s="6" customFormat="1" ht="15.75" customHeight="1">
      <c r="B156" s="176"/>
      <c r="C156" s="177"/>
      <c r="D156" s="167" t="s">
        <v>141</v>
      </c>
      <c r="E156" s="177"/>
      <c r="F156" s="178" t="s">
        <v>226</v>
      </c>
      <c r="G156" s="177"/>
      <c r="H156" s="179">
        <v>1929.81</v>
      </c>
      <c r="J156" s="177"/>
      <c r="K156" s="177"/>
      <c r="L156" s="180"/>
      <c r="M156" s="181"/>
      <c r="N156" s="177"/>
      <c r="O156" s="177"/>
      <c r="P156" s="177"/>
      <c r="Q156" s="177"/>
      <c r="R156" s="177"/>
      <c r="S156" s="177"/>
      <c r="T156" s="182"/>
      <c r="AT156" s="183" t="s">
        <v>141</v>
      </c>
      <c r="AU156" s="183" t="s">
        <v>84</v>
      </c>
      <c r="AV156" s="183" t="s">
        <v>84</v>
      </c>
      <c r="AW156" s="183" t="s">
        <v>104</v>
      </c>
      <c r="AX156" s="183" t="s">
        <v>76</v>
      </c>
      <c r="AY156" s="183" t="s">
        <v>128</v>
      </c>
    </row>
    <row r="157" spans="2:65" s="6" customFormat="1" ht="15.75" customHeight="1">
      <c r="B157" s="23"/>
      <c r="C157" s="153" t="s">
        <v>8</v>
      </c>
      <c r="D157" s="153" t="s">
        <v>130</v>
      </c>
      <c r="E157" s="154" t="s">
        <v>227</v>
      </c>
      <c r="F157" s="155" t="s">
        <v>228</v>
      </c>
      <c r="G157" s="156" t="s">
        <v>152</v>
      </c>
      <c r="H157" s="157">
        <v>399.2</v>
      </c>
      <c r="I157" s="158"/>
      <c r="J157" s="159">
        <f>ROUND($I$157*$H$157,2)</f>
        <v>0</v>
      </c>
      <c r="K157" s="155" t="s">
        <v>134</v>
      </c>
      <c r="L157" s="43"/>
      <c r="M157" s="160"/>
      <c r="N157" s="161" t="s">
        <v>47</v>
      </c>
      <c r="O157" s="24"/>
      <c r="P157" s="162">
        <f>$O$157*$H$157</f>
        <v>0</v>
      </c>
      <c r="Q157" s="162">
        <v>0</v>
      </c>
      <c r="R157" s="162">
        <f>$Q$157*$H$157</f>
        <v>0</v>
      </c>
      <c r="S157" s="162">
        <v>0</v>
      </c>
      <c r="T157" s="163">
        <f>$S$157*$H$157</f>
        <v>0</v>
      </c>
      <c r="AR157" s="97" t="s">
        <v>135</v>
      </c>
      <c r="AT157" s="97" t="s">
        <v>130</v>
      </c>
      <c r="AU157" s="97" t="s">
        <v>84</v>
      </c>
      <c r="AY157" s="6" t="s">
        <v>128</v>
      </c>
      <c r="BE157" s="164">
        <f>IF($N$157="základní",$J$157,0)</f>
        <v>0</v>
      </c>
      <c r="BF157" s="164">
        <f>IF($N$157="snížená",$J$157,0)</f>
        <v>0</v>
      </c>
      <c r="BG157" s="164">
        <f>IF($N$157="zákl. přenesená",$J$157,0)</f>
        <v>0</v>
      </c>
      <c r="BH157" s="164">
        <f>IF($N$157="sníž. přenesená",$J$157,0)</f>
        <v>0</v>
      </c>
      <c r="BI157" s="164">
        <f>IF($N$157="nulová",$J$157,0)</f>
        <v>0</v>
      </c>
      <c r="BJ157" s="97" t="s">
        <v>22</v>
      </c>
      <c r="BK157" s="164">
        <f>ROUND($I$157*$H$157,2)</f>
        <v>0</v>
      </c>
      <c r="BL157" s="97" t="s">
        <v>135</v>
      </c>
      <c r="BM157" s="97" t="s">
        <v>229</v>
      </c>
    </row>
    <row r="158" spans="2:47" s="6" customFormat="1" ht="16.5" customHeight="1">
      <c r="B158" s="23"/>
      <c r="C158" s="24"/>
      <c r="D158" s="165" t="s">
        <v>137</v>
      </c>
      <c r="E158" s="24"/>
      <c r="F158" s="166" t="s">
        <v>230</v>
      </c>
      <c r="G158" s="24"/>
      <c r="H158" s="24"/>
      <c r="J158" s="24"/>
      <c r="K158" s="24"/>
      <c r="L158" s="43"/>
      <c r="M158" s="56"/>
      <c r="N158" s="24"/>
      <c r="O158" s="24"/>
      <c r="P158" s="24"/>
      <c r="Q158" s="24"/>
      <c r="R158" s="24"/>
      <c r="S158" s="24"/>
      <c r="T158" s="57"/>
      <c r="AT158" s="6" t="s">
        <v>137</v>
      </c>
      <c r="AU158" s="6" t="s">
        <v>84</v>
      </c>
    </row>
    <row r="159" spans="2:47" s="6" customFormat="1" ht="354.75" customHeight="1">
      <c r="B159" s="23"/>
      <c r="C159" s="24"/>
      <c r="D159" s="167" t="s">
        <v>139</v>
      </c>
      <c r="E159" s="24"/>
      <c r="F159" s="168" t="s">
        <v>231</v>
      </c>
      <c r="G159" s="24"/>
      <c r="H159" s="24"/>
      <c r="J159" s="24"/>
      <c r="K159" s="24"/>
      <c r="L159" s="43"/>
      <c r="M159" s="56"/>
      <c r="N159" s="24"/>
      <c r="O159" s="24"/>
      <c r="P159" s="24"/>
      <c r="Q159" s="24"/>
      <c r="R159" s="24"/>
      <c r="S159" s="24"/>
      <c r="T159" s="57"/>
      <c r="AT159" s="6" t="s">
        <v>139</v>
      </c>
      <c r="AU159" s="6" t="s">
        <v>84</v>
      </c>
    </row>
    <row r="160" spans="2:51" s="6" customFormat="1" ht="15.75" customHeight="1">
      <c r="B160" s="169"/>
      <c r="C160" s="170"/>
      <c r="D160" s="167" t="s">
        <v>141</v>
      </c>
      <c r="E160" s="170"/>
      <c r="F160" s="171" t="s">
        <v>142</v>
      </c>
      <c r="G160" s="170"/>
      <c r="H160" s="170"/>
      <c r="J160" s="170"/>
      <c r="K160" s="170"/>
      <c r="L160" s="172"/>
      <c r="M160" s="173"/>
      <c r="N160" s="170"/>
      <c r="O160" s="170"/>
      <c r="P160" s="170"/>
      <c r="Q160" s="170"/>
      <c r="R160" s="170"/>
      <c r="S160" s="170"/>
      <c r="T160" s="174"/>
      <c r="AT160" s="175" t="s">
        <v>141</v>
      </c>
      <c r="AU160" s="175" t="s">
        <v>84</v>
      </c>
      <c r="AV160" s="175" t="s">
        <v>22</v>
      </c>
      <c r="AW160" s="175" t="s">
        <v>104</v>
      </c>
      <c r="AX160" s="175" t="s">
        <v>76</v>
      </c>
      <c r="AY160" s="175" t="s">
        <v>128</v>
      </c>
    </row>
    <row r="161" spans="2:51" s="6" customFormat="1" ht="15.75" customHeight="1">
      <c r="B161" s="169"/>
      <c r="C161" s="170"/>
      <c r="D161" s="167" t="s">
        <v>141</v>
      </c>
      <c r="E161" s="170"/>
      <c r="F161" s="171" t="s">
        <v>232</v>
      </c>
      <c r="G161" s="170"/>
      <c r="H161" s="170"/>
      <c r="J161" s="170"/>
      <c r="K161" s="170"/>
      <c r="L161" s="172"/>
      <c r="M161" s="173"/>
      <c r="N161" s="170"/>
      <c r="O161" s="170"/>
      <c r="P161" s="170"/>
      <c r="Q161" s="170"/>
      <c r="R161" s="170"/>
      <c r="S161" s="170"/>
      <c r="T161" s="174"/>
      <c r="AT161" s="175" t="s">
        <v>141</v>
      </c>
      <c r="AU161" s="175" t="s">
        <v>84</v>
      </c>
      <c r="AV161" s="175" t="s">
        <v>22</v>
      </c>
      <c r="AW161" s="175" t="s">
        <v>104</v>
      </c>
      <c r="AX161" s="175" t="s">
        <v>76</v>
      </c>
      <c r="AY161" s="175" t="s">
        <v>128</v>
      </c>
    </row>
    <row r="162" spans="2:51" s="6" customFormat="1" ht="15.75" customHeight="1">
      <c r="B162" s="176"/>
      <c r="C162" s="177"/>
      <c r="D162" s="167" t="s">
        <v>141</v>
      </c>
      <c r="E162" s="177"/>
      <c r="F162" s="178" t="s">
        <v>233</v>
      </c>
      <c r="G162" s="177"/>
      <c r="H162" s="179">
        <v>399.2</v>
      </c>
      <c r="J162" s="177"/>
      <c r="K162" s="177"/>
      <c r="L162" s="180"/>
      <c r="M162" s="181"/>
      <c r="N162" s="177"/>
      <c r="O162" s="177"/>
      <c r="P162" s="177"/>
      <c r="Q162" s="177"/>
      <c r="R162" s="177"/>
      <c r="S162" s="177"/>
      <c r="T162" s="182"/>
      <c r="AT162" s="183" t="s">
        <v>141</v>
      </c>
      <c r="AU162" s="183" t="s">
        <v>84</v>
      </c>
      <c r="AV162" s="183" t="s">
        <v>84</v>
      </c>
      <c r="AW162" s="183" t="s">
        <v>104</v>
      </c>
      <c r="AX162" s="183" t="s">
        <v>76</v>
      </c>
      <c r="AY162" s="183" t="s">
        <v>128</v>
      </c>
    </row>
    <row r="163" spans="2:65" s="6" customFormat="1" ht="15.75" customHeight="1">
      <c r="B163" s="23"/>
      <c r="C163" s="153" t="s">
        <v>234</v>
      </c>
      <c r="D163" s="153" t="s">
        <v>130</v>
      </c>
      <c r="E163" s="154" t="s">
        <v>235</v>
      </c>
      <c r="F163" s="155" t="s">
        <v>236</v>
      </c>
      <c r="G163" s="156" t="s">
        <v>237</v>
      </c>
      <c r="H163" s="157">
        <v>503.26</v>
      </c>
      <c r="I163" s="158"/>
      <c r="J163" s="159">
        <f>ROUND($I$163*$H$163,2)</f>
        <v>0</v>
      </c>
      <c r="K163" s="155"/>
      <c r="L163" s="43"/>
      <c r="M163" s="160"/>
      <c r="N163" s="161" t="s">
        <v>47</v>
      </c>
      <c r="O163" s="24"/>
      <c r="P163" s="162">
        <f>$O$163*$H$163</f>
        <v>0</v>
      </c>
      <c r="Q163" s="162">
        <v>0</v>
      </c>
      <c r="R163" s="162">
        <f>$Q$163*$H$163</f>
        <v>0</v>
      </c>
      <c r="S163" s="162">
        <v>0</v>
      </c>
      <c r="T163" s="163">
        <f>$S$163*$H$163</f>
        <v>0</v>
      </c>
      <c r="AR163" s="97" t="s">
        <v>135</v>
      </c>
      <c r="AT163" s="97" t="s">
        <v>130</v>
      </c>
      <c r="AU163" s="97" t="s">
        <v>84</v>
      </c>
      <c r="AY163" s="6" t="s">
        <v>128</v>
      </c>
      <c r="BE163" s="164">
        <f>IF($N$163="základní",$J$163,0)</f>
        <v>0</v>
      </c>
      <c r="BF163" s="164">
        <f>IF($N$163="snížená",$J$163,0)</f>
        <v>0</v>
      </c>
      <c r="BG163" s="164">
        <f>IF($N$163="zákl. přenesená",$J$163,0)</f>
        <v>0</v>
      </c>
      <c r="BH163" s="164">
        <f>IF($N$163="sníž. přenesená",$J$163,0)</f>
        <v>0</v>
      </c>
      <c r="BI163" s="164">
        <f>IF($N$163="nulová",$J$163,0)</f>
        <v>0</v>
      </c>
      <c r="BJ163" s="97" t="s">
        <v>22</v>
      </c>
      <c r="BK163" s="164">
        <f>ROUND($I$163*$H$163,2)</f>
        <v>0</v>
      </c>
      <c r="BL163" s="97" t="s">
        <v>135</v>
      </c>
      <c r="BM163" s="97" t="s">
        <v>238</v>
      </c>
    </row>
    <row r="164" spans="2:47" s="6" customFormat="1" ht="16.5" customHeight="1">
      <c r="B164" s="23"/>
      <c r="C164" s="24"/>
      <c r="D164" s="165" t="s">
        <v>137</v>
      </c>
      <c r="E164" s="24"/>
      <c r="F164" s="166" t="s">
        <v>239</v>
      </c>
      <c r="G164" s="24"/>
      <c r="H164" s="24"/>
      <c r="J164" s="24"/>
      <c r="K164" s="24"/>
      <c r="L164" s="43"/>
      <c r="M164" s="56"/>
      <c r="N164" s="24"/>
      <c r="O164" s="24"/>
      <c r="P164" s="24"/>
      <c r="Q164" s="24"/>
      <c r="R164" s="24"/>
      <c r="S164" s="24"/>
      <c r="T164" s="57"/>
      <c r="AT164" s="6" t="s">
        <v>137</v>
      </c>
      <c r="AU164" s="6" t="s">
        <v>84</v>
      </c>
    </row>
    <row r="165" spans="2:51" s="6" customFormat="1" ht="15.75" customHeight="1">
      <c r="B165" s="169"/>
      <c r="C165" s="170"/>
      <c r="D165" s="167" t="s">
        <v>141</v>
      </c>
      <c r="E165" s="170"/>
      <c r="F165" s="171" t="s">
        <v>240</v>
      </c>
      <c r="G165" s="170"/>
      <c r="H165" s="170"/>
      <c r="J165" s="170"/>
      <c r="K165" s="170"/>
      <c r="L165" s="172"/>
      <c r="M165" s="173"/>
      <c r="N165" s="170"/>
      <c r="O165" s="170"/>
      <c r="P165" s="170"/>
      <c r="Q165" s="170"/>
      <c r="R165" s="170"/>
      <c r="S165" s="170"/>
      <c r="T165" s="174"/>
      <c r="AT165" s="175" t="s">
        <v>141</v>
      </c>
      <c r="AU165" s="175" t="s">
        <v>84</v>
      </c>
      <c r="AV165" s="175" t="s">
        <v>22</v>
      </c>
      <c r="AW165" s="175" t="s">
        <v>104</v>
      </c>
      <c r="AX165" s="175" t="s">
        <v>76</v>
      </c>
      <c r="AY165" s="175" t="s">
        <v>128</v>
      </c>
    </row>
    <row r="166" spans="2:51" s="6" customFormat="1" ht="15.75" customHeight="1">
      <c r="B166" s="176"/>
      <c r="C166" s="177"/>
      <c r="D166" s="167" t="s">
        <v>141</v>
      </c>
      <c r="E166" s="177"/>
      <c r="F166" s="178" t="s">
        <v>241</v>
      </c>
      <c r="G166" s="177"/>
      <c r="H166" s="179">
        <v>503.26</v>
      </c>
      <c r="J166" s="177"/>
      <c r="K166" s="177"/>
      <c r="L166" s="180"/>
      <c r="M166" s="181"/>
      <c r="N166" s="177"/>
      <c r="O166" s="177"/>
      <c r="P166" s="177"/>
      <c r="Q166" s="177"/>
      <c r="R166" s="177"/>
      <c r="S166" s="177"/>
      <c r="T166" s="182"/>
      <c r="AT166" s="183" t="s">
        <v>141</v>
      </c>
      <c r="AU166" s="183" t="s">
        <v>84</v>
      </c>
      <c r="AV166" s="183" t="s">
        <v>84</v>
      </c>
      <c r="AW166" s="183" t="s">
        <v>104</v>
      </c>
      <c r="AX166" s="183" t="s">
        <v>76</v>
      </c>
      <c r="AY166" s="183" t="s">
        <v>128</v>
      </c>
    </row>
    <row r="167" spans="2:65" s="6" customFormat="1" ht="15.75" customHeight="1">
      <c r="B167" s="23"/>
      <c r="C167" s="153" t="s">
        <v>242</v>
      </c>
      <c r="D167" s="153" t="s">
        <v>130</v>
      </c>
      <c r="E167" s="154" t="s">
        <v>243</v>
      </c>
      <c r="F167" s="155" t="s">
        <v>244</v>
      </c>
      <c r="G167" s="156" t="s">
        <v>133</v>
      </c>
      <c r="H167" s="157">
        <v>6</v>
      </c>
      <c r="I167" s="158"/>
      <c r="J167" s="159">
        <f>ROUND($I$167*$H$167,2)</f>
        <v>0</v>
      </c>
      <c r="K167" s="155" t="s">
        <v>134</v>
      </c>
      <c r="L167" s="43"/>
      <c r="M167" s="160"/>
      <c r="N167" s="161" t="s">
        <v>47</v>
      </c>
      <c r="O167" s="24"/>
      <c r="P167" s="162">
        <f>$O$167*$H$167</f>
        <v>0</v>
      </c>
      <c r="Q167" s="162">
        <v>0</v>
      </c>
      <c r="R167" s="162">
        <f>$Q$167*$H$167</f>
        <v>0</v>
      </c>
      <c r="S167" s="162">
        <v>0</v>
      </c>
      <c r="T167" s="163">
        <f>$S$167*$H$167</f>
        <v>0</v>
      </c>
      <c r="AR167" s="97" t="s">
        <v>135</v>
      </c>
      <c r="AT167" s="97" t="s">
        <v>130</v>
      </c>
      <c r="AU167" s="97" t="s">
        <v>84</v>
      </c>
      <c r="AY167" s="6" t="s">
        <v>128</v>
      </c>
      <c r="BE167" s="164">
        <f>IF($N$167="základní",$J$167,0)</f>
        <v>0</v>
      </c>
      <c r="BF167" s="164">
        <f>IF($N$167="snížená",$J$167,0)</f>
        <v>0</v>
      </c>
      <c r="BG167" s="164">
        <f>IF($N$167="zákl. přenesená",$J$167,0)</f>
        <v>0</v>
      </c>
      <c r="BH167" s="164">
        <f>IF($N$167="sníž. přenesená",$J$167,0)</f>
        <v>0</v>
      </c>
      <c r="BI167" s="164">
        <f>IF($N$167="nulová",$J$167,0)</f>
        <v>0</v>
      </c>
      <c r="BJ167" s="97" t="s">
        <v>22</v>
      </c>
      <c r="BK167" s="164">
        <f>ROUND($I$167*$H$167,2)</f>
        <v>0</v>
      </c>
      <c r="BL167" s="97" t="s">
        <v>135</v>
      </c>
      <c r="BM167" s="97" t="s">
        <v>245</v>
      </c>
    </row>
    <row r="168" spans="2:47" s="6" customFormat="1" ht="27" customHeight="1">
      <c r="B168" s="23"/>
      <c r="C168" s="24"/>
      <c r="D168" s="165" t="s">
        <v>137</v>
      </c>
      <c r="E168" s="24"/>
      <c r="F168" s="166" t="s">
        <v>246</v>
      </c>
      <c r="G168" s="24"/>
      <c r="H168" s="24"/>
      <c r="J168" s="24"/>
      <c r="K168" s="24"/>
      <c r="L168" s="43"/>
      <c r="M168" s="56"/>
      <c r="N168" s="24"/>
      <c r="O168" s="24"/>
      <c r="P168" s="24"/>
      <c r="Q168" s="24"/>
      <c r="R168" s="24"/>
      <c r="S168" s="24"/>
      <c r="T168" s="57"/>
      <c r="AT168" s="6" t="s">
        <v>137</v>
      </c>
      <c r="AU168" s="6" t="s">
        <v>84</v>
      </c>
    </row>
    <row r="169" spans="2:47" s="6" customFormat="1" ht="71.25" customHeight="1">
      <c r="B169" s="23"/>
      <c r="C169" s="24"/>
      <c r="D169" s="167" t="s">
        <v>139</v>
      </c>
      <c r="E169" s="24"/>
      <c r="F169" s="168" t="s">
        <v>247</v>
      </c>
      <c r="G169" s="24"/>
      <c r="H169" s="24"/>
      <c r="J169" s="24"/>
      <c r="K169" s="24"/>
      <c r="L169" s="43"/>
      <c r="M169" s="56"/>
      <c r="N169" s="24"/>
      <c r="O169" s="24"/>
      <c r="P169" s="24"/>
      <c r="Q169" s="24"/>
      <c r="R169" s="24"/>
      <c r="S169" s="24"/>
      <c r="T169" s="57"/>
      <c r="AT169" s="6" t="s">
        <v>139</v>
      </c>
      <c r="AU169" s="6" t="s">
        <v>84</v>
      </c>
    </row>
    <row r="170" spans="2:51" s="6" customFormat="1" ht="15.75" customHeight="1">
      <c r="B170" s="169"/>
      <c r="C170" s="170"/>
      <c r="D170" s="167" t="s">
        <v>141</v>
      </c>
      <c r="E170" s="170"/>
      <c r="F170" s="171" t="s">
        <v>142</v>
      </c>
      <c r="G170" s="170"/>
      <c r="H170" s="170"/>
      <c r="J170" s="170"/>
      <c r="K170" s="170"/>
      <c r="L170" s="172"/>
      <c r="M170" s="173"/>
      <c r="N170" s="170"/>
      <c r="O170" s="170"/>
      <c r="P170" s="170"/>
      <c r="Q170" s="170"/>
      <c r="R170" s="170"/>
      <c r="S170" s="170"/>
      <c r="T170" s="174"/>
      <c r="AT170" s="175" t="s">
        <v>141</v>
      </c>
      <c r="AU170" s="175" t="s">
        <v>84</v>
      </c>
      <c r="AV170" s="175" t="s">
        <v>22</v>
      </c>
      <c r="AW170" s="175" t="s">
        <v>104</v>
      </c>
      <c r="AX170" s="175" t="s">
        <v>76</v>
      </c>
      <c r="AY170" s="175" t="s">
        <v>128</v>
      </c>
    </row>
    <row r="171" spans="2:51" s="6" customFormat="1" ht="15.75" customHeight="1">
      <c r="B171" s="176"/>
      <c r="C171" s="177"/>
      <c r="D171" s="167" t="s">
        <v>141</v>
      </c>
      <c r="E171" s="177"/>
      <c r="F171" s="178" t="s">
        <v>143</v>
      </c>
      <c r="G171" s="177"/>
      <c r="H171" s="179">
        <v>6</v>
      </c>
      <c r="J171" s="177"/>
      <c r="K171" s="177"/>
      <c r="L171" s="180"/>
      <c r="M171" s="181"/>
      <c r="N171" s="177"/>
      <c r="O171" s="177"/>
      <c r="P171" s="177"/>
      <c r="Q171" s="177"/>
      <c r="R171" s="177"/>
      <c r="S171" s="177"/>
      <c r="T171" s="182"/>
      <c r="AT171" s="183" t="s">
        <v>141</v>
      </c>
      <c r="AU171" s="183" t="s">
        <v>84</v>
      </c>
      <c r="AV171" s="183" t="s">
        <v>84</v>
      </c>
      <c r="AW171" s="183" t="s">
        <v>104</v>
      </c>
      <c r="AX171" s="183" t="s">
        <v>76</v>
      </c>
      <c r="AY171" s="183" t="s">
        <v>128</v>
      </c>
    </row>
    <row r="172" spans="2:65" s="6" customFormat="1" ht="15.75" customHeight="1">
      <c r="B172" s="23"/>
      <c r="C172" s="153" t="s">
        <v>248</v>
      </c>
      <c r="D172" s="153" t="s">
        <v>130</v>
      </c>
      <c r="E172" s="154" t="s">
        <v>249</v>
      </c>
      <c r="F172" s="155" t="s">
        <v>250</v>
      </c>
      <c r="G172" s="156" t="s">
        <v>133</v>
      </c>
      <c r="H172" s="157">
        <v>5</v>
      </c>
      <c r="I172" s="158"/>
      <c r="J172" s="159">
        <f>ROUND($I$172*$H$172,2)</f>
        <v>0</v>
      </c>
      <c r="K172" s="155" t="s">
        <v>134</v>
      </c>
      <c r="L172" s="43"/>
      <c r="M172" s="160"/>
      <c r="N172" s="161" t="s">
        <v>47</v>
      </c>
      <c r="O172" s="24"/>
      <c r="P172" s="162">
        <f>$O$172*$H$172</f>
        <v>0</v>
      </c>
      <c r="Q172" s="162">
        <v>0</v>
      </c>
      <c r="R172" s="162">
        <f>$Q$172*$H$172</f>
        <v>0</v>
      </c>
      <c r="S172" s="162">
        <v>0</v>
      </c>
      <c r="T172" s="163">
        <f>$S$172*$H$172</f>
        <v>0</v>
      </c>
      <c r="AR172" s="97" t="s">
        <v>135</v>
      </c>
      <c r="AT172" s="97" t="s">
        <v>130</v>
      </c>
      <c r="AU172" s="97" t="s">
        <v>84</v>
      </c>
      <c r="AY172" s="6" t="s">
        <v>128</v>
      </c>
      <c r="BE172" s="164">
        <f>IF($N$172="základní",$J$172,0)</f>
        <v>0</v>
      </c>
      <c r="BF172" s="164">
        <f>IF($N$172="snížená",$J$172,0)</f>
        <v>0</v>
      </c>
      <c r="BG172" s="164">
        <f>IF($N$172="zákl. přenesená",$J$172,0)</f>
        <v>0</v>
      </c>
      <c r="BH172" s="164">
        <f>IF($N$172="sníž. přenesená",$J$172,0)</f>
        <v>0</v>
      </c>
      <c r="BI172" s="164">
        <f>IF($N$172="nulová",$J$172,0)</f>
        <v>0</v>
      </c>
      <c r="BJ172" s="97" t="s">
        <v>22</v>
      </c>
      <c r="BK172" s="164">
        <f>ROUND($I$172*$H$172,2)</f>
        <v>0</v>
      </c>
      <c r="BL172" s="97" t="s">
        <v>135</v>
      </c>
      <c r="BM172" s="97" t="s">
        <v>251</v>
      </c>
    </row>
    <row r="173" spans="2:47" s="6" customFormat="1" ht="27" customHeight="1">
      <c r="B173" s="23"/>
      <c r="C173" s="24"/>
      <c r="D173" s="165" t="s">
        <v>137</v>
      </c>
      <c r="E173" s="24"/>
      <c r="F173" s="166" t="s">
        <v>252</v>
      </c>
      <c r="G173" s="24"/>
      <c r="H173" s="24"/>
      <c r="J173" s="24"/>
      <c r="K173" s="24"/>
      <c r="L173" s="43"/>
      <c r="M173" s="56"/>
      <c r="N173" s="24"/>
      <c r="O173" s="24"/>
      <c r="P173" s="24"/>
      <c r="Q173" s="24"/>
      <c r="R173" s="24"/>
      <c r="S173" s="24"/>
      <c r="T173" s="57"/>
      <c r="AT173" s="6" t="s">
        <v>137</v>
      </c>
      <c r="AU173" s="6" t="s">
        <v>84</v>
      </c>
    </row>
    <row r="174" spans="2:47" s="6" customFormat="1" ht="71.25" customHeight="1">
      <c r="B174" s="23"/>
      <c r="C174" s="24"/>
      <c r="D174" s="167" t="s">
        <v>139</v>
      </c>
      <c r="E174" s="24"/>
      <c r="F174" s="168" t="s">
        <v>247</v>
      </c>
      <c r="G174" s="24"/>
      <c r="H174" s="24"/>
      <c r="J174" s="24"/>
      <c r="K174" s="24"/>
      <c r="L174" s="43"/>
      <c r="M174" s="56"/>
      <c r="N174" s="24"/>
      <c r="O174" s="24"/>
      <c r="P174" s="24"/>
      <c r="Q174" s="24"/>
      <c r="R174" s="24"/>
      <c r="S174" s="24"/>
      <c r="T174" s="57"/>
      <c r="AT174" s="6" t="s">
        <v>139</v>
      </c>
      <c r="AU174" s="6" t="s">
        <v>84</v>
      </c>
    </row>
    <row r="175" spans="2:51" s="6" customFormat="1" ht="15.75" customHeight="1">
      <c r="B175" s="169"/>
      <c r="C175" s="170"/>
      <c r="D175" s="167" t="s">
        <v>141</v>
      </c>
      <c r="E175" s="170"/>
      <c r="F175" s="171" t="s">
        <v>142</v>
      </c>
      <c r="G175" s="170"/>
      <c r="H175" s="170"/>
      <c r="J175" s="170"/>
      <c r="K175" s="170"/>
      <c r="L175" s="172"/>
      <c r="M175" s="173"/>
      <c r="N175" s="170"/>
      <c r="O175" s="170"/>
      <c r="P175" s="170"/>
      <c r="Q175" s="170"/>
      <c r="R175" s="170"/>
      <c r="S175" s="170"/>
      <c r="T175" s="174"/>
      <c r="AT175" s="175" t="s">
        <v>141</v>
      </c>
      <c r="AU175" s="175" t="s">
        <v>84</v>
      </c>
      <c r="AV175" s="175" t="s">
        <v>22</v>
      </c>
      <c r="AW175" s="175" t="s">
        <v>104</v>
      </c>
      <c r="AX175" s="175" t="s">
        <v>76</v>
      </c>
      <c r="AY175" s="175" t="s">
        <v>128</v>
      </c>
    </row>
    <row r="176" spans="2:51" s="6" customFormat="1" ht="15.75" customHeight="1">
      <c r="B176" s="176"/>
      <c r="C176" s="177"/>
      <c r="D176" s="167" t="s">
        <v>141</v>
      </c>
      <c r="E176" s="177"/>
      <c r="F176" s="178" t="s">
        <v>148</v>
      </c>
      <c r="G176" s="177"/>
      <c r="H176" s="179">
        <v>5</v>
      </c>
      <c r="J176" s="177"/>
      <c r="K176" s="177"/>
      <c r="L176" s="180"/>
      <c r="M176" s="181"/>
      <c r="N176" s="177"/>
      <c r="O176" s="177"/>
      <c r="P176" s="177"/>
      <c r="Q176" s="177"/>
      <c r="R176" s="177"/>
      <c r="S176" s="177"/>
      <c r="T176" s="182"/>
      <c r="AT176" s="183" t="s">
        <v>141</v>
      </c>
      <c r="AU176" s="183" t="s">
        <v>84</v>
      </c>
      <c r="AV176" s="183" t="s">
        <v>84</v>
      </c>
      <c r="AW176" s="183" t="s">
        <v>104</v>
      </c>
      <c r="AX176" s="183" t="s">
        <v>76</v>
      </c>
      <c r="AY176" s="183" t="s">
        <v>128</v>
      </c>
    </row>
    <row r="177" spans="2:65" s="6" customFormat="1" ht="15.75" customHeight="1">
      <c r="B177" s="23"/>
      <c r="C177" s="153" t="s">
        <v>253</v>
      </c>
      <c r="D177" s="153" t="s">
        <v>130</v>
      </c>
      <c r="E177" s="154" t="s">
        <v>254</v>
      </c>
      <c r="F177" s="155" t="s">
        <v>255</v>
      </c>
      <c r="G177" s="156" t="s">
        <v>223</v>
      </c>
      <c r="H177" s="157">
        <v>902.4</v>
      </c>
      <c r="I177" s="158"/>
      <c r="J177" s="159">
        <f>ROUND($I$177*$H$177,2)</f>
        <v>0</v>
      </c>
      <c r="K177" s="155" t="s">
        <v>134</v>
      </c>
      <c r="L177" s="43"/>
      <c r="M177" s="160"/>
      <c r="N177" s="161" t="s">
        <v>47</v>
      </c>
      <c r="O177" s="24"/>
      <c r="P177" s="162">
        <f>$O$177*$H$177</f>
        <v>0</v>
      </c>
      <c r="Q177" s="162">
        <v>0</v>
      </c>
      <c r="R177" s="162">
        <f>$Q$177*$H$177</f>
        <v>0</v>
      </c>
      <c r="S177" s="162">
        <v>0</v>
      </c>
      <c r="T177" s="163">
        <f>$S$177*$H$177</f>
        <v>0</v>
      </c>
      <c r="AR177" s="97" t="s">
        <v>135</v>
      </c>
      <c r="AT177" s="97" t="s">
        <v>130</v>
      </c>
      <c r="AU177" s="97" t="s">
        <v>84</v>
      </c>
      <c r="AY177" s="6" t="s">
        <v>128</v>
      </c>
      <c r="BE177" s="164">
        <f>IF($N$177="základní",$J$177,0)</f>
        <v>0</v>
      </c>
      <c r="BF177" s="164">
        <f>IF($N$177="snížená",$J$177,0)</f>
        <v>0</v>
      </c>
      <c r="BG177" s="164">
        <f>IF($N$177="zákl. přenesená",$J$177,0)</f>
        <v>0</v>
      </c>
      <c r="BH177" s="164">
        <f>IF($N$177="sníž. přenesená",$J$177,0)</f>
        <v>0</v>
      </c>
      <c r="BI177" s="164">
        <f>IF($N$177="nulová",$J$177,0)</f>
        <v>0</v>
      </c>
      <c r="BJ177" s="97" t="s">
        <v>22</v>
      </c>
      <c r="BK177" s="164">
        <f>ROUND($I$177*$H$177,2)</f>
        <v>0</v>
      </c>
      <c r="BL177" s="97" t="s">
        <v>135</v>
      </c>
      <c r="BM177" s="97" t="s">
        <v>256</v>
      </c>
    </row>
    <row r="178" spans="2:47" s="6" customFormat="1" ht="16.5" customHeight="1">
      <c r="B178" s="23"/>
      <c r="C178" s="24"/>
      <c r="D178" s="165" t="s">
        <v>137</v>
      </c>
      <c r="E178" s="24"/>
      <c r="F178" s="166" t="s">
        <v>257</v>
      </c>
      <c r="G178" s="24"/>
      <c r="H178" s="24"/>
      <c r="J178" s="24"/>
      <c r="K178" s="24"/>
      <c r="L178" s="43"/>
      <c r="M178" s="56"/>
      <c r="N178" s="24"/>
      <c r="O178" s="24"/>
      <c r="P178" s="24"/>
      <c r="Q178" s="24"/>
      <c r="R178" s="24"/>
      <c r="S178" s="24"/>
      <c r="T178" s="57"/>
      <c r="AT178" s="6" t="s">
        <v>137</v>
      </c>
      <c r="AU178" s="6" t="s">
        <v>84</v>
      </c>
    </row>
    <row r="179" spans="2:47" s="6" customFormat="1" ht="152.25" customHeight="1">
      <c r="B179" s="23"/>
      <c r="C179" s="24"/>
      <c r="D179" s="167" t="s">
        <v>139</v>
      </c>
      <c r="E179" s="24"/>
      <c r="F179" s="168" t="s">
        <v>258</v>
      </c>
      <c r="G179" s="24"/>
      <c r="H179" s="24"/>
      <c r="J179" s="24"/>
      <c r="K179" s="24"/>
      <c r="L179" s="43"/>
      <c r="M179" s="56"/>
      <c r="N179" s="24"/>
      <c r="O179" s="24"/>
      <c r="P179" s="24"/>
      <c r="Q179" s="24"/>
      <c r="R179" s="24"/>
      <c r="S179" s="24"/>
      <c r="T179" s="57"/>
      <c r="AT179" s="6" t="s">
        <v>139</v>
      </c>
      <c r="AU179" s="6" t="s">
        <v>84</v>
      </c>
    </row>
    <row r="180" spans="2:51" s="6" customFormat="1" ht="15.75" customHeight="1">
      <c r="B180" s="169"/>
      <c r="C180" s="170"/>
      <c r="D180" s="167" t="s">
        <v>141</v>
      </c>
      <c r="E180" s="170"/>
      <c r="F180" s="171" t="s">
        <v>142</v>
      </c>
      <c r="G180" s="170"/>
      <c r="H180" s="170"/>
      <c r="J180" s="170"/>
      <c r="K180" s="170"/>
      <c r="L180" s="172"/>
      <c r="M180" s="173"/>
      <c r="N180" s="170"/>
      <c r="O180" s="170"/>
      <c r="P180" s="170"/>
      <c r="Q180" s="170"/>
      <c r="R180" s="170"/>
      <c r="S180" s="170"/>
      <c r="T180" s="174"/>
      <c r="AT180" s="175" t="s">
        <v>141</v>
      </c>
      <c r="AU180" s="175" t="s">
        <v>84</v>
      </c>
      <c r="AV180" s="175" t="s">
        <v>22</v>
      </c>
      <c r="AW180" s="175" t="s">
        <v>104</v>
      </c>
      <c r="AX180" s="175" t="s">
        <v>76</v>
      </c>
      <c r="AY180" s="175" t="s">
        <v>128</v>
      </c>
    </row>
    <row r="181" spans="2:51" s="6" customFormat="1" ht="15.75" customHeight="1">
      <c r="B181" s="176"/>
      <c r="C181" s="177"/>
      <c r="D181" s="167" t="s">
        <v>141</v>
      </c>
      <c r="E181" s="177"/>
      <c r="F181" s="178" t="s">
        <v>259</v>
      </c>
      <c r="G181" s="177"/>
      <c r="H181" s="179">
        <v>902.4</v>
      </c>
      <c r="J181" s="177"/>
      <c r="K181" s="177"/>
      <c r="L181" s="180"/>
      <c r="M181" s="181"/>
      <c r="N181" s="177"/>
      <c r="O181" s="177"/>
      <c r="P181" s="177"/>
      <c r="Q181" s="177"/>
      <c r="R181" s="177"/>
      <c r="S181" s="177"/>
      <c r="T181" s="182"/>
      <c r="AT181" s="183" t="s">
        <v>141</v>
      </c>
      <c r="AU181" s="183" t="s">
        <v>84</v>
      </c>
      <c r="AV181" s="183" t="s">
        <v>84</v>
      </c>
      <c r="AW181" s="183" t="s">
        <v>104</v>
      </c>
      <c r="AX181" s="183" t="s">
        <v>76</v>
      </c>
      <c r="AY181" s="183" t="s">
        <v>128</v>
      </c>
    </row>
    <row r="182" spans="2:65" s="6" customFormat="1" ht="15.75" customHeight="1">
      <c r="B182" s="23"/>
      <c r="C182" s="153" t="s">
        <v>260</v>
      </c>
      <c r="D182" s="153" t="s">
        <v>130</v>
      </c>
      <c r="E182" s="154" t="s">
        <v>261</v>
      </c>
      <c r="F182" s="155" t="s">
        <v>262</v>
      </c>
      <c r="G182" s="156" t="s">
        <v>223</v>
      </c>
      <c r="H182" s="157">
        <v>1530.35</v>
      </c>
      <c r="I182" s="158"/>
      <c r="J182" s="159">
        <f>ROUND($I$182*$H$182,2)</f>
        <v>0</v>
      </c>
      <c r="K182" s="155" t="s">
        <v>134</v>
      </c>
      <c r="L182" s="43"/>
      <c r="M182" s="160"/>
      <c r="N182" s="161" t="s">
        <v>47</v>
      </c>
      <c r="O182" s="24"/>
      <c r="P182" s="162">
        <f>$O$182*$H$182</f>
        <v>0</v>
      </c>
      <c r="Q182" s="162">
        <v>0</v>
      </c>
      <c r="R182" s="162">
        <f>$Q$182*$H$182</f>
        <v>0</v>
      </c>
      <c r="S182" s="162">
        <v>0</v>
      </c>
      <c r="T182" s="163">
        <f>$S$182*$H$182</f>
        <v>0</v>
      </c>
      <c r="AR182" s="97" t="s">
        <v>135</v>
      </c>
      <c r="AT182" s="97" t="s">
        <v>130</v>
      </c>
      <c r="AU182" s="97" t="s">
        <v>84</v>
      </c>
      <c r="AY182" s="6" t="s">
        <v>128</v>
      </c>
      <c r="BE182" s="164">
        <f>IF($N$182="základní",$J$182,0)</f>
        <v>0</v>
      </c>
      <c r="BF182" s="164">
        <f>IF($N$182="snížená",$J$182,0)</f>
        <v>0</v>
      </c>
      <c r="BG182" s="164">
        <f>IF($N$182="zákl. přenesená",$J$182,0)</f>
        <v>0</v>
      </c>
      <c r="BH182" s="164">
        <f>IF($N$182="sníž. přenesená",$J$182,0)</f>
        <v>0</v>
      </c>
      <c r="BI182" s="164">
        <f>IF($N$182="nulová",$J$182,0)</f>
        <v>0</v>
      </c>
      <c r="BJ182" s="97" t="s">
        <v>22</v>
      </c>
      <c r="BK182" s="164">
        <f>ROUND($I$182*$H$182,2)</f>
        <v>0</v>
      </c>
      <c r="BL182" s="97" t="s">
        <v>135</v>
      </c>
      <c r="BM182" s="97" t="s">
        <v>263</v>
      </c>
    </row>
    <row r="183" spans="2:47" s="6" customFormat="1" ht="16.5" customHeight="1">
      <c r="B183" s="23"/>
      <c r="C183" s="24"/>
      <c r="D183" s="165" t="s">
        <v>137</v>
      </c>
      <c r="E183" s="24"/>
      <c r="F183" s="166" t="s">
        <v>264</v>
      </c>
      <c r="G183" s="24"/>
      <c r="H183" s="24"/>
      <c r="J183" s="24"/>
      <c r="K183" s="24"/>
      <c r="L183" s="43"/>
      <c r="M183" s="56"/>
      <c r="N183" s="24"/>
      <c r="O183" s="24"/>
      <c r="P183" s="24"/>
      <c r="Q183" s="24"/>
      <c r="R183" s="24"/>
      <c r="S183" s="24"/>
      <c r="T183" s="57"/>
      <c r="AT183" s="6" t="s">
        <v>137</v>
      </c>
      <c r="AU183" s="6" t="s">
        <v>84</v>
      </c>
    </row>
    <row r="184" spans="2:47" s="6" customFormat="1" ht="98.25" customHeight="1">
      <c r="B184" s="23"/>
      <c r="C184" s="24"/>
      <c r="D184" s="167" t="s">
        <v>139</v>
      </c>
      <c r="E184" s="24"/>
      <c r="F184" s="168" t="s">
        <v>265</v>
      </c>
      <c r="G184" s="24"/>
      <c r="H184" s="24"/>
      <c r="J184" s="24"/>
      <c r="K184" s="24"/>
      <c r="L184" s="43"/>
      <c r="M184" s="56"/>
      <c r="N184" s="24"/>
      <c r="O184" s="24"/>
      <c r="P184" s="24"/>
      <c r="Q184" s="24"/>
      <c r="R184" s="24"/>
      <c r="S184" s="24"/>
      <c r="T184" s="57"/>
      <c r="AT184" s="6" t="s">
        <v>139</v>
      </c>
      <c r="AU184" s="6" t="s">
        <v>84</v>
      </c>
    </row>
    <row r="185" spans="2:51" s="6" customFormat="1" ht="15.75" customHeight="1">
      <c r="B185" s="169"/>
      <c r="C185" s="170"/>
      <c r="D185" s="167" t="s">
        <v>141</v>
      </c>
      <c r="E185" s="170"/>
      <c r="F185" s="171" t="s">
        <v>142</v>
      </c>
      <c r="G185" s="170"/>
      <c r="H185" s="170"/>
      <c r="J185" s="170"/>
      <c r="K185" s="170"/>
      <c r="L185" s="172"/>
      <c r="M185" s="173"/>
      <c r="N185" s="170"/>
      <c r="O185" s="170"/>
      <c r="P185" s="170"/>
      <c r="Q185" s="170"/>
      <c r="R185" s="170"/>
      <c r="S185" s="170"/>
      <c r="T185" s="174"/>
      <c r="AT185" s="175" t="s">
        <v>141</v>
      </c>
      <c r="AU185" s="175" t="s">
        <v>84</v>
      </c>
      <c r="AV185" s="175" t="s">
        <v>22</v>
      </c>
      <c r="AW185" s="175" t="s">
        <v>104</v>
      </c>
      <c r="AX185" s="175" t="s">
        <v>76</v>
      </c>
      <c r="AY185" s="175" t="s">
        <v>128</v>
      </c>
    </row>
    <row r="186" spans="2:51" s="6" customFormat="1" ht="15.75" customHeight="1">
      <c r="B186" s="176"/>
      <c r="C186" s="177"/>
      <c r="D186" s="167" t="s">
        <v>141</v>
      </c>
      <c r="E186" s="177"/>
      <c r="F186" s="178" t="s">
        <v>266</v>
      </c>
      <c r="G186" s="177"/>
      <c r="H186" s="179">
        <v>1530.35</v>
      </c>
      <c r="J186" s="177"/>
      <c r="K186" s="177"/>
      <c r="L186" s="180"/>
      <c r="M186" s="181"/>
      <c r="N186" s="177"/>
      <c r="O186" s="177"/>
      <c r="P186" s="177"/>
      <c r="Q186" s="177"/>
      <c r="R186" s="177"/>
      <c r="S186" s="177"/>
      <c r="T186" s="182"/>
      <c r="AT186" s="183" t="s">
        <v>141</v>
      </c>
      <c r="AU186" s="183" t="s">
        <v>84</v>
      </c>
      <c r="AV186" s="183" t="s">
        <v>84</v>
      </c>
      <c r="AW186" s="183" t="s">
        <v>104</v>
      </c>
      <c r="AX186" s="183" t="s">
        <v>76</v>
      </c>
      <c r="AY186" s="183" t="s">
        <v>128</v>
      </c>
    </row>
    <row r="187" spans="2:65" s="6" customFormat="1" ht="15.75" customHeight="1">
      <c r="B187" s="23"/>
      <c r="C187" s="184" t="s">
        <v>7</v>
      </c>
      <c r="D187" s="184" t="s">
        <v>157</v>
      </c>
      <c r="E187" s="185" t="s">
        <v>267</v>
      </c>
      <c r="F187" s="186" t="s">
        <v>268</v>
      </c>
      <c r="G187" s="187" t="s">
        <v>269</v>
      </c>
      <c r="H187" s="188">
        <v>22.955</v>
      </c>
      <c r="I187" s="189"/>
      <c r="J187" s="190">
        <f>ROUND($I$187*$H$187,2)</f>
        <v>0</v>
      </c>
      <c r="K187" s="186" t="s">
        <v>134</v>
      </c>
      <c r="L187" s="191"/>
      <c r="M187" s="192"/>
      <c r="N187" s="193" t="s">
        <v>47</v>
      </c>
      <c r="O187" s="24"/>
      <c r="P187" s="162">
        <f>$O$187*$H$187</f>
        <v>0</v>
      </c>
      <c r="Q187" s="162">
        <v>0.001</v>
      </c>
      <c r="R187" s="162">
        <f>$Q$187*$H$187</f>
        <v>0.022955</v>
      </c>
      <c r="S187" s="162">
        <v>0</v>
      </c>
      <c r="T187" s="163">
        <f>$S$187*$H$187</f>
        <v>0</v>
      </c>
      <c r="AR187" s="97" t="s">
        <v>160</v>
      </c>
      <c r="AT187" s="97" t="s">
        <v>157</v>
      </c>
      <c r="AU187" s="97" t="s">
        <v>84</v>
      </c>
      <c r="AY187" s="6" t="s">
        <v>128</v>
      </c>
      <c r="BE187" s="164">
        <f>IF($N$187="základní",$J$187,0)</f>
        <v>0</v>
      </c>
      <c r="BF187" s="164">
        <f>IF($N$187="snížená",$J$187,0)</f>
        <v>0</v>
      </c>
      <c r="BG187" s="164">
        <f>IF($N$187="zákl. přenesená",$J$187,0)</f>
        <v>0</v>
      </c>
      <c r="BH187" s="164">
        <f>IF($N$187="sníž. přenesená",$J$187,0)</f>
        <v>0</v>
      </c>
      <c r="BI187" s="164">
        <f>IF($N$187="nulová",$J$187,0)</f>
        <v>0</v>
      </c>
      <c r="BJ187" s="97" t="s">
        <v>22</v>
      </c>
      <c r="BK187" s="164">
        <f>ROUND($I$187*$H$187,2)</f>
        <v>0</v>
      </c>
      <c r="BL187" s="97" t="s">
        <v>135</v>
      </c>
      <c r="BM187" s="97" t="s">
        <v>270</v>
      </c>
    </row>
    <row r="188" spans="2:47" s="6" customFormat="1" ht="16.5" customHeight="1">
      <c r="B188" s="23"/>
      <c r="C188" s="24"/>
      <c r="D188" s="165" t="s">
        <v>137</v>
      </c>
      <c r="E188" s="24"/>
      <c r="F188" s="166" t="s">
        <v>271</v>
      </c>
      <c r="G188" s="24"/>
      <c r="H188" s="24"/>
      <c r="J188" s="24"/>
      <c r="K188" s="24"/>
      <c r="L188" s="43"/>
      <c r="M188" s="56"/>
      <c r="N188" s="24"/>
      <c r="O188" s="24"/>
      <c r="P188" s="24"/>
      <c r="Q188" s="24"/>
      <c r="R188" s="24"/>
      <c r="S188" s="24"/>
      <c r="T188" s="57"/>
      <c r="AT188" s="6" t="s">
        <v>137</v>
      </c>
      <c r="AU188" s="6" t="s">
        <v>84</v>
      </c>
    </row>
    <row r="189" spans="2:51" s="6" customFormat="1" ht="15.75" customHeight="1">
      <c r="B189" s="176"/>
      <c r="C189" s="177"/>
      <c r="D189" s="167" t="s">
        <v>141</v>
      </c>
      <c r="E189" s="177"/>
      <c r="F189" s="178" t="s">
        <v>272</v>
      </c>
      <c r="G189" s="177"/>
      <c r="H189" s="179">
        <v>22.955</v>
      </c>
      <c r="J189" s="177"/>
      <c r="K189" s="177"/>
      <c r="L189" s="180"/>
      <c r="M189" s="181"/>
      <c r="N189" s="177"/>
      <c r="O189" s="177"/>
      <c r="P189" s="177"/>
      <c r="Q189" s="177"/>
      <c r="R189" s="177"/>
      <c r="S189" s="177"/>
      <c r="T189" s="182"/>
      <c r="AT189" s="183" t="s">
        <v>141</v>
      </c>
      <c r="AU189" s="183" t="s">
        <v>84</v>
      </c>
      <c r="AV189" s="183" t="s">
        <v>84</v>
      </c>
      <c r="AW189" s="183" t="s">
        <v>76</v>
      </c>
      <c r="AX189" s="183" t="s">
        <v>22</v>
      </c>
      <c r="AY189" s="183" t="s">
        <v>128</v>
      </c>
    </row>
    <row r="190" spans="2:65" s="6" customFormat="1" ht="15.75" customHeight="1">
      <c r="B190" s="23"/>
      <c r="C190" s="153" t="s">
        <v>273</v>
      </c>
      <c r="D190" s="153" t="s">
        <v>130</v>
      </c>
      <c r="E190" s="154" t="s">
        <v>274</v>
      </c>
      <c r="F190" s="155" t="s">
        <v>275</v>
      </c>
      <c r="G190" s="156" t="s">
        <v>223</v>
      </c>
      <c r="H190" s="157">
        <v>1527.42</v>
      </c>
      <c r="I190" s="158"/>
      <c r="J190" s="159">
        <f>ROUND($I$190*$H$190,2)</f>
        <v>0</v>
      </c>
      <c r="K190" s="155" t="s">
        <v>134</v>
      </c>
      <c r="L190" s="43"/>
      <c r="M190" s="160"/>
      <c r="N190" s="161" t="s">
        <v>47</v>
      </c>
      <c r="O190" s="24"/>
      <c r="P190" s="162">
        <f>$O$190*$H$190</f>
        <v>0</v>
      </c>
      <c r="Q190" s="162">
        <v>0</v>
      </c>
      <c r="R190" s="162">
        <f>$Q$190*$H$190</f>
        <v>0</v>
      </c>
      <c r="S190" s="162">
        <v>0</v>
      </c>
      <c r="T190" s="163">
        <f>$S$190*$H$190</f>
        <v>0</v>
      </c>
      <c r="AR190" s="97" t="s">
        <v>135</v>
      </c>
      <c r="AT190" s="97" t="s">
        <v>130</v>
      </c>
      <c r="AU190" s="97" t="s">
        <v>84</v>
      </c>
      <c r="AY190" s="6" t="s">
        <v>128</v>
      </c>
      <c r="BE190" s="164">
        <f>IF($N$190="základní",$J$190,0)</f>
        <v>0</v>
      </c>
      <c r="BF190" s="164">
        <f>IF($N$190="snížená",$J$190,0)</f>
        <v>0</v>
      </c>
      <c r="BG190" s="164">
        <f>IF($N$190="zákl. přenesená",$J$190,0)</f>
        <v>0</v>
      </c>
      <c r="BH190" s="164">
        <f>IF($N$190="sníž. přenesená",$J$190,0)</f>
        <v>0</v>
      </c>
      <c r="BI190" s="164">
        <f>IF($N$190="nulová",$J$190,0)</f>
        <v>0</v>
      </c>
      <c r="BJ190" s="97" t="s">
        <v>22</v>
      </c>
      <c r="BK190" s="164">
        <f>ROUND($I$190*$H$190,2)</f>
        <v>0</v>
      </c>
      <c r="BL190" s="97" t="s">
        <v>135</v>
      </c>
      <c r="BM190" s="97" t="s">
        <v>276</v>
      </c>
    </row>
    <row r="191" spans="2:47" s="6" customFormat="1" ht="27" customHeight="1">
      <c r="B191" s="23"/>
      <c r="C191" s="24"/>
      <c r="D191" s="165" t="s">
        <v>137</v>
      </c>
      <c r="E191" s="24"/>
      <c r="F191" s="166" t="s">
        <v>277</v>
      </c>
      <c r="G191" s="24"/>
      <c r="H191" s="24"/>
      <c r="J191" s="24"/>
      <c r="K191" s="24"/>
      <c r="L191" s="43"/>
      <c r="M191" s="56"/>
      <c r="N191" s="24"/>
      <c r="O191" s="24"/>
      <c r="P191" s="24"/>
      <c r="Q191" s="24"/>
      <c r="R191" s="24"/>
      <c r="S191" s="24"/>
      <c r="T191" s="57"/>
      <c r="AT191" s="6" t="s">
        <v>137</v>
      </c>
      <c r="AU191" s="6" t="s">
        <v>84</v>
      </c>
    </row>
    <row r="192" spans="2:47" s="6" customFormat="1" ht="111.75" customHeight="1">
      <c r="B192" s="23"/>
      <c r="C192" s="24"/>
      <c r="D192" s="167" t="s">
        <v>139</v>
      </c>
      <c r="E192" s="24"/>
      <c r="F192" s="168" t="s">
        <v>278</v>
      </c>
      <c r="G192" s="24"/>
      <c r="H192" s="24"/>
      <c r="J192" s="24"/>
      <c r="K192" s="24"/>
      <c r="L192" s="43"/>
      <c r="M192" s="56"/>
      <c r="N192" s="24"/>
      <c r="O192" s="24"/>
      <c r="P192" s="24"/>
      <c r="Q192" s="24"/>
      <c r="R192" s="24"/>
      <c r="S192" s="24"/>
      <c r="T192" s="57"/>
      <c r="AT192" s="6" t="s">
        <v>139</v>
      </c>
      <c r="AU192" s="6" t="s">
        <v>84</v>
      </c>
    </row>
    <row r="193" spans="2:51" s="6" customFormat="1" ht="15.75" customHeight="1">
      <c r="B193" s="169"/>
      <c r="C193" s="170"/>
      <c r="D193" s="167" t="s">
        <v>141</v>
      </c>
      <c r="E193" s="170"/>
      <c r="F193" s="171" t="s">
        <v>142</v>
      </c>
      <c r="G193" s="170"/>
      <c r="H193" s="170"/>
      <c r="J193" s="170"/>
      <c r="K193" s="170"/>
      <c r="L193" s="172"/>
      <c r="M193" s="173"/>
      <c r="N193" s="170"/>
      <c r="O193" s="170"/>
      <c r="P193" s="170"/>
      <c r="Q193" s="170"/>
      <c r="R193" s="170"/>
      <c r="S193" s="170"/>
      <c r="T193" s="174"/>
      <c r="AT193" s="175" t="s">
        <v>141</v>
      </c>
      <c r="AU193" s="175" t="s">
        <v>84</v>
      </c>
      <c r="AV193" s="175" t="s">
        <v>22</v>
      </c>
      <c r="AW193" s="175" t="s">
        <v>104</v>
      </c>
      <c r="AX193" s="175" t="s">
        <v>76</v>
      </c>
      <c r="AY193" s="175" t="s">
        <v>128</v>
      </c>
    </row>
    <row r="194" spans="2:51" s="6" customFormat="1" ht="15.75" customHeight="1">
      <c r="B194" s="176"/>
      <c r="C194" s="177"/>
      <c r="D194" s="167" t="s">
        <v>141</v>
      </c>
      <c r="E194" s="177"/>
      <c r="F194" s="178" t="s">
        <v>279</v>
      </c>
      <c r="G194" s="177"/>
      <c r="H194" s="179">
        <v>1527.42</v>
      </c>
      <c r="J194" s="177"/>
      <c r="K194" s="177"/>
      <c r="L194" s="180"/>
      <c r="M194" s="181"/>
      <c r="N194" s="177"/>
      <c r="O194" s="177"/>
      <c r="P194" s="177"/>
      <c r="Q194" s="177"/>
      <c r="R194" s="177"/>
      <c r="S194" s="177"/>
      <c r="T194" s="182"/>
      <c r="AT194" s="183" t="s">
        <v>141</v>
      </c>
      <c r="AU194" s="183" t="s">
        <v>84</v>
      </c>
      <c r="AV194" s="183" t="s">
        <v>84</v>
      </c>
      <c r="AW194" s="183" t="s">
        <v>104</v>
      </c>
      <c r="AX194" s="183" t="s">
        <v>76</v>
      </c>
      <c r="AY194" s="183" t="s">
        <v>128</v>
      </c>
    </row>
    <row r="195" spans="2:65" s="6" customFormat="1" ht="15.75" customHeight="1">
      <c r="B195" s="23"/>
      <c r="C195" s="153" t="s">
        <v>280</v>
      </c>
      <c r="D195" s="153" t="s">
        <v>130</v>
      </c>
      <c r="E195" s="154" t="s">
        <v>281</v>
      </c>
      <c r="F195" s="155" t="s">
        <v>282</v>
      </c>
      <c r="G195" s="156" t="s">
        <v>223</v>
      </c>
      <c r="H195" s="157">
        <v>1929.81</v>
      </c>
      <c r="I195" s="158"/>
      <c r="J195" s="159">
        <f>ROUND($I$195*$H$195,2)</f>
        <v>0</v>
      </c>
      <c r="K195" s="155" t="s">
        <v>134</v>
      </c>
      <c r="L195" s="43"/>
      <c r="M195" s="160"/>
      <c r="N195" s="161" t="s">
        <v>47</v>
      </c>
      <c r="O195" s="24"/>
      <c r="P195" s="162">
        <f>$O$195*$H$195</f>
        <v>0</v>
      </c>
      <c r="Q195" s="162">
        <v>0</v>
      </c>
      <c r="R195" s="162">
        <f>$Q$195*$H$195</f>
        <v>0</v>
      </c>
      <c r="S195" s="162">
        <v>0</v>
      </c>
      <c r="T195" s="163">
        <f>$S$195*$H$195</f>
        <v>0</v>
      </c>
      <c r="AR195" s="97" t="s">
        <v>135</v>
      </c>
      <c r="AT195" s="97" t="s">
        <v>130</v>
      </c>
      <c r="AU195" s="97" t="s">
        <v>84</v>
      </c>
      <c r="AY195" s="6" t="s">
        <v>128</v>
      </c>
      <c r="BE195" s="164">
        <f>IF($N$195="základní",$J$195,0)</f>
        <v>0</v>
      </c>
      <c r="BF195" s="164">
        <f>IF($N$195="snížená",$J$195,0)</f>
        <v>0</v>
      </c>
      <c r="BG195" s="164">
        <f>IF($N$195="zákl. přenesená",$J$195,0)</f>
        <v>0</v>
      </c>
      <c r="BH195" s="164">
        <f>IF($N$195="sníž. přenesená",$J$195,0)</f>
        <v>0</v>
      </c>
      <c r="BI195" s="164">
        <f>IF($N$195="nulová",$J$195,0)</f>
        <v>0</v>
      </c>
      <c r="BJ195" s="97" t="s">
        <v>22</v>
      </c>
      <c r="BK195" s="164">
        <f>ROUND($I$195*$H$195,2)</f>
        <v>0</v>
      </c>
      <c r="BL195" s="97" t="s">
        <v>135</v>
      </c>
      <c r="BM195" s="97" t="s">
        <v>283</v>
      </c>
    </row>
    <row r="196" spans="2:47" s="6" customFormat="1" ht="27" customHeight="1">
      <c r="B196" s="23"/>
      <c r="C196" s="24"/>
      <c r="D196" s="165" t="s">
        <v>137</v>
      </c>
      <c r="E196" s="24"/>
      <c r="F196" s="166" t="s">
        <v>284</v>
      </c>
      <c r="G196" s="24"/>
      <c r="H196" s="24"/>
      <c r="J196" s="24"/>
      <c r="K196" s="24"/>
      <c r="L196" s="43"/>
      <c r="M196" s="56"/>
      <c r="N196" s="24"/>
      <c r="O196" s="24"/>
      <c r="P196" s="24"/>
      <c r="Q196" s="24"/>
      <c r="R196" s="24"/>
      <c r="S196" s="24"/>
      <c r="T196" s="57"/>
      <c r="AT196" s="6" t="s">
        <v>137</v>
      </c>
      <c r="AU196" s="6" t="s">
        <v>84</v>
      </c>
    </row>
    <row r="197" spans="2:47" s="6" customFormat="1" ht="111.75" customHeight="1">
      <c r="B197" s="23"/>
      <c r="C197" s="24"/>
      <c r="D197" s="167" t="s">
        <v>139</v>
      </c>
      <c r="E197" s="24"/>
      <c r="F197" s="168" t="s">
        <v>278</v>
      </c>
      <c r="G197" s="24"/>
      <c r="H197" s="24"/>
      <c r="J197" s="24"/>
      <c r="K197" s="24"/>
      <c r="L197" s="43"/>
      <c r="M197" s="56"/>
      <c r="N197" s="24"/>
      <c r="O197" s="24"/>
      <c r="P197" s="24"/>
      <c r="Q197" s="24"/>
      <c r="R197" s="24"/>
      <c r="S197" s="24"/>
      <c r="T197" s="57"/>
      <c r="AT197" s="6" t="s">
        <v>139</v>
      </c>
      <c r="AU197" s="6" t="s">
        <v>84</v>
      </c>
    </row>
    <row r="198" spans="2:51" s="6" customFormat="1" ht="15.75" customHeight="1">
      <c r="B198" s="169"/>
      <c r="C198" s="170"/>
      <c r="D198" s="167" t="s">
        <v>141</v>
      </c>
      <c r="E198" s="170"/>
      <c r="F198" s="171" t="s">
        <v>142</v>
      </c>
      <c r="G198" s="170"/>
      <c r="H198" s="170"/>
      <c r="J198" s="170"/>
      <c r="K198" s="170"/>
      <c r="L198" s="172"/>
      <c r="M198" s="173"/>
      <c r="N198" s="170"/>
      <c r="O198" s="170"/>
      <c r="P198" s="170"/>
      <c r="Q198" s="170"/>
      <c r="R198" s="170"/>
      <c r="S198" s="170"/>
      <c r="T198" s="174"/>
      <c r="AT198" s="175" t="s">
        <v>141</v>
      </c>
      <c r="AU198" s="175" t="s">
        <v>84</v>
      </c>
      <c r="AV198" s="175" t="s">
        <v>22</v>
      </c>
      <c r="AW198" s="175" t="s">
        <v>104</v>
      </c>
      <c r="AX198" s="175" t="s">
        <v>76</v>
      </c>
      <c r="AY198" s="175" t="s">
        <v>128</v>
      </c>
    </row>
    <row r="199" spans="2:51" s="6" customFormat="1" ht="15.75" customHeight="1">
      <c r="B199" s="176"/>
      <c r="C199" s="177"/>
      <c r="D199" s="167" t="s">
        <v>141</v>
      </c>
      <c r="E199" s="177"/>
      <c r="F199" s="178" t="s">
        <v>226</v>
      </c>
      <c r="G199" s="177"/>
      <c r="H199" s="179">
        <v>1929.81</v>
      </c>
      <c r="J199" s="177"/>
      <c r="K199" s="177"/>
      <c r="L199" s="180"/>
      <c r="M199" s="181"/>
      <c r="N199" s="177"/>
      <c r="O199" s="177"/>
      <c r="P199" s="177"/>
      <c r="Q199" s="177"/>
      <c r="R199" s="177"/>
      <c r="S199" s="177"/>
      <c r="T199" s="182"/>
      <c r="AT199" s="183" t="s">
        <v>141</v>
      </c>
      <c r="AU199" s="183" t="s">
        <v>84</v>
      </c>
      <c r="AV199" s="183" t="s">
        <v>84</v>
      </c>
      <c r="AW199" s="183" t="s">
        <v>104</v>
      </c>
      <c r="AX199" s="183" t="s">
        <v>76</v>
      </c>
      <c r="AY199" s="183" t="s">
        <v>128</v>
      </c>
    </row>
    <row r="200" spans="2:65" s="6" customFormat="1" ht="15.75" customHeight="1">
      <c r="B200" s="23"/>
      <c r="C200" s="153" t="s">
        <v>285</v>
      </c>
      <c r="D200" s="153" t="s">
        <v>130</v>
      </c>
      <c r="E200" s="154" t="s">
        <v>286</v>
      </c>
      <c r="F200" s="155" t="s">
        <v>287</v>
      </c>
      <c r="G200" s="156" t="s">
        <v>223</v>
      </c>
      <c r="H200" s="157">
        <v>1530.35</v>
      </c>
      <c r="I200" s="158"/>
      <c r="J200" s="159">
        <f>ROUND($I$200*$H$200,2)</f>
        <v>0</v>
      </c>
      <c r="K200" s="155" t="s">
        <v>134</v>
      </c>
      <c r="L200" s="43"/>
      <c r="M200" s="160"/>
      <c r="N200" s="161" t="s">
        <v>47</v>
      </c>
      <c r="O200" s="24"/>
      <c r="P200" s="162">
        <f>$O$200*$H$200</f>
        <v>0</v>
      </c>
      <c r="Q200" s="162">
        <v>0</v>
      </c>
      <c r="R200" s="162">
        <f>$Q$200*$H$200</f>
        <v>0</v>
      </c>
      <c r="S200" s="162">
        <v>0</v>
      </c>
      <c r="T200" s="163">
        <f>$S$200*$H$200</f>
        <v>0</v>
      </c>
      <c r="AR200" s="97" t="s">
        <v>135</v>
      </c>
      <c r="AT200" s="97" t="s">
        <v>130</v>
      </c>
      <c r="AU200" s="97" t="s">
        <v>84</v>
      </c>
      <c r="AY200" s="6" t="s">
        <v>128</v>
      </c>
      <c r="BE200" s="164">
        <f>IF($N$200="základní",$J$200,0)</f>
        <v>0</v>
      </c>
      <c r="BF200" s="164">
        <f>IF($N$200="snížená",$J$200,0)</f>
        <v>0</v>
      </c>
      <c r="BG200" s="164">
        <f>IF($N$200="zákl. přenesená",$J$200,0)</f>
        <v>0</v>
      </c>
      <c r="BH200" s="164">
        <f>IF($N$200="sníž. přenesená",$J$200,0)</f>
        <v>0</v>
      </c>
      <c r="BI200" s="164">
        <f>IF($N$200="nulová",$J$200,0)</f>
        <v>0</v>
      </c>
      <c r="BJ200" s="97" t="s">
        <v>22</v>
      </c>
      <c r="BK200" s="164">
        <f>ROUND($I$200*$H$200,2)</f>
        <v>0</v>
      </c>
      <c r="BL200" s="97" t="s">
        <v>135</v>
      </c>
      <c r="BM200" s="97" t="s">
        <v>288</v>
      </c>
    </row>
    <row r="201" spans="2:47" s="6" customFormat="1" ht="16.5" customHeight="1">
      <c r="B201" s="23"/>
      <c r="C201" s="24"/>
      <c r="D201" s="165" t="s">
        <v>137</v>
      </c>
      <c r="E201" s="24"/>
      <c r="F201" s="166" t="s">
        <v>289</v>
      </c>
      <c r="G201" s="24"/>
      <c r="H201" s="24"/>
      <c r="J201" s="24"/>
      <c r="K201" s="24"/>
      <c r="L201" s="43"/>
      <c r="M201" s="56"/>
      <c r="N201" s="24"/>
      <c r="O201" s="24"/>
      <c r="P201" s="24"/>
      <c r="Q201" s="24"/>
      <c r="R201" s="24"/>
      <c r="S201" s="24"/>
      <c r="T201" s="57"/>
      <c r="AT201" s="6" t="s">
        <v>137</v>
      </c>
      <c r="AU201" s="6" t="s">
        <v>84</v>
      </c>
    </row>
    <row r="202" spans="2:47" s="6" customFormat="1" ht="98.25" customHeight="1">
      <c r="B202" s="23"/>
      <c r="C202" s="24"/>
      <c r="D202" s="167" t="s">
        <v>139</v>
      </c>
      <c r="E202" s="24"/>
      <c r="F202" s="168" t="s">
        <v>290</v>
      </c>
      <c r="G202" s="24"/>
      <c r="H202" s="24"/>
      <c r="J202" s="24"/>
      <c r="K202" s="24"/>
      <c r="L202" s="43"/>
      <c r="M202" s="56"/>
      <c r="N202" s="24"/>
      <c r="O202" s="24"/>
      <c r="P202" s="24"/>
      <c r="Q202" s="24"/>
      <c r="R202" s="24"/>
      <c r="S202" s="24"/>
      <c r="T202" s="57"/>
      <c r="AT202" s="6" t="s">
        <v>139</v>
      </c>
      <c r="AU202" s="6" t="s">
        <v>84</v>
      </c>
    </row>
    <row r="203" spans="2:51" s="6" customFormat="1" ht="15.75" customHeight="1">
      <c r="B203" s="169"/>
      <c r="C203" s="170"/>
      <c r="D203" s="167" t="s">
        <v>141</v>
      </c>
      <c r="E203" s="170"/>
      <c r="F203" s="171" t="s">
        <v>142</v>
      </c>
      <c r="G203" s="170"/>
      <c r="H203" s="170"/>
      <c r="J203" s="170"/>
      <c r="K203" s="170"/>
      <c r="L203" s="172"/>
      <c r="M203" s="173"/>
      <c r="N203" s="170"/>
      <c r="O203" s="170"/>
      <c r="P203" s="170"/>
      <c r="Q203" s="170"/>
      <c r="R203" s="170"/>
      <c r="S203" s="170"/>
      <c r="T203" s="174"/>
      <c r="AT203" s="175" t="s">
        <v>141</v>
      </c>
      <c r="AU203" s="175" t="s">
        <v>84</v>
      </c>
      <c r="AV203" s="175" t="s">
        <v>22</v>
      </c>
      <c r="AW203" s="175" t="s">
        <v>104</v>
      </c>
      <c r="AX203" s="175" t="s">
        <v>76</v>
      </c>
      <c r="AY203" s="175" t="s">
        <v>128</v>
      </c>
    </row>
    <row r="204" spans="2:51" s="6" customFormat="1" ht="15.75" customHeight="1">
      <c r="B204" s="176"/>
      <c r="C204" s="177"/>
      <c r="D204" s="167" t="s">
        <v>141</v>
      </c>
      <c r="E204" s="177"/>
      <c r="F204" s="178" t="s">
        <v>266</v>
      </c>
      <c r="G204" s="177"/>
      <c r="H204" s="179">
        <v>1530.35</v>
      </c>
      <c r="J204" s="177"/>
      <c r="K204" s="177"/>
      <c r="L204" s="180"/>
      <c r="M204" s="181"/>
      <c r="N204" s="177"/>
      <c r="O204" s="177"/>
      <c r="P204" s="177"/>
      <c r="Q204" s="177"/>
      <c r="R204" s="177"/>
      <c r="S204" s="177"/>
      <c r="T204" s="182"/>
      <c r="AT204" s="183" t="s">
        <v>141</v>
      </c>
      <c r="AU204" s="183" t="s">
        <v>84</v>
      </c>
      <c r="AV204" s="183" t="s">
        <v>84</v>
      </c>
      <c r="AW204" s="183" t="s">
        <v>104</v>
      </c>
      <c r="AX204" s="183" t="s">
        <v>76</v>
      </c>
      <c r="AY204" s="183" t="s">
        <v>128</v>
      </c>
    </row>
    <row r="205" spans="2:63" s="140" customFormat="1" ht="30.75" customHeight="1">
      <c r="B205" s="141"/>
      <c r="C205" s="142"/>
      <c r="D205" s="142" t="s">
        <v>75</v>
      </c>
      <c r="E205" s="151" t="s">
        <v>135</v>
      </c>
      <c r="F205" s="151" t="s">
        <v>291</v>
      </c>
      <c r="G205" s="142"/>
      <c r="H205" s="142"/>
      <c r="J205" s="152">
        <f>$BK$205</f>
        <v>0</v>
      </c>
      <c r="K205" s="142"/>
      <c r="L205" s="145"/>
      <c r="M205" s="146"/>
      <c r="N205" s="142"/>
      <c r="O205" s="142"/>
      <c r="P205" s="147">
        <f>SUM($P$206:$P$228)</f>
        <v>0</v>
      </c>
      <c r="Q205" s="142"/>
      <c r="R205" s="147">
        <f>SUM($R$206:$R$228)</f>
        <v>1522.7177311122</v>
      </c>
      <c r="S205" s="142"/>
      <c r="T205" s="148">
        <f>SUM($T$206:$T$228)</f>
        <v>0</v>
      </c>
      <c r="AR205" s="149" t="s">
        <v>22</v>
      </c>
      <c r="AT205" s="149" t="s">
        <v>75</v>
      </c>
      <c r="AU205" s="149" t="s">
        <v>22</v>
      </c>
      <c r="AY205" s="149" t="s">
        <v>128</v>
      </c>
      <c r="BK205" s="150">
        <f>SUM($BK$206:$BK$228)</f>
        <v>0</v>
      </c>
    </row>
    <row r="206" spans="2:65" s="6" customFormat="1" ht="15.75" customHeight="1">
      <c r="B206" s="23"/>
      <c r="C206" s="153" t="s">
        <v>292</v>
      </c>
      <c r="D206" s="153" t="s">
        <v>130</v>
      </c>
      <c r="E206" s="154" t="s">
        <v>293</v>
      </c>
      <c r="F206" s="155" t="s">
        <v>294</v>
      </c>
      <c r="G206" s="156" t="s">
        <v>223</v>
      </c>
      <c r="H206" s="157">
        <v>3614.247</v>
      </c>
      <c r="I206" s="158"/>
      <c r="J206" s="159">
        <f>ROUND($I$206*$H$206,2)</f>
        <v>0</v>
      </c>
      <c r="K206" s="155" t="s">
        <v>134</v>
      </c>
      <c r="L206" s="43"/>
      <c r="M206" s="160"/>
      <c r="N206" s="161" t="s">
        <v>47</v>
      </c>
      <c r="O206" s="24"/>
      <c r="P206" s="162">
        <f>$O$206*$H$206</f>
        <v>0</v>
      </c>
      <c r="Q206" s="162">
        <v>0.0002126</v>
      </c>
      <c r="R206" s="162">
        <f>$Q$206*$H$206</f>
        <v>0.7683889121999999</v>
      </c>
      <c r="S206" s="162">
        <v>0</v>
      </c>
      <c r="T206" s="163">
        <f>$S$206*$H$206</f>
        <v>0</v>
      </c>
      <c r="AR206" s="97" t="s">
        <v>135</v>
      </c>
      <c r="AT206" s="97" t="s">
        <v>130</v>
      </c>
      <c r="AU206" s="97" t="s">
        <v>84</v>
      </c>
      <c r="AY206" s="6" t="s">
        <v>128</v>
      </c>
      <c r="BE206" s="164">
        <f>IF($N$206="základní",$J$206,0)</f>
        <v>0</v>
      </c>
      <c r="BF206" s="164">
        <f>IF($N$206="snížená",$J$206,0)</f>
        <v>0</v>
      </c>
      <c r="BG206" s="164">
        <f>IF($N$206="zákl. přenesená",$J$206,0)</f>
        <v>0</v>
      </c>
      <c r="BH206" s="164">
        <f>IF($N$206="sníž. přenesená",$J$206,0)</f>
        <v>0</v>
      </c>
      <c r="BI206" s="164">
        <f>IF($N$206="nulová",$J$206,0)</f>
        <v>0</v>
      </c>
      <c r="BJ206" s="97" t="s">
        <v>22</v>
      </c>
      <c r="BK206" s="164">
        <f>ROUND($I$206*$H$206,2)</f>
        <v>0</v>
      </c>
      <c r="BL206" s="97" t="s">
        <v>135</v>
      </c>
      <c r="BM206" s="97" t="s">
        <v>295</v>
      </c>
    </row>
    <row r="207" spans="2:47" s="6" customFormat="1" ht="27" customHeight="1">
      <c r="B207" s="23"/>
      <c r="C207" s="24"/>
      <c r="D207" s="165" t="s">
        <v>137</v>
      </c>
      <c r="E207" s="24"/>
      <c r="F207" s="166" t="s">
        <v>296</v>
      </c>
      <c r="G207" s="24"/>
      <c r="H207" s="24"/>
      <c r="J207" s="24"/>
      <c r="K207" s="24"/>
      <c r="L207" s="43"/>
      <c r="M207" s="56"/>
      <c r="N207" s="24"/>
      <c r="O207" s="24"/>
      <c r="P207" s="24"/>
      <c r="Q207" s="24"/>
      <c r="R207" s="24"/>
      <c r="S207" s="24"/>
      <c r="T207" s="57"/>
      <c r="AT207" s="6" t="s">
        <v>137</v>
      </c>
      <c r="AU207" s="6" t="s">
        <v>84</v>
      </c>
    </row>
    <row r="208" spans="2:47" s="6" customFormat="1" ht="98.25" customHeight="1">
      <c r="B208" s="23"/>
      <c r="C208" s="24"/>
      <c r="D208" s="167" t="s">
        <v>139</v>
      </c>
      <c r="E208" s="24"/>
      <c r="F208" s="168" t="s">
        <v>297</v>
      </c>
      <c r="G208" s="24"/>
      <c r="H208" s="24"/>
      <c r="J208" s="24"/>
      <c r="K208" s="24"/>
      <c r="L208" s="43"/>
      <c r="M208" s="56"/>
      <c r="N208" s="24"/>
      <c r="O208" s="24"/>
      <c r="P208" s="24"/>
      <c r="Q208" s="24"/>
      <c r="R208" s="24"/>
      <c r="S208" s="24"/>
      <c r="T208" s="57"/>
      <c r="AT208" s="6" t="s">
        <v>139</v>
      </c>
      <c r="AU208" s="6" t="s">
        <v>84</v>
      </c>
    </row>
    <row r="209" spans="2:47" s="6" customFormat="1" ht="30.75" customHeight="1">
      <c r="B209" s="23"/>
      <c r="C209" s="24"/>
      <c r="D209" s="167" t="s">
        <v>208</v>
      </c>
      <c r="E209" s="24"/>
      <c r="F209" s="168" t="s">
        <v>298</v>
      </c>
      <c r="G209" s="24"/>
      <c r="H209" s="24"/>
      <c r="J209" s="24"/>
      <c r="K209" s="24"/>
      <c r="L209" s="43"/>
      <c r="M209" s="56"/>
      <c r="N209" s="24"/>
      <c r="O209" s="24"/>
      <c r="P209" s="24"/>
      <c r="Q209" s="24"/>
      <c r="R209" s="24"/>
      <c r="S209" s="24"/>
      <c r="T209" s="57"/>
      <c r="AT209" s="6" t="s">
        <v>208</v>
      </c>
      <c r="AU209" s="6" t="s">
        <v>84</v>
      </c>
    </row>
    <row r="210" spans="2:51" s="6" customFormat="1" ht="15.75" customHeight="1">
      <c r="B210" s="176"/>
      <c r="C210" s="177"/>
      <c r="D210" s="167" t="s">
        <v>141</v>
      </c>
      <c r="E210" s="177"/>
      <c r="F210" s="178" t="s">
        <v>299</v>
      </c>
      <c r="G210" s="177"/>
      <c r="H210" s="179">
        <v>3614.247</v>
      </c>
      <c r="J210" s="177"/>
      <c r="K210" s="177"/>
      <c r="L210" s="180"/>
      <c r="M210" s="181"/>
      <c r="N210" s="177"/>
      <c r="O210" s="177"/>
      <c r="P210" s="177"/>
      <c r="Q210" s="177"/>
      <c r="R210" s="177"/>
      <c r="S210" s="177"/>
      <c r="T210" s="182"/>
      <c r="AT210" s="183" t="s">
        <v>141</v>
      </c>
      <c r="AU210" s="183" t="s">
        <v>84</v>
      </c>
      <c r="AV210" s="183" t="s">
        <v>84</v>
      </c>
      <c r="AW210" s="183" t="s">
        <v>76</v>
      </c>
      <c r="AX210" s="183" t="s">
        <v>22</v>
      </c>
      <c r="AY210" s="183" t="s">
        <v>128</v>
      </c>
    </row>
    <row r="211" spans="2:65" s="6" customFormat="1" ht="15.75" customHeight="1">
      <c r="B211" s="23"/>
      <c r="C211" s="184" t="s">
        <v>300</v>
      </c>
      <c r="D211" s="184" t="s">
        <v>157</v>
      </c>
      <c r="E211" s="185" t="s">
        <v>301</v>
      </c>
      <c r="F211" s="186" t="s">
        <v>302</v>
      </c>
      <c r="G211" s="187" t="s">
        <v>303</v>
      </c>
      <c r="H211" s="188">
        <v>722.85</v>
      </c>
      <c r="I211" s="189"/>
      <c r="J211" s="190">
        <f>ROUND($I$211*$H$211,2)</f>
        <v>0</v>
      </c>
      <c r="K211" s="186" t="s">
        <v>134</v>
      </c>
      <c r="L211" s="191"/>
      <c r="M211" s="192"/>
      <c r="N211" s="193" t="s">
        <v>47</v>
      </c>
      <c r="O211" s="24"/>
      <c r="P211" s="162">
        <f>$O$211*$H$211</f>
        <v>0</v>
      </c>
      <c r="Q211" s="162">
        <v>0.001</v>
      </c>
      <c r="R211" s="162">
        <f>$Q$211*$H$211</f>
        <v>0.72285</v>
      </c>
      <c r="S211" s="162">
        <v>0</v>
      </c>
      <c r="T211" s="163">
        <f>$S$211*$H$211</f>
        <v>0</v>
      </c>
      <c r="AR211" s="97" t="s">
        <v>160</v>
      </c>
      <c r="AT211" s="97" t="s">
        <v>157</v>
      </c>
      <c r="AU211" s="97" t="s">
        <v>84</v>
      </c>
      <c r="AY211" s="6" t="s">
        <v>128</v>
      </c>
      <c r="BE211" s="164">
        <f>IF($N$211="základní",$J$211,0)</f>
        <v>0</v>
      </c>
      <c r="BF211" s="164">
        <f>IF($N$211="snížená",$J$211,0)</f>
        <v>0</v>
      </c>
      <c r="BG211" s="164">
        <f>IF($N$211="zákl. přenesená",$J$211,0)</f>
        <v>0</v>
      </c>
      <c r="BH211" s="164">
        <f>IF($N$211="sníž. přenesená",$J$211,0)</f>
        <v>0</v>
      </c>
      <c r="BI211" s="164">
        <f>IF($N$211="nulová",$J$211,0)</f>
        <v>0</v>
      </c>
      <c r="BJ211" s="97" t="s">
        <v>22</v>
      </c>
      <c r="BK211" s="164">
        <f>ROUND($I$211*$H$211,2)</f>
        <v>0</v>
      </c>
      <c r="BL211" s="97" t="s">
        <v>135</v>
      </c>
      <c r="BM211" s="97" t="s">
        <v>304</v>
      </c>
    </row>
    <row r="212" spans="2:47" s="6" customFormat="1" ht="16.5" customHeight="1">
      <c r="B212" s="23"/>
      <c r="C212" s="24"/>
      <c r="D212" s="165" t="s">
        <v>137</v>
      </c>
      <c r="E212" s="24"/>
      <c r="F212" s="166" t="s">
        <v>305</v>
      </c>
      <c r="G212" s="24"/>
      <c r="H212" s="24"/>
      <c r="J212" s="24"/>
      <c r="K212" s="24"/>
      <c r="L212" s="43"/>
      <c r="M212" s="56"/>
      <c r="N212" s="24"/>
      <c r="O212" s="24"/>
      <c r="P212" s="24"/>
      <c r="Q212" s="24"/>
      <c r="R212" s="24"/>
      <c r="S212" s="24"/>
      <c r="T212" s="57"/>
      <c r="AT212" s="6" t="s">
        <v>137</v>
      </c>
      <c r="AU212" s="6" t="s">
        <v>84</v>
      </c>
    </row>
    <row r="213" spans="2:47" s="6" customFormat="1" ht="30.75" customHeight="1">
      <c r="B213" s="23"/>
      <c r="C213" s="24"/>
      <c r="D213" s="167" t="s">
        <v>208</v>
      </c>
      <c r="E213" s="24"/>
      <c r="F213" s="168" t="s">
        <v>298</v>
      </c>
      <c r="G213" s="24"/>
      <c r="H213" s="24"/>
      <c r="J213" s="24"/>
      <c r="K213" s="24"/>
      <c r="L213" s="43"/>
      <c r="M213" s="56"/>
      <c r="N213" s="24"/>
      <c r="O213" s="24"/>
      <c r="P213" s="24"/>
      <c r="Q213" s="24"/>
      <c r="R213" s="24"/>
      <c r="S213" s="24"/>
      <c r="T213" s="57"/>
      <c r="AT213" s="6" t="s">
        <v>208</v>
      </c>
      <c r="AU213" s="6" t="s">
        <v>84</v>
      </c>
    </row>
    <row r="214" spans="2:65" s="6" customFormat="1" ht="15.75" customHeight="1">
      <c r="B214" s="23"/>
      <c r="C214" s="153" t="s">
        <v>306</v>
      </c>
      <c r="D214" s="153" t="s">
        <v>130</v>
      </c>
      <c r="E214" s="154" t="s">
        <v>307</v>
      </c>
      <c r="F214" s="155" t="s">
        <v>308</v>
      </c>
      <c r="G214" s="156" t="s">
        <v>223</v>
      </c>
      <c r="H214" s="157">
        <v>3442.14</v>
      </c>
      <c r="I214" s="158"/>
      <c r="J214" s="159">
        <f>ROUND($I$214*$H$214,2)</f>
        <v>0</v>
      </c>
      <c r="K214" s="155" t="s">
        <v>134</v>
      </c>
      <c r="L214" s="43"/>
      <c r="M214" s="160"/>
      <c r="N214" s="161" t="s">
        <v>47</v>
      </c>
      <c r="O214" s="24"/>
      <c r="P214" s="162">
        <f>$O$214*$H$214</f>
        <v>0</v>
      </c>
      <c r="Q214" s="162">
        <v>0.00023</v>
      </c>
      <c r="R214" s="162">
        <f>$Q$214*$H$214</f>
        <v>0.7916922</v>
      </c>
      <c r="S214" s="162">
        <v>0</v>
      </c>
      <c r="T214" s="163">
        <f>$S$214*$H$214</f>
        <v>0</v>
      </c>
      <c r="AR214" s="97" t="s">
        <v>135</v>
      </c>
      <c r="AT214" s="97" t="s">
        <v>130</v>
      </c>
      <c r="AU214" s="97" t="s">
        <v>84</v>
      </c>
      <c r="AY214" s="6" t="s">
        <v>128</v>
      </c>
      <c r="BE214" s="164">
        <f>IF($N$214="základní",$J$214,0)</f>
        <v>0</v>
      </c>
      <c r="BF214" s="164">
        <f>IF($N$214="snížená",$J$214,0)</f>
        <v>0</v>
      </c>
      <c r="BG214" s="164">
        <f>IF($N$214="zákl. přenesená",$J$214,0)</f>
        <v>0</v>
      </c>
      <c r="BH214" s="164">
        <f>IF($N$214="sníž. přenesená",$J$214,0)</f>
        <v>0</v>
      </c>
      <c r="BI214" s="164">
        <f>IF($N$214="nulová",$J$214,0)</f>
        <v>0</v>
      </c>
      <c r="BJ214" s="97" t="s">
        <v>22</v>
      </c>
      <c r="BK214" s="164">
        <f>ROUND($I$214*$H$214,2)</f>
        <v>0</v>
      </c>
      <c r="BL214" s="97" t="s">
        <v>135</v>
      </c>
      <c r="BM214" s="97" t="s">
        <v>309</v>
      </c>
    </row>
    <row r="215" spans="2:47" s="6" customFormat="1" ht="27" customHeight="1">
      <c r="B215" s="23"/>
      <c r="C215" s="24"/>
      <c r="D215" s="165" t="s">
        <v>137</v>
      </c>
      <c r="E215" s="24"/>
      <c r="F215" s="166" t="s">
        <v>310</v>
      </c>
      <c r="G215" s="24"/>
      <c r="H215" s="24"/>
      <c r="J215" s="24"/>
      <c r="K215" s="24"/>
      <c r="L215" s="43"/>
      <c r="M215" s="56"/>
      <c r="N215" s="24"/>
      <c r="O215" s="24"/>
      <c r="P215" s="24"/>
      <c r="Q215" s="24"/>
      <c r="R215" s="24"/>
      <c r="S215" s="24"/>
      <c r="T215" s="57"/>
      <c r="AT215" s="6" t="s">
        <v>137</v>
      </c>
      <c r="AU215" s="6" t="s">
        <v>84</v>
      </c>
    </row>
    <row r="216" spans="2:47" s="6" customFormat="1" ht="98.25" customHeight="1">
      <c r="B216" s="23"/>
      <c r="C216" s="24"/>
      <c r="D216" s="167" t="s">
        <v>139</v>
      </c>
      <c r="E216" s="24"/>
      <c r="F216" s="168" t="s">
        <v>297</v>
      </c>
      <c r="G216" s="24"/>
      <c r="H216" s="24"/>
      <c r="J216" s="24"/>
      <c r="K216" s="24"/>
      <c r="L216" s="43"/>
      <c r="M216" s="56"/>
      <c r="N216" s="24"/>
      <c r="O216" s="24"/>
      <c r="P216" s="24"/>
      <c r="Q216" s="24"/>
      <c r="R216" s="24"/>
      <c r="S216" s="24"/>
      <c r="T216" s="57"/>
      <c r="AT216" s="6" t="s">
        <v>139</v>
      </c>
      <c r="AU216" s="6" t="s">
        <v>84</v>
      </c>
    </row>
    <row r="217" spans="2:51" s="6" customFormat="1" ht="15.75" customHeight="1">
      <c r="B217" s="169"/>
      <c r="C217" s="170"/>
      <c r="D217" s="167" t="s">
        <v>141</v>
      </c>
      <c r="E217" s="170"/>
      <c r="F217" s="171" t="s">
        <v>142</v>
      </c>
      <c r="G217" s="170"/>
      <c r="H217" s="170"/>
      <c r="J217" s="170"/>
      <c r="K217" s="170"/>
      <c r="L217" s="172"/>
      <c r="M217" s="173"/>
      <c r="N217" s="170"/>
      <c r="O217" s="170"/>
      <c r="P217" s="170"/>
      <c r="Q217" s="170"/>
      <c r="R217" s="170"/>
      <c r="S217" s="170"/>
      <c r="T217" s="174"/>
      <c r="AT217" s="175" t="s">
        <v>141</v>
      </c>
      <c r="AU217" s="175" t="s">
        <v>84</v>
      </c>
      <c r="AV217" s="175" t="s">
        <v>22</v>
      </c>
      <c r="AW217" s="175" t="s">
        <v>104</v>
      </c>
      <c r="AX217" s="175" t="s">
        <v>76</v>
      </c>
      <c r="AY217" s="175" t="s">
        <v>128</v>
      </c>
    </row>
    <row r="218" spans="2:51" s="6" customFormat="1" ht="15.75" customHeight="1">
      <c r="B218" s="176"/>
      <c r="C218" s="177"/>
      <c r="D218" s="167" t="s">
        <v>141</v>
      </c>
      <c r="E218" s="177"/>
      <c r="F218" s="178" t="s">
        <v>311</v>
      </c>
      <c r="G218" s="177"/>
      <c r="H218" s="179">
        <v>3442.14</v>
      </c>
      <c r="J218" s="177"/>
      <c r="K218" s="177"/>
      <c r="L218" s="180"/>
      <c r="M218" s="181"/>
      <c r="N218" s="177"/>
      <c r="O218" s="177"/>
      <c r="P218" s="177"/>
      <c r="Q218" s="177"/>
      <c r="R218" s="177"/>
      <c r="S218" s="177"/>
      <c r="T218" s="182"/>
      <c r="AT218" s="183" t="s">
        <v>141</v>
      </c>
      <c r="AU218" s="183" t="s">
        <v>84</v>
      </c>
      <c r="AV218" s="183" t="s">
        <v>84</v>
      </c>
      <c r="AW218" s="183" t="s">
        <v>104</v>
      </c>
      <c r="AX218" s="183" t="s">
        <v>76</v>
      </c>
      <c r="AY218" s="183" t="s">
        <v>128</v>
      </c>
    </row>
    <row r="219" spans="2:65" s="6" customFormat="1" ht="15.75" customHeight="1">
      <c r="B219" s="23"/>
      <c r="C219" s="153" t="s">
        <v>312</v>
      </c>
      <c r="D219" s="153" t="s">
        <v>130</v>
      </c>
      <c r="E219" s="154" t="s">
        <v>313</v>
      </c>
      <c r="F219" s="155" t="s">
        <v>314</v>
      </c>
      <c r="G219" s="156" t="s">
        <v>152</v>
      </c>
      <c r="H219" s="157">
        <v>379.35</v>
      </c>
      <c r="I219" s="158"/>
      <c r="J219" s="159">
        <f>ROUND($I$219*$H$219,2)</f>
        <v>0</v>
      </c>
      <c r="K219" s="155" t="s">
        <v>134</v>
      </c>
      <c r="L219" s="43"/>
      <c r="M219" s="160"/>
      <c r="N219" s="161" t="s">
        <v>47</v>
      </c>
      <c r="O219" s="24"/>
      <c r="P219" s="162">
        <f>$O$219*$H$219</f>
        <v>0</v>
      </c>
      <c r="Q219" s="162">
        <v>2.004</v>
      </c>
      <c r="R219" s="162">
        <f>$Q$219*$H$219</f>
        <v>760.2174</v>
      </c>
      <c r="S219" s="162">
        <v>0</v>
      </c>
      <c r="T219" s="163">
        <f>$S$219*$H$219</f>
        <v>0</v>
      </c>
      <c r="AR219" s="97" t="s">
        <v>135</v>
      </c>
      <c r="AT219" s="97" t="s">
        <v>130</v>
      </c>
      <c r="AU219" s="97" t="s">
        <v>84</v>
      </c>
      <c r="AY219" s="6" t="s">
        <v>128</v>
      </c>
      <c r="BE219" s="164">
        <f>IF($N$219="základní",$J$219,0)</f>
        <v>0</v>
      </c>
      <c r="BF219" s="164">
        <f>IF($N$219="snížená",$J$219,0)</f>
        <v>0</v>
      </c>
      <c r="BG219" s="164">
        <f>IF($N$219="zákl. přenesená",$J$219,0)</f>
        <v>0</v>
      </c>
      <c r="BH219" s="164">
        <f>IF($N$219="sníž. přenesená",$J$219,0)</f>
        <v>0</v>
      </c>
      <c r="BI219" s="164">
        <f>IF($N$219="nulová",$J$219,0)</f>
        <v>0</v>
      </c>
      <c r="BJ219" s="97" t="s">
        <v>22</v>
      </c>
      <c r="BK219" s="164">
        <f>ROUND($I$219*$H$219,2)</f>
        <v>0</v>
      </c>
      <c r="BL219" s="97" t="s">
        <v>135</v>
      </c>
      <c r="BM219" s="97" t="s">
        <v>315</v>
      </c>
    </row>
    <row r="220" spans="2:47" s="6" customFormat="1" ht="16.5" customHeight="1">
      <c r="B220" s="23"/>
      <c r="C220" s="24"/>
      <c r="D220" s="165" t="s">
        <v>137</v>
      </c>
      <c r="E220" s="24"/>
      <c r="F220" s="166" t="s">
        <v>316</v>
      </c>
      <c r="G220" s="24"/>
      <c r="H220" s="24"/>
      <c r="J220" s="24"/>
      <c r="K220" s="24"/>
      <c r="L220" s="43"/>
      <c r="M220" s="56"/>
      <c r="N220" s="24"/>
      <c r="O220" s="24"/>
      <c r="P220" s="24"/>
      <c r="Q220" s="24"/>
      <c r="R220" s="24"/>
      <c r="S220" s="24"/>
      <c r="T220" s="57"/>
      <c r="AT220" s="6" t="s">
        <v>137</v>
      </c>
      <c r="AU220" s="6" t="s">
        <v>84</v>
      </c>
    </row>
    <row r="221" spans="2:47" s="6" customFormat="1" ht="71.25" customHeight="1">
      <c r="B221" s="23"/>
      <c r="C221" s="24"/>
      <c r="D221" s="167" t="s">
        <v>139</v>
      </c>
      <c r="E221" s="24"/>
      <c r="F221" s="168" t="s">
        <v>317</v>
      </c>
      <c r="G221" s="24"/>
      <c r="H221" s="24"/>
      <c r="J221" s="24"/>
      <c r="K221" s="24"/>
      <c r="L221" s="43"/>
      <c r="M221" s="56"/>
      <c r="N221" s="24"/>
      <c r="O221" s="24"/>
      <c r="P221" s="24"/>
      <c r="Q221" s="24"/>
      <c r="R221" s="24"/>
      <c r="S221" s="24"/>
      <c r="T221" s="57"/>
      <c r="AT221" s="6" t="s">
        <v>139</v>
      </c>
      <c r="AU221" s="6" t="s">
        <v>84</v>
      </c>
    </row>
    <row r="222" spans="2:51" s="6" customFormat="1" ht="15.75" customHeight="1">
      <c r="B222" s="169"/>
      <c r="C222" s="170"/>
      <c r="D222" s="167" t="s">
        <v>141</v>
      </c>
      <c r="E222" s="170"/>
      <c r="F222" s="171" t="s">
        <v>318</v>
      </c>
      <c r="G222" s="170"/>
      <c r="H222" s="170"/>
      <c r="J222" s="170"/>
      <c r="K222" s="170"/>
      <c r="L222" s="172"/>
      <c r="M222" s="173"/>
      <c r="N222" s="170"/>
      <c r="O222" s="170"/>
      <c r="P222" s="170"/>
      <c r="Q222" s="170"/>
      <c r="R222" s="170"/>
      <c r="S222" s="170"/>
      <c r="T222" s="174"/>
      <c r="AT222" s="175" t="s">
        <v>141</v>
      </c>
      <c r="AU222" s="175" t="s">
        <v>84</v>
      </c>
      <c r="AV222" s="175" t="s">
        <v>22</v>
      </c>
      <c r="AW222" s="175" t="s">
        <v>104</v>
      </c>
      <c r="AX222" s="175" t="s">
        <v>76</v>
      </c>
      <c r="AY222" s="175" t="s">
        <v>128</v>
      </c>
    </row>
    <row r="223" spans="2:51" s="6" customFormat="1" ht="15.75" customHeight="1">
      <c r="B223" s="176"/>
      <c r="C223" s="177"/>
      <c r="D223" s="167" t="s">
        <v>141</v>
      </c>
      <c r="E223" s="177"/>
      <c r="F223" s="178" t="s">
        <v>319</v>
      </c>
      <c r="G223" s="177"/>
      <c r="H223" s="179">
        <v>379.35</v>
      </c>
      <c r="J223" s="177"/>
      <c r="K223" s="177"/>
      <c r="L223" s="180"/>
      <c r="M223" s="181"/>
      <c r="N223" s="177"/>
      <c r="O223" s="177"/>
      <c r="P223" s="177"/>
      <c r="Q223" s="177"/>
      <c r="R223" s="177"/>
      <c r="S223" s="177"/>
      <c r="T223" s="182"/>
      <c r="AT223" s="183" t="s">
        <v>141</v>
      </c>
      <c r="AU223" s="183" t="s">
        <v>84</v>
      </c>
      <c r="AV223" s="183" t="s">
        <v>84</v>
      </c>
      <c r="AW223" s="183" t="s">
        <v>104</v>
      </c>
      <c r="AX223" s="183" t="s">
        <v>76</v>
      </c>
      <c r="AY223" s="183" t="s">
        <v>128</v>
      </c>
    </row>
    <row r="224" spans="2:65" s="6" customFormat="1" ht="15.75" customHeight="1">
      <c r="B224" s="23"/>
      <c r="C224" s="153" t="s">
        <v>320</v>
      </c>
      <c r="D224" s="153" t="s">
        <v>130</v>
      </c>
      <c r="E224" s="154" t="s">
        <v>321</v>
      </c>
      <c r="F224" s="155" t="s">
        <v>322</v>
      </c>
      <c r="G224" s="156" t="s">
        <v>152</v>
      </c>
      <c r="H224" s="157">
        <v>379.35</v>
      </c>
      <c r="I224" s="158"/>
      <c r="J224" s="159">
        <f>ROUND($I$224*$H$224,2)</f>
        <v>0</v>
      </c>
      <c r="K224" s="155" t="s">
        <v>134</v>
      </c>
      <c r="L224" s="43"/>
      <c r="M224" s="160"/>
      <c r="N224" s="161" t="s">
        <v>47</v>
      </c>
      <c r="O224" s="24"/>
      <c r="P224" s="162">
        <f>$O$224*$H$224</f>
        <v>0</v>
      </c>
      <c r="Q224" s="162">
        <v>2.004</v>
      </c>
      <c r="R224" s="162">
        <f>$Q$224*$H$224</f>
        <v>760.2174</v>
      </c>
      <c r="S224" s="162">
        <v>0</v>
      </c>
      <c r="T224" s="163">
        <f>$S$224*$H$224</f>
        <v>0</v>
      </c>
      <c r="AR224" s="97" t="s">
        <v>135</v>
      </c>
      <c r="AT224" s="97" t="s">
        <v>130</v>
      </c>
      <c r="AU224" s="97" t="s">
        <v>84</v>
      </c>
      <c r="AY224" s="6" t="s">
        <v>128</v>
      </c>
      <c r="BE224" s="164">
        <f>IF($N$224="základní",$J$224,0)</f>
        <v>0</v>
      </c>
      <c r="BF224" s="164">
        <f>IF($N$224="snížená",$J$224,0)</f>
        <v>0</v>
      </c>
      <c r="BG224" s="164">
        <f>IF($N$224="zákl. přenesená",$J$224,0)</f>
        <v>0</v>
      </c>
      <c r="BH224" s="164">
        <f>IF($N$224="sníž. přenesená",$J$224,0)</f>
        <v>0</v>
      </c>
      <c r="BI224" s="164">
        <f>IF($N$224="nulová",$J$224,0)</f>
        <v>0</v>
      </c>
      <c r="BJ224" s="97" t="s">
        <v>22</v>
      </c>
      <c r="BK224" s="164">
        <f>ROUND($I$224*$H$224,2)</f>
        <v>0</v>
      </c>
      <c r="BL224" s="97" t="s">
        <v>135</v>
      </c>
      <c r="BM224" s="97" t="s">
        <v>323</v>
      </c>
    </row>
    <row r="225" spans="2:47" s="6" customFormat="1" ht="16.5" customHeight="1">
      <c r="B225" s="23"/>
      <c r="C225" s="24"/>
      <c r="D225" s="165" t="s">
        <v>137</v>
      </c>
      <c r="E225" s="24"/>
      <c r="F225" s="166" t="s">
        <v>324</v>
      </c>
      <c r="G225" s="24"/>
      <c r="H225" s="24"/>
      <c r="J225" s="24"/>
      <c r="K225" s="24"/>
      <c r="L225" s="43"/>
      <c r="M225" s="56"/>
      <c r="N225" s="24"/>
      <c r="O225" s="24"/>
      <c r="P225" s="24"/>
      <c r="Q225" s="24"/>
      <c r="R225" s="24"/>
      <c r="S225" s="24"/>
      <c r="T225" s="57"/>
      <c r="AT225" s="6" t="s">
        <v>137</v>
      </c>
      <c r="AU225" s="6" t="s">
        <v>84</v>
      </c>
    </row>
    <row r="226" spans="2:47" s="6" customFormat="1" ht="71.25" customHeight="1">
      <c r="B226" s="23"/>
      <c r="C226" s="24"/>
      <c r="D226" s="167" t="s">
        <v>139</v>
      </c>
      <c r="E226" s="24"/>
      <c r="F226" s="168" t="s">
        <v>317</v>
      </c>
      <c r="G226" s="24"/>
      <c r="H226" s="24"/>
      <c r="J226" s="24"/>
      <c r="K226" s="24"/>
      <c r="L226" s="43"/>
      <c r="M226" s="56"/>
      <c r="N226" s="24"/>
      <c r="O226" s="24"/>
      <c r="P226" s="24"/>
      <c r="Q226" s="24"/>
      <c r="R226" s="24"/>
      <c r="S226" s="24"/>
      <c r="T226" s="57"/>
      <c r="AT226" s="6" t="s">
        <v>139</v>
      </c>
      <c r="AU226" s="6" t="s">
        <v>84</v>
      </c>
    </row>
    <row r="227" spans="2:51" s="6" customFormat="1" ht="15.75" customHeight="1">
      <c r="B227" s="169"/>
      <c r="C227" s="170"/>
      <c r="D227" s="167" t="s">
        <v>141</v>
      </c>
      <c r="E227" s="170"/>
      <c r="F227" s="171" t="s">
        <v>318</v>
      </c>
      <c r="G227" s="170"/>
      <c r="H227" s="170"/>
      <c r="J227" s="170"/>
      <c r="K227" s="170"/>
      <c r="L227" s="172"/>
      <c r="M227" s="173"/>
      <c r="N227" s="170"/>
      <c r="O227" s="170"/>
      <c r="P227" s="170"/>
      <c r="Q227" s="170"/>
      <c r="R227" s="170"/>
      <c r="S227" s="170"/>
      <c r="T227" s="174"/>
      <c r="AT227" s="175" t="s">
        <v>141</v>
      </c>
      <c r="AU227" s="175" t="s">
        <v>84</v>
      </c>
      <c r="AV227" s="175" t="s">
        <v>22</v>
      </c>
      <c r="AW227" s="175" t="s">
        <v>104</v>
      </c>
      <c r="AX227" s="175" t="s">
        <v>76</v>
      </c>
      <c r="AY227" s="175" t="s">
        <v>128</v>
      </c>
    </row>
    <row r="228" spans="2:51" s="6" customFormat="1" ht="15.75" customHeight="1">
      <c r="B228" s="176"/>
      <c r="C228" s="177"/>
      <c r="D228" s="167" t="s">
        <v>141</v>
      </c>
      <c r="E228" s="177"/>
      <c r="F228" s="178" t="s">
        <v>319</v>
      </c>
      <c r="G228" s="177"/>
      <c r="H228" s="179">
        <v>379.35</v>
      </c>
      <c r="J228" s="177"/>
      <c r="K228" s="177"/>
      <c r="L228" s="180"/>
      <c r="M228" s="181"/>
      <c r="N228" s="177"/>
      <c r="O228" s="177"/>
      <c r="P228" s="177"/>
      <c r="Q228" s="177"/>
      <c r="R228" s="177"/>
      <c r="S228" s="177"/>
      <c r="T228" s="182"/>
      <c r="AT228" s="183" t="s">
        <v>141</v>
      </c>
      <c r="AU228" s="183" t="s">
        <v>84</v>
      </c>
      <c r="AV228" s="183" t="s">
        <v>84</v>
      </c>
      <c r="AW228" s="183" t="s">
        <v>104</v>
      </c>
      <c r="AX228" s="183" t="s">
        <v>76</v>
      </c>
      <c r="AY228" s="183" t="s">
        <v>128</v>
      </c>
    </row>
    <row r="229" spans="2:63" s="140" customFormat="1" ht="30.75" customHeight="1">
      <c r="B229" s="141"/>
      <c r="C229" s="142"/>
      <c r="D229" s="142" t="s">
        <v>75</v>
      </c>
      <c r="E229" s="151" t="s">
        <v>143</v>
      </c>
      <c r="F229" s="151" t="s">
        <v>325</v>
      </c>
      <c r="G229" s="142"/>
      <c r="H229" s="142"/>
      <c r="J229" s="152">
        <f>$BK$229</f>
        <v>0</v>
      </c>
      <c r="K229" s="142"/>
      <c r="L229" s="145"/>
      <c r="M229" s="146"/>
      <c r="N229" s="142"/>
      <c r="O229" s="142"/>
      <c r="P229" s="147">
        <f>SUM($P$230:$P$235)</f>
        <v>0</v>
      </c>
      <c r="Q229" s="142"/>
      <c r="R229" s="147">
        <f>SUM($R$230:$R$235)</f>
        <v>6.060239999999999</v>
      </c>
      <c r="S229" s="142"/>
      <c r="T229" s="148">
        <f>SUM($T$230:$T$235)</f>
        <v>0</v>
      </c>
      <c r="AR229" s="149" t="s">
        <v>22</v>
      </c>
      <c r="AT229" s="149" t="s">
        <v>75</v>
      </c>
      <c r="AU229" s="149" t="s">
        <v>22</v>
      </c>
      <c r="AY229" s="149" t="s">
        <v>128</v>
      </c>
      <c r="BK229" s="150">
        <f>SUM($BK$230:$BK$235)</f>
        <v>0</v>
      </c>
    </row>
    <row r="230" spans="2:65" s="6" customFormat="1" ht="15.75" customHeight="1">
      <c r="B230" s="23"/>
      <c r="C230" s="153" t="s">
        <v>326</v>
      </c>
      <c r="D230" s="153" t="s">
        <v>130</v>
      </c>
      <c r="E230" s="154" t="s">
        <v>327</v>
      </c>
      <c r="F230" s="155" t="s">
        <v>328</v>
      </c>
      <c r="G230" s="156" t="s">
        <v>223</v>
      </c>
      <c r="H230" s="157">
        <v>106.32</v>
      </c>
      <c r="I230" s="158"/>
      <c r="J230" s="159">
        <f>ROUND($I$230*$H$230,2)</f>
        <v>0</v>
      </c>
      <c r="K230" s="155" t="s">
        <v>134</v>
      </c>
      <c r="L230" s="43"/>
      <c r="M230" s="160"/>
      <c r="N230" s="161" t="s">
        <v>47</v>
      </c>
      <c r="O230" s="24"/>
      <c r="P230" s="162">
        <f>$O$230*$H$230</f>
        <v>0</v>
      </c>
      <c r="Q230" s="162">
        <v>0.057</v>
      </c>
      <c r="R230" s="162">
        <f>$Q$230*$H$230</f>
        <v>6.060239999999999</v>
      </c>
      <c r="S230" s="162">
        <v>0</v>
      </c>
      <c r="T230" s="163">
        <f>$S$230*$H$230</f>
        <v>0</v>
      </c>
      <c r="AR230" s="97" t="s">
        <v>135</v>
      </c>
      <c r="AT230" s="97" t="s">
        <v>130</v>
      </c>
      <c r="AU230" s="97" t="s">
        <v>84</v>
      </c>
      <c r="AY230" s="6" t="s">
        <v>128</v>
      </c>
      <c r="BE230" s="164">
        <f>IF($N$230="základní",$J$230,0)</f>
        <v>0</v>
      </c>
      <c r="BF230" s="164">
        <f>IF($N$230="snížená",$J$230,0)</f>
        <v>0</v>
      </c>
      <c r="BG230" s="164">
        <f>IF($N$230="zákl. přenesená",$J$230,0)</f>
        <v>0</v>
      </c>
      <c r="BH230" s="164">
        <f>IF($N$230="sníž. přenesená",$J$230,0)</f>
        <v>0</v>
      </c>
      <c r="BI230" s="164">
        <f>IF($N$230="nulová",$J$230,0)</f>
        <v>0</v>
      </c>
      <c r="BJ230" s="97" t="s">
        <v>22</v>
      </c>
      <c r="BK230" s="164">
        <f>ROUND($I$230*$H$230,2)</f>
        <v>0</v>
      </c>
      <c r="BL230" s="97" t="s">
        <v>135</v>
      </c>
      <c r="BM230" s="97" t="s">
        <v>329</v>
      </c>
    </row>
    <row r="231" spans="2:47" s="6" customFormat="1" ht="27" customHeight="1">
      <c r="B231" s="23"/>
      <c r="C231" s="24"/>
      <c r="D231" s="165" t="s">
        <v>137</v>
      </c>
      <c r="E231" s="24"/>
      <c r="F231" s="166" t="s">
        <v>330</v>
      </c>
      <c r="G231" s="24"/>
      <c r="H231" s="24"/>
      <c r="J231" s="24"/>
      <c r="K231" s="24"/>
      <c r="L231" s="43"/>
      <c r="M231" s="56"/>
      <c r="N231" s="24"/>
      <c r="O231" s="24"/>
      <c r="P231" s="24"/>
      <c r="Q231" s="24"/>
      <c r="R231" s="24"/>
      <c r="S231" s="24"/>
      <c r="T231" s="57"/>
      <c r="AT231" s="6" t="s">
        <v>137</v>
      </c>
      <c r="AU231" s="6" t="s">
        <v>84</v>
      </c>
    </row>
    <row r="232" spans="2:47" s="6" customFormat="1" ht="44.25" customHeight="1">
      <c r="B232" s="23"/>
      <c r="C232" s="24"/>
      <c r="D232" s="167" t="s">
        <v>139</v>
      </c>
      <c r="E232" s="24"/>
      <c r="F232" s="168" t="s">
        <v>331</v>
      </c>
      <c r="G232" s="24"/>
      <c r="H232" s="24"/>
      <c r="J232" s="24"/>
      <c r="K232" s="24"/>
      <c r="L232" s="43"/>
      <c r="M232" s="56"/>
      <c r="N232" s="24"/>
      <c r="O232" s="24"/>
      <c r="P232" s="24"/>
      <c r="Q232" s="24"/>
      <c r="R232" s="24"/>
      <c r="S232" s="24"/>
      <c r="T232" s="57"/>
      <c r="AT232" s="6" t="s">
        <v>139</v>
      </c>
      <c r="AU232" s="6" t="s">
        <v>84</v>
      </c>
    </row>
    <row r="233" spans="2:51" s="6" customFormat="1" ht="15.75" customHeight="1">
      <c r="B233" s="169"/>
      <c r="C233" s="170"/>
      <c r="D233" s="167" t="s">
        <v>141</v>
      </c>
      <c r="E233" s="170"/>
      <c r="F233" s="171" t="s">
        <v>142</v>
      </c>
      <c r="G233" s="170"/>
      <c r="H233" s="170"/>
      <c r="J233" s="170"/>
      <c r="K233" s="170"/>
      <c r="L233" s="172"/>
      <c r="M233" s="173"/>
      <c r="N233" s="170"/>
      <c r="O233" s="170"/>
      <c r="P233" s="170"/>
      <c r="Q233" s="170"/>
      <c r="R233" s="170"/>
      <c r="S233" s="170"/>
      <c r="T233" s="174"/>
      <c r="AT233" s="175" t="s">
        <v>141</v>
      </c>
      <c r="AU233" s="175" t="s">
        <v>84</v>
      </c>
      <c r="AV233" s="175" t="s">
        <v>22</v>
      </c>
      <c r="AW233" s="175" t="s">
        <v>104</v>
      </c>
      <c r="AX233" s="175" t="s">
        <v>76</v>
      </c>
      <c r="AY233" s="175" t="s">
        <v>128</v>
      </c>
    </row>
    <row r="234" spans="2:51" s="6" customFormat="1" ht="15.75" customHeight="1">
      <c r="B234" s="169"/>
      <c r="C234" s="170"/>
      <c r="D234" s="167" t="s">
        <v>141</v>
      </c>
      <c r="E234" s="170"/>
      <c r="F234" s="171" t="s">
        <v>332</v>
      </c>
      <c r="G234" s="170"/>
      <c r="H234" s="170"/>
      <c r="J234" s="170"/>
      <c r="K234" s="170"/>
      <c r="L234" s="172"/>
      <c r="M234" s="173"/>
      <c r="N234" s="170"/>
      <c r="O234" s="170"/>
      <c r="P234" s="170"/>
      <c r="Q234" s="170"/>
      <c r="R234" s="170"/>
      <c r="S234" s="170"/>
      <c r="T234" s="174"/>
      <c r="AT234" s="175" t="s">
        <v>141</v>
      </c>
      <c r="AU234" s="175" t="s">
        <v>84</v>
      </c>
      <c r="AV234" s="175" t="s">
        <v>22</v>
      </c>
      <c r="AW234" s="175" t="s">
        <v>104</v>
      </c>
      <c r="AX234" s="175" t="s">
        <v>76</v>
      </c>
      <c r="AY234" s="175" t="s">
        <v>128</v>
      </c>
    </row>
    <row r="235" spans="2:51" s="6" customFormat="1" ht="15.75" customHeight="1">
      <c r="B235" s="176"/>
      <c r="C235" s="177"/>
      <c r="D235" s="167" t="s">
        <v>141</v>
      </c>
      <c r="E235" s="177"/>
      <c r="F235" s="178" t="s">
        <v>333</v>
      </c>
      <c r="G235" s="177"/>
      <c r="H235" s="179">
        <v>106.32</v>
      </c>
      <c r="J235" s="177"/>
      <c r="K235" s="177"/>
      <c r="L235" s="180"/>
      <c r="M235" s="181"/>
      <c r="N235" s="177"/>
      <c r="O235" s="177"/>
      <c r="P235" s="177"/>
      <c r="Q235" s="177"/>
      <c r="R235" s="177"/>
      <c r="S235" s="177"/>
      <c r="T235" s="182"/>
      <c r="AT235" s="183" t="s">
        <v>141</v>
      </c>
      <c r="AU235" s="183" t="s">
        <v>84</v>
      </c>
      <c r="AV235" s="183" t="s">
        <v>84</v>
      </c>
      <c r="AW235" s="183" t="s">
        <v>104</v>
      </c>
      <c r="AX235" s="183" t="s">
        <v>76</v>
      </c>
      <c r="AY235" s="183" t="s">
        <v>128</v>
      </c>
    </row>
    <row r="236" spans="2:63" s="140" customFormat="1" ht="30.75" customHeight="1">
      <c r="B236" s="141"/>
      <c r="C236" s="142"/>
      <c r="D236" s="142" t="s">
        <v>75</v>
      </c>
      <c r="E236" s="151" t="s">
        <v>184</v>
      </c>
      <c r="F236" s="151" t="s">
        <v>334</v>
      </c>
      <c r="G236" s="142"/>
      <c r="H236" s="142"/>
      <c r="J236" s="152">
        <f>$BK$236</f>
        <v>0</v>
      </c>
      <c r="K236" s="142"/>
      <c r="L236" s="145"/>
      <c r="M236" s="146"/>
      <c r="N236" s="142"/>
      <c r="O236" s="142"/>
      <c r="P236" s="147">
        <f>$P$237+SUM($P$238:$P$248)</f>
        <v>0</v>
      </c>
      <c r="Q236" s="142"/>
      <c r="R236" s="147">
        <f>$R$237+SUM($R$238:$R$248)</f>
        <v>3.48070846</v>
      </c>
      <c r="S236" s="142"/>
      <c r="T236" s="148">
        <f>$T$237+SUM($T$238:$T$248)</f>
        <v>1.43532</v>
      </c>
      <c r="AR236" s="149" t="s">
        <v>22</v>
      </c>
      <c r="AT236" s="149" t="s">
        <v>75</v>
      </c>
      <c r="AU236" s="149" t="s">
        <v>22</v>
      </c>
      <c r="AY236" s="149" t="s">
        <v>128</v>
      </c>
      <c r="BK236" s="150">
        <f>$BK$237+SUM($BK$238:$BK$248)</f>
        <v>0</v>
      </c>
    </row>
    <row r="237" spans="2:65" s="6" customFormat="1" ht="15.75" customHeight="1">
      <c r="B237" s="23"/>
      <c r="C237" s="153" t="s">
        <v>335</v>
      </c>
      <c r="D237" s="153" t="s">
        <v>130</v>
      </c>
      <c r="E237" s="154" t="s">
        <v>336</v>
      </c>
      <c r="F237" s="155" t="s">
        <v>337</v>
      </c>
      <c r="G237" s="156" t="s">
        <v>223</v>
      </c>
      <c r="H237" s="157">
        <v>53.16</v>
      </c>
      <c r="I237" s="158"/>
      <c r="J237" s="159">
        <f>ROUND($I$237*$H$237,2)</f>
        <v>0</v>
      </c>
      <c r="K237" s="155" t="s">
        <v>134</v>
      </c>
      <c r="L237" s="43"/>
      <c r="M237" s="160"/>
      <c r="N237" s="161" t="s">
        <v>47</v>
      </c>
      <c r="O237" s="24"/>
      <c r="P237" s="162">
        <f>$O$237*$H$237</f>
        <v>0</v>
      </c>
      <c r="Q237" s="162">
        <v>0</v>
      </c>
      <c r="R237" s="162">
        <f>$Q$237*$H$237</f>
        <v>0</v>
      </c>
      <c r="S237" s="162">
        <v>0.027</v>
      </c>
      <c r="T237" s="163">
        <f>$S$237*$H$237</f>
        <v>1.43532</v>
      </c>
      <c r="AR237" s="97" t="s">
        <v>135</v>
      </c>
      <c r="AT237" s="97" t="s">
        <v>130</v>
      </c>
      <c r="AU237" s="97" t="s">
        <v>84</v>
      </c>
      <c r="AY237" s="6" t="s">
        <v>128</v>
      </c>
      <c r="BE237" s="164">
        <f>IF($N$237="základní",$J$237,0)</f>
        <v>0</v>
      </c>
      <c r="BF237" s="164">
        <f>IF($N$237="snížená",$J$237,0)</f>
        <v>0</v>
      </c>
      <c r="BG237" s="164">
        <f>IF($N$237="zákl. přenesená",$J$237,0)</f>
        <v>0</v>
      </c>
      <c r="BH237" s="164">
        <f>IF($N$237="sníž. přenesená",$J$237,0)</f>
        <v>0</v>
      </c>
      <c r="BI237" s="164">
        <f>IF($N$237="nulová",$J$237,0)</f>
        <v>0</v>
      </c>
      <c r="BJ237" s="97" t="s">
        <v>22</v>
      </c>
      <c r="BK237" s="164">
        <f>ROUND($I$237*$H$237,2)</f>
        <v>0</v>
      </c>
      <c r="BL237" s="97" t="s">
        <v>135</v>
      </c>
      <c r="BM237" s="97" t="s">
        <v>338</v>
      </c>
    </row>
    <row r="238" spans="2:47" s="6" customFormat="1" ht="38.25" customHeight="1">
      <c r="B238" s="23"/>
      <c r="C238" s="24"/>
      <c r="D238" s="165" t="s">
        <v>137</v>
      </c>
      <c r="E238" s="24"/>
      <c r="F238" s="166" t="s">
        <v>339</v>
      </c>
      <c r="G238" s="24"/>
      <c r="H238" s="24"/>
      <c r="J238" s="24"/>
      <c r="K238" s="24"/>
      <c r="L238" s="43"/>
      <c r="M238" s="56"/>
      <c r="N238" s="24"/>
      <c r="O238" s="24"/>
      <c r="P238" s="24"/>
      <c r="Q238" s="24"/>
      <c r="R238" s="24"/>
      <c r="S238" s="24"/>
      <c r="T238" s="57"/>
      <c r="AT238" s="6" t="s">
        <v>137</v>
      </c>
      <c r="AU238" s="6" t="s">
        <v>84</v>
      </c>
    </row>
    <row r="239" spans="2:47" s="6" customFormat="1" ht="84.75" customHeight="1">
      <c r="B239" s="23"/>
      <c r="C239" s="24"/>
      <c r="D239" s="167" t="s">
        <v>139</v>
      </c>
      <c r="E239" s="24"/>
      <c r="F239" s="168" t="s">
        <v>340</v>
      </c>
      <c r="G239" s="24"/>
      <c r="H239" s="24"/>
      <c r="J239" s="24"/>
      <c r="K239" s="24"/>
      <c r="L239" s="43"/>
      <c r="M239" s="56"/>
      <c r="N239" s="24"/>
      <c r="O239" s="24"/>
      <c r="P239" s="24"/>
      <c r="Q239" s="24"/>
      <c r="R239" s="24"/>
      <c r="S239" s="24"/>
      <c r="T239" s="57"/>
      <c r="AT239" s="6" t="s">
        <v>139</v>
      </c>
      <c r="AU239" s="6" t="s">
        <v>84</v>
      </c>
    </row>
    <row r="240" spans="2:51" s="6" customFormat="1" ht="15.75" customHeight="1">
      <c r="B240" s="169"/>
      <c r="C240" s="170"/>
      <c r="D240" s="167" t="s">
        <v>141</v>
      </c>
      <c r="E240" s="170"/>
      <c r="F240" s="171" t="s">
        <v>142</v>
      </c>
      <c r="G240" s="170"/>
      <c r="H240" s="170"/>
      <c r="J240" s="170"/>
      <c r="K240" s="170"/>
      <c r="L240" s="172"/>
      <c r="M240" s="173"/>
      <c r="N240" s="170"/>
      <c r="O240" s="170"/>
      <c r="P240" s="170"/>
      <c r="Q240" s="170"/>
      <c r="R240" s="170"/>
      <c r="S240" s="170"/>
      <c r="T240" s="174"/>
      <c r="AT240" s="175" t="s">
        <v>141</v>
      </c>
      <c r="AU240" s="175" t="s">
        <v>84</v>
      </c>
      <c r="AV240" s="175" t="s">
        <v>22</v>
      </c>
      <c r="AW240" s="175" t="s">
        <v>104</v>
      </c>
      <c r="AX240" s="175" t="s">
        <v>76</v>
      </c>
      <c r="AY240" s="175" t="s">
        <v>128</v>
      </c>
    </row>
    <row r="241" spans="2:51" s="6" customFormat="1" ht="15.75" customHeight="1">
      <c r="B241" s="169"/>
      <c r="C241" s="170"/>
      <c r="D241" s="167" t="s">
        <v>141</v>
      </c>
      <c r="E241" s="170"/>
      <c r="F241" s="171" t="s">
        <v>341</v>
      </c>
      <c r="G241" s="170"/>
      <c r="H241" s="170"/>
      <c r="J241" s="170"/>
      <c r="K241" s="170"/>
      <c r="L241" s="172"/>
      <c r="M241" s="173"/>
      <c r="N241" s="170"/>
      <c r="O241" s="170"/>
      <c r="P241" s="170"/>
      <c r="Q241" s="170"/>
      <c r="R241" s="170"/>
      <c r="S241" s="170"/>
      <c r="T241" s="174"/>
      <c r="AT241" s="175" t="s">
        <v>141</v>
      </c>
      <c r="AU241" s="175" t="s">
        <v>84</v>
      </c>
      <c r="AV241" s="175" t="s">
        <v>22</v>
      </c>
      <c r="AW241" s="175" t="s">
        <v>104</v>
      </c>
      <c r="AX241" s="175" t="s">
        <v>76</v>
      </c>
      <c r="AY241" s="175" t="s">
        <v>128</v>
      </c>
    </row>
    <row r="242" spans="2:51" s="6" customFormat="1" ht="15.75" customHeight="1">
      <c r="B242" s="176"/>
      <c r="C242" s="177"/>
      <c r="D242" s="167" t="s">
        <v>141</v>
      </c>
      <c r="E242" s="177"/>
      <c r="F242" s="178" t="s">
        <v>342</v>
      </c>
      <c r="G242" s="177"/>
      <c r="H242" s="179">
        <v>53.16</v>
      </c>
      <c r="J242" s="177"/>
      <c r="K242" s="177"/>
      <c r="L242" s="180"/>
      <c r="M242" s="181"/>
      <c r="N242" s="177"/>
      <c r="O242" s="177"/>
      <c r="P242" s="177"/>
      <c r="Q242" s="177"/>
      <c r="R242" s="177"/>
      <c r="S242" s="177"/>
      <c r="T242" s="182"/>
      <c r="AT242" s="183" t="s">
        <v>141</v>
      </c>
      <c r="AU242" s="183" t="s">
        <v>84</v>
      </c>
      <c r="AV242" s="183" t="s">
        <v>84</v>
      </c>
      <c r="AW242" s="183" t="s">
        <v>104</v>
      </c>
      <c r="AX242" s="183" t="s">
        <v>22</v>
      </c>
      <c r="AY242" s="183" t="s">
        <v>128</v>
      </c>
    </row>
    <row r="243" spans="2:65" s="6" customFormat="1" ht="15.75" customHeight="1">
      <c r="B243" s="23"/>
      <c r="C243" s="153" t="s">
        <v>343</v>
      </c>
      <c r="D243" s="153" t="s">
        <v>130</v>
      </c>
      <c r="E243" s="154" t="s">
        <v>344</v>
      </c>
      <c r="F243" s="155" t="s">
        <v>345</v>
      </c>
      <c r="G243" s="156" t="s">
        <v>152</v>
      </c>
      <c r="H243" s="157">
        <v>2.126</v>
      </c>
      <c r="I243" s="158"/>
      <c r="J243" s="159">
        <f>ROUND($I$243*$H$243,2)</f>
        <v>0</v>
      </c>
      <c r="K243" s="155" t="s">
        <v>134</v>
      </c>
      <c r="L243" s="43"/>
      <c r="M243" s="160"/>
      <c r="N243" s="161" t="s">
        <v>47</v>
      </c>
      <c r="O243" s="24"/>
      <c r="P243" s="162">
        <f>$O$243*$H$243</f>
        <v>0</v>
      </c>
      <c r="Q243" s="162">
        <v>1.63721</v>
      </c>
      <c r="R243" s="162">
        <f>$Q$243*$H$243</f>
        <v>3.48070846</v>
      </c>
      <c r="S243" s="162">
        <v>0</v>
      </c>
      <c r="T243" s="163">
        <f>$S$243*$H$243</f>
        <v>0</v>
      </c>
      <c r="AR243" s="97" t="s">
        <v>135</v>
      </c>
      <c r="AT243" s="97" t="s">
        <v>130</v>
      </c>
      <c r="AU243" s="97" t="s">
        <v>84</v>
      </c>
      <c r="AY243" s="6" t="s">
        <v>128</v>
      </c>
      <c r="BE243" s="164">
        <f>IF($N$243="základní",$J$243,0)</f>
        <v>0</v>
      </c>
      <c r="BF243" s="164">
        <f>IF($N$243="snížená",$J$243,0)</f>
        <v>0</v>
      </c>
      <c r="BG243" s="164">
        <f>IF($N$243="zákl. přenesená",$J$243,0)</f>
        <v>0</v>
      </c>
      <c r="BH243" s="164">
        <f>IF($N$243="sníž. přenesená",$J$243,0)</f>
        <v>0</v>
      </c>
      <c r="BI243" s="164">
        <f>IF($N$243="nulová",$J$243,0)</f>
        <v>0</v>
      </c>
      <c r="BJ243" s="97" t="s">
        <v>22</v>
      </c>
      <c r="BK243" s="164">
        <f>ROUND($I$243*$H$243,2)</f>
        <v>0</v>
      </c>
      <c r="BL243" s="97" t="s">
        <v>135</v>
      </c>
      <c r="BM243" s="97" t="s">
        <v>346</v>
      </c>
    </row>
    <row r="244" spans="2:47" s="6" customFormat="1" ht="16.5" customHeight="1">
      <c r="B244" s="23"/>
      <c r="C244" s="24"/>
      <c r="D244" s="165" t="s">
        <v>137</v>
      </c>
      <c r="E244" s="24"/>
      <c r="F244" s="166" t="s">
        <v>347</v>
      </c>
      <c r="G244" s="24"/>
      <c r="H244" s="24"/>
      <c r="J244" s="24"/>
      <c r="K244" s="24"/>
      <c r="L244" s="43"/>
      <c r="M244" s="56"/>
      <c r="N244" s="24"/>
      <c r="O244" s="24"/>
      <c r="P244" s="24"/>
      <c r="Q244" s="24"/>
      <c r="R244" s="24"/>
      <c r="S244" s="24"/>
      <c r="T244" s="57"/>
      <c r="AT244" s="6" t="s">
        <v>137</v>
      </c>
      <c r="AU244" s="6" t="s">
        <v>84</v>
      </c>
    </row>
    <row r="245" spans="2:47" s="6" customFormat="1" ht="44.25" customHeight="1">
      <c r="B245" s="23"/>
      <c r="C245" s="24"/>
      <c r="D245" s="167" t="s">
        <v>139</v>
      </c>
      <c r="E245" s="24"/>
      <c r="F245" s="168" t="s">
        <v>348</v>
      </c>
      <c r="G245" s="24"/>
      <c r="H245" s="24"/>
      <c r="J245" s="24"/>
      <c r="K245" s="24"/>
      <c r="L245" s="43"/>
      <c r="M245" s="56"/>
      <c r="N245" s="24"/>
      <c r="O245" s="24"/>
      <c r="P245" s="24"/>
      <c r="Q245" s="24"/>
      <c r="R245" s="24"/>
      <c r="S245" s="24"/>
      <c r="T245" s="57"/>
      <c r="AT245" s="6" t="s">
        <v>139</v>
      </c>
      <c r="AU245" s="6" t="s">
        <v>84</v>
      </c>
    </row>
    <row r="246" spans="2:51" s="6" customFormat="1" ht="15.75" customHeight="1">
      <c r="B246" s="169"/>
      <c r="C246" s="170"/>
      <c r="D246" s="167" t="s">
        <v>141</v>
      </c>
      <c r="E246" s="170"/>
      <c r="F246" s="171" t="s">
        <v>349</v>
      </c>
      <c r="G246" s="170"/>
      <c r="H246" s="170"/>
      <c r="J246" s="170"/>
      <c r="K246" s="170"/>
      <c r="L246" s="172"/>
      <c r="M246" s="173"/>
      <c r="N246" s="170"/>
      <c r="O246" s="170"/>
      <c r="P246" s="170"/>
      <c r="Q246" s="170"/>
      <c r="R246" s="170"/>
      <c r="S246" s="170"/>
      <c r="T246" s="174"/>
      <c r="AT246" s="175" t="s">
        <v>141</v>
      </c>
      <c r="AU246" s="175" t="s">
        <v>84</v>
      </c>
      <c r="AV246" s="175" t="s">
        <v>22</v>
      </c>
      <c r="AW246" s="175" t="s">
        <v>104</v>
      </c>
      <c r="AX246" s="175" t="s">
        <v>76</v>
      </c>
      <c r="AY246" s="175" t="s">
        <v>128</v>
      </c>
    </row>
    <row r="247" spans="2:51" s="6" customFormat="1" ht="15.75" customHeight="1">
      <c r="B247" s="176"/>
      <c r="C247" s="177"/>
      <c r="D247" s="167" t="s">
        <v>141</v>
      </c>
      <c r="E247" s="177"/>
      <c r="F247" s="178" t="s">
        <v>350</v>
      </c>
      <c r="G247" s="177"/>
      <c r="H247" s="179">
        <v>2.126</v>
      </c>
      <c r="J247" s="177"/>
      <c r="K247" s="177"/>
      <c r="L247" s="180"/>
      <c r="M247" s="181"/>
      <c r="N247" s="177"/>
      <c r="O247" s="177"/>
      <c r="P247" s="177"/>
      <c r="Q247" s="177"/>
      <c r="R247" s="177"/>
      <c r="S247" s="177"/>
      <c r="T247" s="182"/>
      <c r="AT247" s="183" t="s">
        <v>141</v>
      </c>
      <c r="AU247" s="183" t="s">
        <v>84</v>
      </c>
      <c r="AV247" s="183" t="s">
        <v>84</v>
      </c>
      <c r="AW247" s="183" t="s">
        <v>104</v>
      </c>
      <c r="AX247" s="183" t="s">
        <v>76</v>
      </c>
      <c r="AY247" s="183" t="s">
        <v>128</v>
      </c>
    </row>
    <row r="248" spans="2:63" s="140" customFormat="1" ht="23.25" customHeight="1">
      <c r="B248" s="141"/>
      <c r="C248" s="142"/>
      <c r="D248" s="142" t="s">
        <v>75</v>
      </c>
      <c r="E248" s="151" t="s">
        <v>351</v>
      </c>
      <c r="F248" s="151" t="s">
        <v>352</v>
      </c>
      <c r="G248" s="142"/>
      <c r="H248" s="142"/>
      <c r="J248" s="152">
        <f>$BK$248</f>
        <v>0</v>
      </c>
      <c r="K248" s="142"/>
      <c r="L248" s="145"/>
      <c r="M248" s="146"/>
      <c r="N248" s="142"/>
      <c r="O248" s="142"/>
      <c r="P248" s="147">
        <f>SUM($P$249:$P$257)</f>
        <v>0</v>
      </c>
      <c r="Q248" s="142"/>
      <c r="R248" s="147">
        <f>SUM($R$249:$R$257)</f>
        <v>0</v>
      </c>
      <c r="S248" s="142"/>
      <c r="T248" s="148">
        <f>SUM($T$249:$T$257)</f>
        <v>0</v>
      </c>
      <c r="AR248" s="149" t="s">
        <v>22</v>
      </c>
      <c r="AT248" s="149" t="s">
        <v>75</v>
      </c>
      <c r="AU248" s="149" t="s">
        <v>84</v>
      </c>
      <c r="AY248" s="149" t="s">
        <v>128</v>
      </c>
      <c r="BK248" s="150">
        <f>SUM($BK$249:$BK$257)</f>
        <v>0</v>
      </c>
    </row>
    <row r="249" spans="2:65" s="6" customFormat="1" ht="15.75" customHeight="1">
      <c r="B249" s="23"/>
      <c r="C249" s="153" t="s">
        <v>353</v>
      </c>
      <c r="D249" s="153" t="s">
        <v>130</v>
      </c>
      <c r="E249" s="154" t="s">
        <v>354</v>
      </c>
      <c r="F249" s="155" t="s">
        <v>355</v>
      </c>
      <c r="G249" s="156" t="s">
        <v>237</v>
      </c>
      <c r="H249" s="157">
        <v>7.15</v>
      </c>
      <c r="I249" s="158"/>
      <c r="J249" s="159">
        <f>ROUND($I$249*$H$249,2)</f>
        <v>0</v>
      </c>
      <c r="K249" s="155" t="s">
        <v>134</v>
      </c>
      <c r="L249" s="43"/>
      <c r="M249" s="160"/>
      <c r="N249" s="161" t="s">
        <v>47</v>
      </c>
      <c r="O249" s="24"/>
      <c r="P249" s="162">
        <f>$O$249*$H$249</f>
        <v>0</v>
      </c>
      <c r="Q249" s="162">
        <v>0</v>
      </c>
      <c r="R249" s="162">
        <f>$Q$249*$H$249</f>
        <v>0</v>
      </c>
      <c r="S249" s="162">
        <v>0</v>
      </c>
      <c r="T249" s="163">
        <f>$S$249*$H$249</f>
        <v>0</v>
      </c>
      <c r="AR249" s="97" t="s">
        <v>135</v>
      </c>
      <c r="AT249" s="97" t="s">
        <v>130</v>
      </c>
      <c r="AU249" s="97" t="s">
        <v>149</v>
      </c>
      <c r="AY249" s="6" t="s">
        <v>128</v>
      </c>
      <c r="BE249" s="164">
        <f>IF($N$249="základní",$J$249,0)</f>
        <v>0</v>
      </c>
      <c r="BF249" s="164">
        <f>IF($N$249="snížená",$J$249,0)</f>
        <v>0</v>
      </c>
      <c r="BG249" s="164">
        <f>IF($N$249="zákl. přenesená",$J$249,0)</f>
        <v>0</v>
      </c>
      <c r="BH249" s="164">
        <f>IF($N$249="sníž. přenesená",$J$249,0)</f>
        <v>0</v>
      </c>
      <c r="BI249" s="164">
        <f>IF($N$249="nulová",$J$249,0)</f>
        <v>0</v>
      </c>
      <c r="BJ249" s="97" t="s">
        <v>22</v>
      </c>
      <c r="BK249" s="164">
        <f>ROUND($I$249*$H$249,2)</f>
        <v>0</v>
      </c>
      <c r="BL249" s="97" t="s">
        <v>135</v>
      </c>
      <c r="BM249" s="97" t="s">
        <v>356</v>
      </c>
    </row>
    <row r="250" spans="2:47" s="6" customFormat="1" ht="16.5" customHeight="1">
      <c r="B250" s="23"/>
      <c r="C250" s="24"/>
      <c r="D250" s="165" t="s">
        <v>137</v>
      </c>
      <c r="E250" s="24"/>
      <c r="F250" s="166" t="s">
        <v>357</v>
      </c>
      <c r="G250" s="24"/>
      <c r="H250" s="24"/>
      <c r="J250" s="24"/>
      <c r="K250" s="24"/>
      <c r="L250" s="43"/>
      <c r="M250" s="56"/>
      <c r="N250" s="24"/>
      <c r="O250" s="24"/>
      <c r="P250" s="24"/>
      <c r="Q250" s="24"/>
      <c r="R250" s="24"/>
      <c r="S250" s="24"/>
      <c r="T250" s="57"/>
      <c r="AT250" s="6" t="s">
        <v>137</v>
      </c>
      <c r="AU250" s="6" t="s">
        <v>149</v>
      </c>
    </row>
    <row r="251" spans="2:47" s="6" customFormat="1" ht="57.75" customHeight="1">
      <c r="B251" s="23"/>
      <c r="C251" s="24"/>
      <c r="D251" s="167" t="s">
        <v>139</v>
      </c>
      <c r="E251" s="24"/>
      <c r="F251" s="168" t="s">
        <v>358</v>
      </c>
      <c r="G251" s="24"/>
      <c r="H251" s="24"/>
      <c r="J251" s="24"/>
      <c r="K251" s="24"/>
      <c r="L251" s="43"/>
      <c r="M251" s="56"/>
      <c r="N251" s="24"/>
      <c r="O251" s="24"/>
      <c r="P251" s="24"/>
      <c r="Q251" s="24"/>
      <c r="R251" s="24"/>
      <c r="S251" s="24"/>
      <c r="T251" s="57"/>
      <c r="AT251" s="6" t="s">
        <v>139</v>
      </c>
      <c r="AU251" s="6" t="s">
        <v>149</v>
      </c>
    </row>
    <row r="252" spans="2:47" s="6" customFormat="1" ht="30.75" customHeight="1">
      <c r="B252" s="23"/>
      <c r="C252" s="24"/>
      <c r="D252" s="167" t="s">
        <v>208</v>
      </c>
      <c r="E252" s="24"/>
      <c r="F252" s="168" t="s">
        <v>359</v>
      </c>
      <c r="G252" s="24"/>
      <c r="H252" s="24"/>
      <c r="J252" s="24"/>
      <c r="K252" s="24"/>
      <c r="L252" s="43"/>
      <c r="M252" s="56"/>
      <c r="N252" s="24"/>
      <c r="O252" s="24"/>
      <c r="P252" s="24"/>
      <c r="Q252" s="24"/>
      <c r="R252" s="24"/>
      <c r="S252" s="24"/>
      <c r="T252" s="57"/>
      <c r="AT252" s="6" t="s">
        <v>208</v>
      </c>
      <c r="AU252" s="6" t="s">
        <v>149</v>
      </c>
    </row>
    <row r="253" spans="2:51" s="6" customFormat="1" ht="15.75" customHeight="1">
      <c r="B253" s="169"/>
      <c r="C253" s="170"/>
      <c r="D253" s="167" t="s">
        <v>141</v>
      </c>
      <c r="E253" s="170"/>
      <c r="F253" s="171" t="s">
        <v>360</v>
      </c>
      <c r="G253" s="170"/>
      <c r="H253" s="170"/>
      <c r="J253" s="170"/>
      <c r="K253" s="170"/>
      <c r="L253" s="172"/>
      <c r="M253" s="173"/>
      <c r="N253" s="170"/>
      <c r="O253" s="170"/>
      <c r="P253" s="170"/>
      <c r="Q253" s="170"/>
      <c r="R253" s="170"/>
      <c r="S253" s="170"/>
      <c r="T253" s="174"/>
      <c r="AT253" s="175" t="s">
        <v>141</v>
      </c>
      <c r="AU253" s="175" t="s">
        <v>149</v>
      </c>
      <c r="AV253" s="175" t="s">
        <v>22</v>
      </c>
      <c r="AW253" s="175" t="s">
        <v>104</v>
      </c>
      <c r="AX253" s="175" t="s">
        <v>76</v>
      </c>
      <c r="AY253" s="175" t="s">
        <v>128</v>
      </c>
    </row>
    <row r="254" spans="2:51" s="6" customFormat="1" ht="15.75" customHeight="1">
      <c r="B254" s="176"/>
      <c r="C254" s="177"/>
      <c r="D254" s="167" t="s">
        <v>141</v>
      </c>
      <c r="E254" s="177"/>
      <c r="F254" s="178" t="s">
        <v>361</v>
      </c>
      <c r="G254" s="177"/>
      <c r="H254" s="179">
        <v>7.15</v>
      </c>
      <c r="J254" s="177"/>
      <c r="K254" s="177"/>
      <c r="L254" s="180"/>
      <c r="M254" s="181"/>
      <c r="N254" s="177"/>
      <c r="O254" s="177"/>
      <c r="P254" s="177"/>
      <c r="Q254" s="177"/>
      <c r="R254" s="177"/>
      <c r="S254" s="177"/>
      <c r="T254" s="182"/>
      <c r="AT254" s="183" t="s">
        <v>141</v>
      </c>
      <c r="AU254" s="183" t="s">
        <v>149</v>
      </c>
      <c r="AV254" s="183" t="s">
        <v>84</v>
      </c>
      <c r="AW254" s="183" t="s">
        <v>104</v>
      </c>
      <c r="AX254" s="183" t="s">
        <v>76</v>
      </c>
      <c r="AY254" s="183" t="s">
        <v>128</v>
      </c>
    </row>
    <row r="255" spans="2:65" s="6" customFormat="1" ht="15.75" customHeight="1">
      <c r="B255" s="23"/>
      <c r="C255" s="153" t="s">
        <v>362</v>
      </c>
      <c r="D255" s="153" t="s">
        <v>130</v>
      </c>
      <c r="E255" s="154" t="s">
        <v>363</v>
      </c>
      <c r="F255" s="155" t="s">
        <v>364</v>
      </c>
      <c r="G255" s="156" t="s">
        <v>237</v>
      </c>
      <c r="H255" s="157">
        <v>1624.104</v>
      </c>
      <c r="I255" s="158"/>
      <c r="J255" s="159">
        <f>ROUND($I$255*$H$255,2)</f>
        <v>0</v>
      </c>
      <c r="K255" s="155" t="s">
        <v>134</v>
      </c>
      <c r="L255" s="43"/>
      <c r="M255" s="160"/>
      <c r="N255" s="161" t="s">
        <v>47</v>
      </c>
      <c r="O255" s="24"/>
      <c r="P255" s="162">
        <f>$O$255*$H$255</f>
        <v>0</v>
      </c>
      <c r="Q255" s="162">
        <v>0</v>
      </c>
      <c r="R255" s="162">
        <f>$Q$255*$H$255</f>
        <v>0</v>
      </c>
      <c r="S255" s="162">
        <v>0</v>
      </c>
      <c r="T255" s="163">
        <f>$S$255*$H$255</f>
        <v>0</v>
      </c>
      <c r="AR255" s="97" t="s">
        <v>135</v>
      </c>
      <c r="AT255" s="97" t="s">
        <v>130</v>
      </c>
      <c r="AU255" s="97" t="s">
        <v>149</v>
      </c>
      <c r="AY255" s="6" t="s">
        <v>128</v>
      </c>
      <c r="BE255" s="164">
        <f>IF($N$255="základní",$J$255,0)</f>
        <v>0</v>
      </c>
      <c r="BF255" s="164">
        <f>IF($N$255="snížená",$J$255,0)</f>
        <v>0</v>
      </c>
      <c r="BG255" s="164">
        <f>IF($N$255="zákl. přenesená",$J$255,0)</f>
        <v>0</v>
      </c>
      <c r="BH255" s="164">
        <f>IF($N$255="sníž. přenesená",$J$255,0)</f>
        <v>0</v>
      </c>
      <c r="BI255" s="164">
        <f>IF($N$255="nulová",$J$255,0)</f>
        <v>0</v>
      </c>
      <c r="BJ255" s="97" t="s">
        <v>22</v>
      </c>
      <c r="BK255" s="164">
        <f>ROUND($I$255*$H$255,2)</f>
        <v>0</v>
      </c>
      <c r="BL255" s="97" t="s">
        <v>135</v>
      </c>
      <c r="BM255" s="97" t="s">
        <v>365</v>
      </c>
    </row>
    <row r="256" spans="2:47" s="6" customFormat="1" ht="16.5" customHeight="1">
      <c r="B256" s="23"/>
      <c r="C256" s="24"/>
      <c r="D256" s="165" t="s">
        <v>137</v>
      </c>
      <c r="E256" s="24"/>
      <c r="F256" s="166" t="s">
        <v>366</v>
      </c>
      <c r="G256" s="24"/>
      <c r="H256" s="24"/>
      <c r="J256" s="24"/>
      <c r="K256" s="24"/>
      <c r="L256" s="43"/>
      <c r="M256" s="56"/>
      <c r="N256" s="24"/>
      <c r="O256" s="24"/>
      <c r="P256" s="24"/>
      <c r="Q256" s="24"/>
      <c r="R256" s="24"/>
      <c r="S256" s="24"/>
      <c r="T256" s="57"/>
      <c r="AT256" s="6" t="s">
        <v>137</v>
      </c>
      <c r="AU256" s="6" t="s">
        <v>149</v>
      </c>
    </row>
    <row r="257" spans="2:47" s="6" customFormat="1" ht="30.75" customHeight="1">
      <c r="B257" s="23"/>
      <c r="C257" s="24"/>
      <c r="D257" s="167" t="s">
        <v>139</v>
      </c>
      <c r="E257" s="24"/>
      <c r="F257" s="168" t="s">
        <v>367</v>
      </c>
      <c r="G257" s="24"/>
      <c r="H257" s="24"/>
      <c r="J257" s="24"/>
      <c r="K257" s="24"/>
      <c r="L257" s="43"/>
      <c r="M257" s="194"/>
      <c r="N257" s="195"/>
      <c r="O257" s="195"/>
      <c r="P257" s="195"/>
      <c r="Q257" s="195"/>
      <c r="R257" s="195"/>
      <c r="S257" s="195"/>
      <c r="T257" s="196"/>
      <c r="AT257" s="6" t="s">
        <v>139</v>
      </c>
      <c r="AU257" s="6" t="s">
        <v>149</v>
      </c>
    </row>
    <row r="258" spans="2:12" s="6" customFormat="1" ht="7.5" customHeight="1">
      <c r="B258" s="38"/>
      <c r="C258" s="39"/>
      <c r="D258" s="39"/>
      <c r="E258" s="39"/>
      <c r="F258" s="39"/>
      <c r="G258" s="39"/>
      <c r="H258" s="39"/>
      <c r="I258" s="110"/>
      <c r="J258" s="39"/>
      <c r="K258" s="39"/>
      <c r="L258" s="43"/>
    </row>
    <row r="259" s="2" customFormat="1" ht="14.25" customHeight="1"/>
  </sheetData>
  <sheetProtection password="CC35" sheet="1" objects="1" scenarios="1" formatColumns="0" formatRows="0" sort="0" autoFilter="0"/>
  <autoFilter ref="C87:K87"/>
  <mergeCells count="12">
    <mergeCell ref="E51:H51"/>
    <mergeCell ref="E76:H76"/>
    <mergeCell ref="E78:H78"/>
    <mergeCell ref="E80:H80"/>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7"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108"/>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242"/>
      <c r="C1" s="242"/>
      <c r="D1" s="241" t="s">
        <v>1</v>
      </c>
      <c r="E1" s="242"/>
      <c r="F1" s="243" t="s">
        <v>420</v>
      </c>
      <c r="G1" s="248" t="s">
        <v>421</v>
      </c>
      <c r="H1" s="248"/>
      <c r="I1" s="242"/>
      <c r="J1" s="243" t="s">
        <v>422</v>
      </c>
      <c r="K1" s="241" t="s">
        <v>94</v>
      </c>
      <c r="L1" s="243" t="s">
        <v>423</v>
      </c>
      <c r="M1" s="243"/>
      <c r="N1" s="243"/>
      <c r="O1" s="243"/>
      <c r="P1" s="243"/>
      <c r="Q1" s="243"/>
      <c r="R1" s="243"/>
      <c r="S1" s="243"/>
      <c r="T1" s="243"/>
      <c r="U1" s="239"/>
      <c r="V1" s="239"/>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36"/>
      <c r="M2" s="198"/>
      <c r="N2" s="198"/>
      <c r="O2" s="198"/>
      <c r="P2" s="198"/>
      <c r="Q2" s="198"/>
      <c r="R2" s="198"/>
      <c r="S2" s="198"/>
      <c r="T2" s="198"/>
      <c r="U2" s="198"/>
      <c r="V2" s="198"/>
      <c r="AT2" s="2" t="s">
        <v>93</v>
      </c>
    </row>
    <row r="3" spans="2:46" s="2" customFormat="1" ht="7.5" customHeight="1">
      <c r="B3" s="7"/>
      <c r="C3" s="8"/>
      <c r="D3" s="8"/>
      <c r="E3" s="8"/>
      <c r="F3" s="8"/>
      <c r="G3" s="8"/>
      <c r="H3" s="8"/>
      <c r="I3" s="96"/>
      <c r="J3" s="8"/>
      <c r="K3" s="9"/>
      <c r="AT3" s="2" t="s">
        <v>84</v>
      </c>
    </row>
    <row r="4" spans="2:46" s="2" customFormat="1" ht="37.5" customHeight="1">
      <c r="B4" s="10"/>
      <c r="C4" s="11"/>
      <c r="D4" s="12" t="s">
        <v>95</v>
      </c>
      <c r="E4" s="11"/>
      <c r="F4" s="11"/>
      <c r="G4" s="11"/>
      <c r="H4" s="11"/>
      <c r="J4" s="11"/>
      <c r="K4" s="13"/>
      <c r="M4" s="14" t="s">
        <v>10</v>
      </c>
      <c r="AT4" s="2" t="s">
        <v>4</v>
      </c>
    </row>
    <row r="5" spans="2:11" s="2" customFormat="1" ht="7.5" customHeight="1">
      <c r="B5" s="10"/>
      <c r="C5" s="11"/>
      <c r="D5" s="11"/>
      <c r="E5" s="11"/>
      <c r="F5" s="11"/>
      <c r="G5" s="11"/>
      <c r="H5" s="11"/>
      <c r="J5" s="11"/>
      <c r="K5" s="13"/>
    </row>
    <row r="6" spans="2:11" s="2" customFormat="1" ht="15.75" customHeight="1">
      <c r="B6" s="10"/>
      <c r="C6" s="11"/>
      <c r="D6" s="19" t="s">
        <v>16</v>
      </c>
      <c r="E6" s="11"/>
      <c r="F6" s="11"/>
      <c r="G6" s="11"/>
      <c r="H6" s="11"/>
      <c r="J6" s="11"/>
      <c r="K6" s="13"/>
    </row>
    <row r="7" spans="2:11" s="2" customFormat="1" ht="15.75" customHeight="1">
      <c r="B7" s="10"/>
      <c r="C7" s="11"/>
      <c r="D7" s="11"/>
      <c r="E7" s="237" t="str">
        <f>'Rekapitulace stavby'!$K$6</f>
        <v>Volnočasový areál Rolava II. etapa - úprava břehů  - II. část - revize C</v>
      </c>
      <c r="F7" s="202"/>
      <c r="G7" s="202"/>
      <c r="H7" s="202"/>
      <c r="J7" s="11"/>
      <c r="K7" s="13"/>
    </row>
    <row r="8" spans="2:11" s="2" customFormat="1" ht="15.75" customHeight="1">
      <c r="B8" s="10"/>
      <c r="C8" s="11"/>
      <c r="D8" s="19" t="s">
        <v>96</v>
      </c>
      <c r="E8" s="11"/>
      <c r="F8" s="11"/>
      <c r="G8" s="11"/>
      <c r="H8" s="11"/>
      <c r="J8" s="11"/>
      <c r="K8" s="13"/>
    </row>
    <row r="9" spans="2:11" s="97" customFormat="1" ht="16.5" customHeight="1">
      <c r="B9" s="98"/>
      <c r="C9" s="99"/>
      <c r="D9" s="99"/>
      <c r="E9" s="237" t="s">
        <v>368</v>
      </c>
      <c r="F9" s="238"/>
      <c r="G9" s="238"/>
      <c r="H9" s="238"/>
      <c r="J9" s="99"/>
      <c r="K9" s="100"/>
    </row>
    <row r="10" spans="2:11" s="6" customFormat="1" ht="15.75" customHeight="1">
      <c r="B10" s="23"/>
      <c r="C10" s="24"/>
      <c r="D10" s="19" t="s">
        <v>98</v>
      </c>
      <c r="E10" s="24"/>
      <c r="F10" s="24"/>
      <c r="G10" s="24"/>
      <c r="H10" s="24"/>
      <c r="J10" s="24"/>
      <c r="K10" s="27"/>
    </row>
    <row r="11" spans="2:11" s="6" customFormat="1" ht="37.5" customHeight="1">
      <c r="B11" s="23"/>
      <c r="C11" s="24"/>
      <c r="D11" s="24"/>
      <c r="E11" s="217" t="s">
        <v>369</v>
      </c>
      <c r="F11" s="209"/>
      <c r="G11" s="209"/>
      <c r="H11" s="209"/>
      <c r="J11" s="24"/>
      <c r="K11" s="27"/>
    </row>
    <row r="12" spans="2:11" s="6" customFormat="1" ht="14.25" customHeight="1">
      <c r="B12" s="23"/>
      <c r="C12" s="24"/>
      <c r="D12" s="24"/>
      <c r="E12" s="24"/>
      <c r="F12" s="24"/>
      <c r="G12" s="24"/>
      <c r="H12" s="24"/>
      <c r="J12" s="24"/>
      <c r="K12" s="27"/>
    </row>
    <row r="13" spans="2:11" s="6" customFormat="1" ht="15" customHeight="1">
      <c r="B13" s="23"/>
      <c r="C13" s="24"/>
      <c r="D13" s="19" t="s">
        <v>19</v>
      </c>
      <c r="E13" s="24"/>
      <c r="F13" s="17" t="s">
        <v>20</v>
      </c>
      <c r="G13" s="24"/>
      <c r="H13" s="24"/>
      <c r="I13" s="101" t="s">
        <v>21</v>
      </c>
      <c r="J13" s="17"/>
      <c r="K13" s="27"/>
    </row>
    <row r="14" spans="2:11" s="6" customFormat="1" ht="15" customHeight="1">
      <c r="B14" s="23"/>
      <c r="C14" s="24"/>
      <c r="D14" s="19" t="s">
        <v>23</v>
      </c>
      <c r="E14" s="24"/>
      <c r="F14" s="17" t="s">
        <v>24</v>
      </c>
      <c r="G14" s="24"/>
      <c r="H14" s="24"/>
      <c r="I14" s="101" t="s">
        <v>25</v>
      </c>
      <c r="J14" s="52" t="str">
        <f>'Rekapitulace stavby'!$AN$8</f>
        <v>31.07.2014</v>
      </c>
      <c r="K14" s="27"/>
    </row>
    <row r="15" spans="2:11" s="6" customFormat="1" ht="12" customHeight="1">
      <c r="B15" s="23"/>
      <c r="C15" s="24"/>
      <c r="D15" s="24"/>
      <c r="E15" s="24"/>
      <c r="F15" s="24"/>
      <c r="G15" s="24"/>
      <c r="H15" s="24"/>
      <c r="J15" s="24"/>
      <c r="K15" s="27"/>
    </row>
    <row r="16" spans="2:11" s="6" customFormat="1" ht="15" customHeight="1">
      <c r="B16" s="23"/>
      <c r="C16" s="24"/>
      <c r="D16" s="19" t="s">
        <v>29</v>
      </c>
      <c r="E16" s="24"/>
      <c r="F16" s="24"/>
      <c r="G16" s="24"/>
      <c r="H16" s="24"/>
      <c r="I16" s="101" t="s">
        <v>30</v>
      </c>
      <c r="J16" s="17" t="s">
        <v>31</v>
      </c>
      <c r="K16" s="27"/>
    </row>
    <row r="17" spans="2:11" s="6" customFormat="1" ht="18.75" customHeight="1">
      <c r="B17" s="23"/>
      <c r="C17" s="24"/>
      <c r="D17" s="24"/>
      <c r="E17" s="17" t="s">
        <v>32</v>
      </c>
      <c r="F17" s="24"/>
      <c r="G17" s="24"/>
      <c r="H17" s="24"/>
      <c r="I17" s="101" t="s">
        <v>33</v>
      </c>
      <c r="J17" s="17"/>
      <c r="K17" s="27"/>
    </row>
    <row r="18" spans="2:11" s="6" customFormat="1" ht="7.5" customHeight="1">
      <c r="B18" s="23"/>
      <c r="C18" s="24"/>
      <c r="D18" s="24"/>
      <c r="E18" s="24"/>
      <c r="F18" s="24"/>
      <c r="G18" s="24"/>
      <c r="H18" s="24"/>
      <c r="J18" s="24"/>
      <c r="K18" s="27"/>
    </row>
    <row r="19" spans="2:11" s="6" customFormat="1" ht="15" customHeight="1">
      <c r="B19" s="23"/>
      <c r="C19" s="24"/>
      <c r="D19" s="19" t="s">
        <v>34</v>
      </c>
      <c r="E19" s="24"/>
      <c r="F19" s="24"/>
      <c r="G19" s="24"/>
      <c r="H19" s="24"/>
      <c r="I19" s="101" t="s">
        <v>30</v>
      </c>
      <c r="J19" s="17">
        <f>IF('Rekapitulace stavby'!$AN$13="Vyplň údaj","",IF('Rekapitulace stavby'!$AN$13="","",'Rekapitulace stavby'!$AN$13))</f>
      </c>
      <c r="K19" s="27"/>
    </row>
    <row r="20" spans="2:11" s="6" customFormat="1" ht="18.75" customHeight="1">
      <c r="B20" s="23"/>
      <c r="C20" s="24"/>
      <c r="D20" s="24"/>
      <c r="E20" s="17">
        <f>IF('Rekapitulace stavby'!$E$14="Vyplň údaj","",IF('Rekapitulace stavby'!$E$14="","",'Rekapitulace stavby'!$E$14))</f>
      </c>
      <c r="F20" s="24"/>
      <c r="G20" s="24"/>
      <c r="H20" s="24"/>
      <c r="I20" s="101" t="s">
        <v>33</v>
      </c>
      <c r="J20" s="17">
        <f>IF('Rekapitulace stavby'!$AN$14="Vyplň údaj","",IF('Rekapitulace stavby'!$AN$14="","",'Rekapitulace stavby'!$AN$14))</f>
      </c>
      <c r="K20" s="27"/>
    </row>
    <row r="21" spans="2:11" s="6" customFormat="1" ht="7.5" customHeight="1">
      <c r="B21" s="23"/>
      <c r="C21" s="24"/>
      <c r="D21" s="24"/>
      <c r="E21" s="24"/>
      <c r="F21" s="24"/>
      <c r="G21" s="24"/>
      <c r="H21" s="24"/>
      <c r="J21" s="24"/>
      <c r="K21" s="27"/>
    </row>
    <row r="22" spans="2:11" s="6" customFormat="1" ht="15" customHeight="1">
      <c r="B22" s="23"/>
      <c r="C22" s="24"/>
      <c r="D22" s="19" t="s">
        <v>36</v>
      </c>
      <c r="E22" s="24"/>
      <c r="F22" s="24"/>
      <c r="G22" s="24"/>
      <c r="H22" s="24"/>
      <c r="I22" s="101" t="s">
        <v>30</v>
      </c>
      <c r="J22" s="17" t="s">
        <v>37</v>
      </c>
      <c r="K22" s="27"/>
    </row>
    <row r="23" spans="2:11" s="6" customFormat="1" ht="18.75" customHeight="1">
      <c r="B23" s="23"/>
      <c r="C23" s="24"/>
      <c r="D23" s="24"/>
      <c r="E23" s="17" t="s">
        <v>38</v>
      </c>
      <c r="F23" s="24"/>
      <c r="G23" s="24"/>
      <c r="H23" s="24"/>
      <c r="I23" s="101" t="s">
        <v>33</v>
      </c>
      <c r="J23" s="17"/>
      <c r="K23" s="27"/>
    </row>
    <row r="24" spans="2:11" s="6" customFormat="1" ht="7.5" customHeight="1">
      <c r="B24" s="23"/>
      <c r="C24" s="24"/>
      <c r="D24" s="24"/>
      <c r="E24" s="24"/>
      <c r="F24" s="24"/>
      <c r="G24" s="24"/>
      <c r="H24" s="24"/>
      <c r="J24" s="24"/>
      <c r="K24" s="27"/>
    </row>
    <row r="25" spans="2:11" s="6" customFormat="1" ht="15" customHeight="1">
      <c r="B25" s="23"/>
      <c r="C25" s="24"/>
      <c r="D25" s="19" t="s">
        <v>40</v>
      </c>
      <c r="E25" s="24"/>
      <c r="F25" s="24"/>
      <c r="G25" s="24"/>
      <c r="H25" s="24"/>
      <c r="J25" s="24"/>
      <c r="K25" s="27"/>
    </row>
    <row r="26" spans="2:11" s="97" customFormat="1" ht="354" customHeight="1">
      <c r="B26" s="98"/>
      <c r="C26" s="99"/>
      <c r="D26" s="99"/>
      <c r="E26" s="205" t="s">
        <v>41</v>
      </c>
      <c r="F26" s="238"/>
      <c r="G26" s="238"/>
      <c r="H26" s="238"/>
      <c r="J26" s="99"/>
      <c r="K26" s="100"/>
    </row>
    <row r="27" spans="2:11" s="6" customFormat="1" ht="7.5" customHeight="1">
      <c r="B27" s="23"/>
      <c r="C27" s="24"/>
      <c r="D27" s="24"/>
      <c r="E27" s="24"/>
      <c r="F27" s="24"/>
      <c r="G27" s="24"/>
      <c r="H27" s="24"/>
      <c r="J27" s="24"/>
      <c r="K27" s="27"/>
    </row>
    <row r="28" spans="2:11" s="6" customFormat="1" ht="7.5" customHeight="1">
      <c r="B28" s="23"/>
      <c r="C28" s="24"/>
      <c r="D28" s="64"/>
      <c r="E28" s="64"/>
      <c r="F28" s="64"/>
      <c r="G28" s="64"/>
      <c r="H28" s="64"/>
      <c r="I28" s="53"/>
      <c r="J28" s="64"/>
      <c r="K28" s="102"/>
    </row>
    <row r="29" spans="2:11" s="6" customFormat="1" ht="26.25" customHeight="1">
      <c r="B29" s="23"/>
      <c r="C29" s="24"/>
      <c r="D29" s="103" t="s">
        <v>42</v>
      </c>
      <c r="E29" s="24"/>
      <c r="F29" s="24"/>
      <c r="G29" s="24"/>
      <c r="H29" s="24"/>
      <c r="J29" s="67">
        <f>ROUNDUP($J$84,2)</f>
        <v>0</v>
      </c>
      <c r="K29" s="27"/>
    </row>
    <row r="30" spans="2:11" s="6" customFormat="1" ht="7.5" customHeight="1">
      <c r="B30" s="23"/>
      <c r="C30" s="24"/>
      <c r="D30" s="64"/>
      <c r="E30" s="64"/>
      <c r="F30" s="64"/>
      <c r="G30" s="64"/>
      <c r="H30" s="64"/>
      <c r="I30" s="53"/>
      <c r="J30" s="64"/>
      <c r="K30" s="102"/>
    </row>
    <row r="31" spans="2:11" s="6" customFormat="1" ht="15" customHeight="1">
      <c r="B31" s="23"/>
      <c r="C31" s="24"/>
      <c r="D31" s="24"/>
      <c r="E31" s="24"/>
      <c r="F31" s="28" t="s">
        <v>44</v>
      </c>
      <c r="G31" s="24"/>
      <c r="H31" s="24"/>
      <c r="I31" s="104" t="s">
        <v>43</v>
      </c>
      <c r="J31" s="28" t="s">
        <v>45</v>
      </c>
      <c r="K31" s="27"/>
    </row>
    <row r="32" spans="2:11" s="6" customFormat="1" ht="15" customHeight="1">
      <c r="B32" s="23"/>
      <c r="C32" s="24"/>
      <c r="D32" s="30" t="s">
        <v>46</v>
      </c>
      <c r="E32" s="30" t="s">
        <v>47</v>
      </c>
      <c r="F32" s="105">
        <f>ROUNDUP(SUM($BE$84:$BE$107),2)</f>
        <v>0</v>
      </c>
      <c r="G32" s="24"/>
      <c r="H32" s="24"/>
      <c r="I32" s="106">
        <v>0.21</v>
      </c>
      <c r="J32" s="105">
        <f>ROUNDUP(ROUNDUP((SUM($BE$84:$BE$107)),2)*$I$32,1)</f>
        <v>0</v>
      </c>
      <c r="K32" s="27"/>
    </row>
    <row r="33" spans="2:11" s="6" customFormat="1" ht="15" customHeight="1">
      <c r="B33" s="23"/>
      <c r="C33" s="24"/>
      <c r="D33" s="24"/>
      <c r="E33" s="30" t="s">
        <v>48</v>
      </c>
      <c r="F33" s="105">
        <f>ROUNDUP(SUM($BF$84:$BF$107),2)</f>
        <v>0</v>
      </c>
      <c r="G33" s="24"/>
      <c r="H33" s="24"/>
      <c r="I33" s="106">
        <v>0.15</v>
      </c>
      <c r="J33" s="105">
        <f>ROUNDUP(ROUNDUP((SUM($BF$84:$BF$107)),2)*$I$33,1)</f>
        <v>0</v>
      </c>
      <c r="K33" s="27"/>
    </row>
    <row r="34" spans="2:11" s="6" customFormat="1" ht="15" customHeight="1" hidden="1">
      <c r="B34" s="23"/>
      <c r="C34" s="24"/>
      <c r="D34" s="24"/>
      <c r="E34" s="30" t="s">
        <v>49</v>
      </c>
      <c r="F34" s="105">
        <f>ROUNDUP(SUM($BG$84:$BG$107),2)</f>
        <v>0</v>
      </c>
      <c r="G34" s="24"/>
      <c r="H34" s="24"/>
      <c r="I34" s="106">
        <v>0.21</v>
      </c>
      <c r="J34" s="105">
        <v>0</v>
      </c>
      <c r="K34" s="27"/>
    </row>
    <row r="35" spans="2:11" s="6" customFormat="1" ht="15" customHeight="1" hidden="1">
      <c r="B35" s="23"/>
      <c r="C35" s="24"/>
      <c r="D35" s="24"/>
      <c r="E35" s="30" t="s">
        <v>50</v>
      </c>
      <c r="F35" s="105">
        <f>ROUNDUP(SUM($BH$84:$BH$107),2)</f>
        <v>0</v>
      </c>
      <c r="G35" s="24"/>
      <c r="H35" s="24"/>
      <c r="I35" s="106">
        <v>0.15</v>
      </c>
      <c r="J35" s="105">
        <v>0</v>
      </c>
      <c r="K35" s="27"/>
    </row>
    <row r="36" spans="2:11" s="6" customFormat="1" ht="15" customHeight="1" hidden="1">
      <c r="B36" s="23"/>
      <c r="C36" s="24"/>
      <c r="D36" s="24"/>
      <c r="E36" s="30" t="s">
        <v>51</v>
      </c>
      <c r="F36" s="105">
        <f>ROUNDUP(SUM($BI$84:$BI$107),2)</f>
        <v>0</v>
      </c>
      <c r="G36" s="24"/>
      <c r="H36" s="24"/>
      <c r="I36" s="106">
        <v>0</v>
      </c>
      <c r="J36" s="105">
        <v>0</v>
      </c>
      <c r="K36" s="27"/>
    </row>
    <row r="37" spans="2:11" s="6" customFormat="1" ht="7.5" customHeight="1">
      <c r="B37" s="23"/>
      <c r="C37" s="24"/>
      <c r="D37" s="24"/>
      <c r="E37" s="24"/>
      <c r="F37" s="24"/>
      <c r="G37" s="24"/>
      <c r="H37" s="24"/>
      <c r="J37" s="24"/>
      <c r="K37" s="27"/>
    </row>
    <row r="38" spans="2:11" s="6" customFormat="1" ht="26.25" customHeight="1">
      <c r="B38" s="23"/>
      <c r="C38" s="32"/>
      <c r="D38" s="33" t="s">
        <v>52</v>
      </c>
      <c r="E38" s="34"/>
      <c r="F38" s="34"/>
      <c r="G38" s="107" t="s">
        <v>53</v>
      </c>
      <c r="H38" s="35" t="s">
        <v>54</v>
      </c>
      <c r="I38" s="108"/>
      <c r="J38" s="36">
        <f>SUM($J$29:$J$36)</f>
        <v>0</v>
      </c>
      <c r="K38" s="109"/>
    </row>
    <row r="39" spans="2:11" s="6" customFormat="1" ht="15" customHeight="1">
      <c r="B39" s="38"/>
      <c r="C39" s="39"/>
      <c r="D39" s="39"/>
      <c r="E39" s="39"/>
      <c r="F39" s="39"/>
      <c r="G39" s="39"/>
      <c r="H39" s="39"/>
      <c r="I39" s="110"/>
      <c r="J39" s="39"/>
      <c r="K39" s="40"/>
    </row>
    <row r="43" spans="2:11" s="6" customFormat="1" ht="7.5" customHeight="1">
      <c r="B43" s="111"/>
      <c r="C43" s="112"/>
      <c r="D43" s="112"/>
      <c r="E43" s="112"/>
      <c r="F43" s="112"/>
      <c r="G43" s="112"/>
      <c r="H43" s="112"/>
      <c r="I43" s="112"/>
      <c r="J43" s="112"/>
      <c r="K43" s="113"/>
    </row>
    <row r="44" spans="2:11" s="6" customFormat="1" ht="37.5" customHeight="1">
      <c r="B44" s="23"/>
      <c r="C44" s="12" t="s">
        <v>100</v>
      </c>
      <c r="D44" s="24"/>
      <c r="E44" s="24"/>
      <c r="F44" s="24"/>
      <c r="G44" s="24"/>
      <c r="H44" s="24"/>
      <c r="J44" s="24"/>
      <c r="K44" s="27"/>
    </row>
    <row r="45" spans="2:11" s="6" customFormat="1" ht="7.5" customHeight="1">
      <c r="B45" s="23"/>
      <c r="C45" s="24"/>
      <c r="D45" s="24"/>
      <c r="E45" s="24"/>
      <c r="F45" s="24"/>
      <c r="G45" s="24"/>
      <c r="H45" s="24"/>
      <c r="J45" s="24"/>
      <c r="K45" s="27"/>
    </row>
    <row r="46" spans="2:11" s="6" customFormat="1" ht="15" customHeight="1">
      <c r="B46" s="23"/>
      <c r="C46" s="19" t="s">
        <v>16</v>
      </c>
      <c r="D46" s="24"/>
      <c r="E46" s="24"/>
      <c r="F46" s="24"/>
      <c r="G46" s="24"/>
      <c r="H46" s="24"/>
      <c r="J46" s="24"/>
      <c r="K46" s="27"/>
    </row>
    <row r="47" spans="2:11" s="6" customFormat="1" ht="16.5" customHeight="1">
      <c r="B47" s="23"/>
      <c r="C47" s="24"/>
      <c r="D47" s="24"/>
      <c r="E47" s="237" t="str">
        <f>$E$7</f>
        <v>Volnočasový areál Rolava II. etapa - úprava břehů  - II. část - revize C</v>
      </c>
      <c r="F47" s="209"/>
      <c r="G47" s="209"/>
      <c r="H47" s="209"/>
      <c r="J47" s="24"/>
      <c r="K47" s="27"/>
    </row>
    <row r="48" spans="2:11" s="2" customFormat="1" ht="15.75" customHeight="1">
      <c r="B48" s="10"/>
      <c r="C48" s="19" t="s">
        <v>96</v>
      </c>
      <c r="D48" s="11"/>
      <c r="E48" s="11"/>
      <c r="F48" s="11"/>
      <c r="G48" s="11"/>
      <c r="H48" s="11"/>
      <c r="J48" s="11"/>
      <c r="K48" s="13"/>
    </row>
    <row r="49" spans="2:11" s="6" customFormat="1" ht="16.5" customHeight="1">
      <c r="B49" s="23"/>
      <c r="C49" s="24"/>
      <c r="D49" s="24"/>
      <c r="E49" s="237" t="s">
        <v>368</v>
      </c>
      <c r="F49" s="209"/>
      <c r="G49" s="209"/>
      <c r="H49" s="209"/>
      <c r="J49" s="24"/>
      <c r="K49" s="27"/>
    </row>
    <row r="50" spans="2:11" s="6" customFormat="1" ht="15" customHeight="1">
      <c r="B50" s="23"/>
      <c r="C50" s="19" t="s">
        <v>98</v>
      </c>
      <c r="D50" s="24"/>
      <c r="E50" s="24"/>
      <c r="F50" s="24"/>
      <c r="G50" s="24"/>
      <c r="H50" s="24"/>
      <c r="J50" s="24"/>
      <c r="K50" s="27"/>
    </row>
    <row r="51" spans="2:11" s="6" customFormat="1" ht="19.5" customHeight="1">
      <c r="B51" s="23"/>
      <c r="C51" s="24"/>
      <c r="D51" s="24"/>
      <c r="E51" s="217" t="str">
        <f>$E$11</f>
        <v>SO.02 01 - Soupis prací</v>
      </c>
      <c r="F51" s="209"/>
      <c r="G51" s="209"/>
      <c r="H51" s="209"/>
      <c r="J51" s="24"/>
      <c r="K51" s="27"/>
    </row>
    <row r="52" spans="2:11" s="6" customFormat="1" ht="7.5" customHeight="1">
      <c r="B52" s="23"/>
      <c r="C52" s="24"/>
      <c r="D52" s="24"/>
      <c r="E52" s="24"/>
      <c r="F52" s="24"/>
      <c r="G52" s="24"/>
      <c r="H52" s="24"/>
      <c r="J52" s="24"/>
      <c r="K52" s="27"/>
    </row>
    <row r="53" spans="2:11" s="6" customFormat="1" ht="18.75" customHeight="1">
      <c r="B53" s="23"/>
      <c r="C53" s="19" t="s">
        <v>23</v>
      </c>
      <c r="D53" s="24"/>
      <c r="E53" s="24"/>
      <c r="F53" s="17" t="str">
        <f>$F$14</f>
        <v>Karlovy Vary</v>
      </c>
      <c r="G53" s="24"/>
      <c r="H53" s="24"/>
      <c r="I53" s="101" t="s">
        <v>25</v>
      </c>
      <c r="J53" s="52" t="str">
        <f>IF($J$14="","",$J$14)</f>
        <v>31.07.2014</v>
      </c>
      <c r="K53" s="27"/>
    </row>
    <row r="54" spans="2:11" s="6" customFormat="1" ht="7.5" customHeight="1">
      <c r="B54" s="23"/>
      <c r="C54" s="24"/>
      <c r="D54" s="24"/>
      <c r="E54" s="24"/>
      <c r="F54" s="24"/>
      <c r="G54" s="24"/>
      <c r="H54" s="24"/>
      <c r="J54" s="24"/>
      <c r="K54" s="27"/>
    </row>
    <row r="55" spans="2:11" s="6" customFormat="1" ht="15.75" customHeight="1">
      <c r="B55" s="23"/>
      <c r="C55" s="19" t="s">
        <v>29</v>
      </c>
      <c r="D55" s="24"/>
      <c r="E55" s="24"/>
      <c r="F55" s="17" t="str">
        <f>$E$17</f>
        <v>Statutární město Karlovy Vary</v>
      </c>
      <c r="G55" s="24"/>
      <c r="H55" s="24"/>
      <c r="I55" s="101" t="s">
        <v>36</v>
      </c>
      <c r="J55" s="17" t="str">
        <f>$E$23</f>
        <v>Ing. Miloslav Čáp, Ph.D., Ing. Jan Jirásek</v>
      </c>
      <c r="K55" s="27"/>
    </row>
    <row r="56" spans="2:11" s="6" customFormat="1" ht="15" customHeight="1">
      <c r="B56" s="23"/>
      <c r="C56" s="19" t="s">
        <v>34</v>
      </c>
      <c r="D56" s="24"/>
      <c r="E56" s="24"/>
      <c r="F56" s="17">
        <f>IF($E$20="","",$E$20)</f>
      </c>
      <c r="G56" s="24"/>
      <c r="H56" s="24"/>
      <c r="J56" s="24"/>
      <c r="K56" s="27"/>
    </row>
    <row r="57" spans="2:11" s="6" customFormat="1" ht="11.25" customHeight="1">
      <c r="B57" s="23"/>
      <c r="C57" s="24"/>
      <c r="D57" s="24"/>
      <c r="E57" s="24"/>
      <c r="F57" s="24"/>
      <c r="G57" s="24"/>
      <c r="H57" s="24"/>
      <c r="J57" s="24"/>
      <c r="K57" s="27"/>
    </row>
    <row r="58" spans="2:11" s="6" customFormat="1" ht="30" customHeight="1">
      <c r="B58" s="23"/>
      <c r="C58" s="114" t="s">
        <v>101</v>
      </c>
      <c r="D58" s="32"/>
      <c r="E58" s="32"/>
      <c r="F58" s="32"/>
      <c r="G58" s="32"/>
      <c r="H58" s="32"/>
      <c r="I58" s="115"/>
      <c r="J58" s="116" t="s">
        <v>102</v>
      </c>
      <c r="K58" s="37"/>
    </row>
    <row r="59" spans="2:11" s="6" customFormat="1" ht="11.25" customHeight="1">
      <c r="B59" s="23"/>
      <c r="C59" s="24"/>
      <c r="D59" s="24"/>
      <c r="E59" s="24"/>
      <c r="F59" s="24"/>
      <c r="G59" s="24"/>
      <c r="H59" s="24"/>
      <c r="J59" s="24"/>
      <c r="K59" s="27"/>
    </row>
    <row r="60" spans="2:47" s="6" customFormat="1" ht="30" customHeight="1">
      <c r="B60" s="23"/>
      <c r="C60" s="66" t="s">
        <v>103</v>
      </c>
      <c r="D60" s="24"/>
      <c r="E60" s="24"/>
      <c r="F60" s="24"/>
      <c r="G60" s="24"/>
      <c r="H60" s="24"/>
      <c r="J60" s="67">
        <f>$J$84</f>
        <v>0</v>
      </c>
      <c r="K60" s="27"/>
      <c r="AU60" s="6" t="s">
        <v>104</v>
      </c>
    </row>
    <row r="61" spans="2:11" s="73" customFormat="1" ht="25.5" customHeight="1">
      <c r="B61" s="117"/>
      <c r="C61" s="118"/>
      <c r="D61" s="119" t="s">
        <v>370</v>
      </c>
      <c r="E61" s="119"/>
      <c r="F61" s="119"/>
      <c r="G61" s="119"/>
      <c r="H61" s="119"/>
      <c r="I61" s="120"/>
      <c r="J61" s="121">
        <f>$J$85</f>
        <v>0</v>
      </c>
      <c r="K61" s="122"/>
    </row>
    <row r="62" spans="2:11" s="83" customFormat="1" ht="21" customHeight="1">
      <c r="B62" s="123"/>
      <c r="C62" s="85"/>
      <c r="D62" s="124" t="s">
        <v>371</v>
      </c>
      <c r="E62" s="124"/>
      <c r="F62" s="124"/>
      <c r="G62" s="124"/>
      <c r="H62" s="124"/>
      <c r="I62" s="125"/>
      <c r="J62" s="126">
        <f>$J$86</f>
        <v>0</v>
      </c>
      <c r="K62" s="127"/>
    </row>
    <row r="63" spans="2:11" s="6" customFormat="1" ht="22.5" customHeight="1">
      <c r="B63" s="23"/>
      <c r="C63" s="24"/>
      <c r="D63" s="24"/>
      <c r="E63" s="24"/>
      <c r="F63" s="24"/>
      <c r="G63" s="24"/>
      <c r="H63" s="24"/>
      <c r="J63" s="24"/>
      <c r="K63" s="27"/>
    </row>
    <row r="64" spans="2:11" s="6" customFormat="1" ht="7.5" customHeight="1">
      <c r="B64" s="38"/>
      <c r="C64" s="39"/>
      <c r="D64" s="39"/>
      <c r="E64" s="39"/>
      <c r="F64" s="39"/>
      <c r="G64" s="39"/>
      <c r="H64" s="39"/>
      <c r="I64" s="110"/>
      <c r="J64" s="39"/>
      <c r="K64" s="40"/>
    </row>
    <row r="68" spans="2:12" s="6" customFormat="1" ht="7.5" customHeight="1">
      <c r="B68" s="41"/>
      <c r="C68" s="42"/>
      <c r="D68" s="42"/>
      <c r="E68" s="42"/>
      <c r="F68" s="42"/>
      <c r="G68" s="42"/>
      <c r="H68" s="42"/>
      <c r="I68" s="112"/>
      <c r="J68" s="42"/>
      <c r="K68" s="42"/>
      <c r="L68" s="43"/>
    </row>
    <row r="69" spans="2:12" s="6" customFormat="1" ht="37.5" customHeight="1">
      <c r="B69" s="23"/>
      <c r="C69" s="12" t="s">
        <v>111</v>
      </c>
      <c r="D69" s="24"/>
      <c r="E69" s="24"/>
      <c r="F69" s="24"/>
      <c r="G69" s="24"/>
      <c r="H69" s="24"/>
      <c r="J69" s="24"/>
      <c r="K69" s="24"/>
      <c r="L69" s="43"/>
    </row>
    <row r="70" spans="2:12" s="6" customFormat="1" ht="7.5" customHeight="1">
      <c r="B70" s="23"/>
      <c r="C70" s="24"/>
      <c r="D70" s="24"/>
      <c r="E70" s="24"/>
      <c r="F70" s="24"/>
      <c r="G70" s="24"/>
      <c r="H70" s="24"/>
      <c r="J70" s="24"/>
      <c r="K70" s="24"/>
      <c r="L70" s="43"/>
    </row>
    <row r="71" spans="2:12" s="6" customFormat="1" ht="15" customHeight="1">
      <c r="B71" s="23"/>
      <c r="C71" s="19" t="s">
        <v>16</v>
      </c>
      <c r="D71" s="24"/>
      <c r="E71" s="24"/>
      <c r="F71" s="24"/>
      <c r="G71" s="24"/>
      <c r="H71" s="24"/>
      <c r="J71" s="24"/>
      <c r="K71" s="24"/>
      <c r="L71" s="43"/>
    </row>
    <row r="72" spans="2:12" s="6" customFormat="1" ht="16.5" customHeight="1">
      <c r="B72" s="23"/>
      <c r="C72" s="24"/>
      <c r="D72" s="24"/>
      <c r="E72" s="237" t="str">
        <f>$E$7</f>
        <v>Volnočasový areál Rolava II. etapa - úprava břehů  - II. část - revize C</v>
      </c>
      <c r="F72" s="209"/>
      <c r="G72" s="209"/>
      <c r="H72" s="209"/>
      <c r="J72" s="24"/>
      <c r="K72" s="24"/>
      <c r="L72" s="43"/>
    </row>
    <row r="73" spans="2:12" s="2" customFormat="1" ht="15.75" customHeight="1">
      <c r="B73" s="10"/>
      <c r="C73" s="19" t="s">
        <v>96</v>
      </c>
      <c r="D73" s="11"/>
      <c r="E73" s="11"/>
      <c r="F73" s="11"/>
      <c r="G73" s="11"/>
      <c r="H73" s="11"/>
      <c r="J73" s="11"/>
      <c r="K73" s="11"/>
      <c r="L73" s="128"/>
    </row>
    <row r="74" spans="2:12" s="6" customFormat="1" ht="16.5" customHeight="1">
      <c r="B74" s="23"/>
      <c r="C74" s="24"/>
      <c r="D74" s="24"/>
      <c r="E74" s="237" t="s">
        <v>368</v>
      </c>
      <c r="F74" s="209"/>
      <c r="G74" s="209"/>
      <c r="H74" s="209"/>
      <c r="J74" s="24"/>
      <c r="K74" s="24"/>
      <c r="L74" s="43"/>
    </row>
    <row r="75" spans="2:12" s="6" customFormat="1" ht="15" customHeight="1">
      <c r="B75" s="23"/>
      <c r="C75" s="19" t="s">
        <v>98</v>
      </c>
      <c r="D75" s="24"/>
      <c r="E75" s="24"/>
      <c r="F75" s="24"/>
      <c r="G75" s="24"/>
      <c r="H75" s="24"/>
      <c r="J75" s="24"/>
      <c r="K75" s="24"/>
      <c r="L75" s="43"/>
    </row>
    <row r="76" spans="2:12" s="6" customFormat="1" ht="19.5" customHeight="1">
      <c r="B76" s="23"/>
      <c r="C76" s="24"/>
      <c r="D76" s="24"/>
      <c r="E76" s="217" t="str">
        <f>$E$11</f>
        <v>SO.02 01 - Soupis prací</v>
      </c>
      <c r="F76" s="209"/>
      <c r="G76" s="209"/>
      <c r="H76" s="209"/>
      <c r="J76" s="24"/>
      <c r="K76" s="24"/>
      <c r="L76" s="43"/>
    </row>
    <row r="77" spans="2:12" s="6" customFormat="1" ht="7.5" customHeight="1">
      <c r="B77" s="23"/>
      <c r="C77" s="24"/>
      <c r="D77" s="24"/>
      <c r="E77" s="24"/>
      <c r="F77" s="24"/>
      <c r="G77" s="24"/>
      <c r="H77" s="24"/>
      <c r="J77" s="24"/>
      <c r="K77" s="24"/>
      <c r="L77" s="43"/>
    </row>
    <row r="78" spans="2:12" s="6" customFormat="1" ht="18.75" customHeight="1">
      <c r="B78" s="23"/>
      <c r="C78" s="19" t="s">
        <v>23</v>
      </c>
      <c r="D78" s="24"/>
      <c r="E78" s="24"/>
      <c r="F78" s="17" t="str">
        <f>$F$14</f>
        <v>Karlovy Vary</v>
      </c>
      <c r="G78" s="24"/>
      <c r="H78" s="24"/>
      <c r="I78" s="101" t="s">
        <v>25</v>
      </c>
      <c r="J78" s="52" t="str">
        <f>IF($J$14="","",$J$14)</f>
        <v>31.07.2014</v>
      </c>
      <c r="K78" s="24"/>
      <c r="L78" s="43"/>
    </row>
    <row r="79" spans="2:12" s="6" customFormat="1" ht="7.5" customHeight="1">
      <c r="B79" s="23"/>
      <c r="C79" s="24"/>
      <c r="D79" s="24"/>
      <c r="E79" s="24"/>
      <c r="F79" s="24"/>
      <c r="G79" s="24"/>
      <c r="H79" s="24"/>
      <c r="J79" s="24"/>
      <c r="K79" s="24"/>
      <c r="L79" s="43"/>
    </row>
    <row r="80" spans="2:12" s="6" customFormat="1" ht="15.75" customHeight="1">
      <c r="B80" s="23"/>
      <c r="C80" s="19" t="s">
        <v>29</v>
      </c>
      <c r="D80" s="24"/>
      <c r="E80" s="24"/>
      <c r="F80" s="17" t="str">
        <f>$E$17</f>
        <v>Statutární město Karlovy Vary</v>
      </c>
      <c r="G80" s="24"/>
      <c r="H80" s="24"/>
      <c r="I80" s="101" t="s">
        <v>36</v>
      </c>
      <c r="J80" s="17" t="str">
        <f>$E$23</f>
        <v>Ing. Miloslav Čáp, Ph.D., Ing. Jan Jirásek</v>
      </c>
      <c r="K80" s="24"/>
      <c r="L80" s="43"/>
    </row>
    <row r="81" spans="2:12" s="6" customFormat="1" ht="15" customHeight="1">
      <c r="B81" s="23"/>
      <c r="C81" s="19" t="s">
        <v>34</v>
      </c>
      <c r="D81" s="24"/>
      <c r="E81" s="24"/>
      <c r="F81" s="17">
        <f>IF($E$20="","",$E$20)</f>
      </c>
      <c r="G81" s="24"/>
      <c r="H81" s="24"/>
      <c r="J81" s="24"/>
      <c r="K81" s="24"/>
      <c r="L81" s="43"/>
    </row>
    <row r="82" spans="2:12" s="6" customFormat="1" ht="11.25" customHeight="1">
      <c r="B82" s="23"/>
      <c r="C82" s="24"/>
      <c r="D82" s="24"/>
      <c r="E82" s="24"/>
      <c r="F82" s="24"/>
      <c r="G82" s="24"/>
      <c r="H82" s="24"/>
      <c r="J82" s="24"/>
      <c r="K82" s="24"/>
      <c r="L82" s="43"/>
    </row>
    <row r="83" spans="2:20" s="129" customFormat="1" ht="30" customHeight="1">
      <c r="B83" s="130"/>
      <c r="C83" s="131" t="s">
        <v>112</v>
      </c>
      <c r="D83" s="132" t="s">
        <v>61</v>
      </c>
      <c r="E83" s="132" t="s">
        <v>57</v>
      </c>
      <c r="F83" s="132" t="s">
        <v>113</v>
      </c>
      <c r="G83" s="132" t="s">
        <v>114</v>
      </c>
      <c r="H83" s="132" t="s">
        <v>115</v>
      </c>
      <c r="I83" s="133" t="s">
        <v>116</v>
      </c>
      <c r="J83" s="132" t="s">
        <v>117</v>
      </c>
      <c r="K83" s="134" t="s">
        <v>118</v>
      </c>
      <c r="L83" s="135"/>
      <c r="M83" s="59" t="s">
        <v>119</v>
      </c>
      <c r="N83" s="60" t="s">
        <v>46</v>
      </c>
      <c r="O83" s="60" t="s">
        <v>120</v>
      </c>
      <c r="P83" s="60" t="s">
        <v>121</v>
      </c>
      <c r="Q83" s="60" t="s">
        <v>122</v>
      </c>
      <c r="R83" s="60" t="s">
        <v>123</v>
      </c>
      <c r="S83" s="60" t="s">
        <v>124</v>
      </c>
      <c r="T83" s="61" t="s">
        <v>125</v>
      </c>
    </row>
    <row r="84" spans="2:63" s="6" customFormat="1" ht="30" customHeight="1">
      <c r="B84" s="23"/>
      <c r="C84" s="66" t="s">
        <v>103</v>
      </c>
      <c r="D84" s="24"/>
      <c r="E84" s="24"/>
      <c r="F84" s="24"/>
      <c r="G84" s="24"/>
      <c r="H84" s="24"/>
      <c r="J84" s="136">
        <f>$BK$84</f>
        <v>0</v>
      </c>
      <c r="K84" s="24"/>
      <c r="L84" s="43"/>
      <c r="M84" s="63"/>
      <c r="N84" s="64"/>
      <c r="O84" s="64"/>
      <c r="P84" s="137">
        <f>$P$85</f>
        <v>0</v>
      </c>
      <c r="Q84" s="64"/>
      <c r="R84" s="137">
        <f>$R$85</f>
        <v>0</v>
      </c>
      <c r="S84" s="64"/>
      <c r="T84" s="138">
        <f>$T$85</f>
        <v>0</v>
      </c>
      <c r="AT84" s="6" t="s">
        <v>75</v>
      </c>
      <c r="AU84" s="6" t="s">
        <v>104</v>
      </c>
      <c r="BK84" s="139">
        <f>$BK$85</f>
        <v>0</v>
      </c>
    </row>
    <row r="85" spans="2:63" s="140" customFormat="1" ht="37.5" customHeight="1">
      <c r="B85" s="141"/>
      <c r="C85" s="142"/>
      <c r="D85" s="142" t="s">
        <v>75</v>
      </c>
      <c r="E85" s="143" t="s">
        <v>372</v>
      </c>
      <c r="F85" s="143" t="s">
        <v>373</v>
      </c>
      <c r="G85" s="142"/>
      <c r="H85" s="142"/>
      <c r="J85" s="144">
        <f>$BK$85</f>
        <v>0</v>
      </c>
      <c r="K85" s="142"/>
      <c r="L85" s="145"/>
      <c r="M85" s="146"/>
      <c r="N85" s="142"/>
      <c r="O85" s="142"/>
      <c r="P85" s="147">
        <f>$P$86</f>
        <v>0</v>
      </c>
      <c r="Q85" s="142"/>
      <c r="R85" s="147">
        <f>$R$86</f>
        <v>0</v>
      </c>
      <c r="S85" s="142"/>
      <c r="T85" s="148">
        <f>$T$86</f>
        <v>0</v>
      </c>
      <c r="AR85" s="149" t="s">
        <v>148</v>
      </c>
      <c r="AT85" s="149" t="s">
        <v>75</v>
      </c>
      <c r="AU85" s="149" t="s">
        <v>76</v>
      </c>
      <c r="AY85" s="149" t="s">
        <v>128</v>
      </c>
      <c r="BK85" s="150">
        <f>$BK$86</f>
        <v>0</v>
      </c>
    </row>
    <row r="86" spans="2:63" s="140" customFormat="1" ht="21" customHeight="1">
      <c r="B86" s="141"/>
      <c r="C86" s="142"/>
      <c r="D86" s="142" t="s">
        <v>75</v>
      </c>
      <c r="E86" s="151" t="s">
        <v>76</v>
      </c>
      <c r="F86" s="151" t="s">
        <v>373</v>
      </c>
      <c r="G86" s="142"/>
      <c r="H86" s="142"/>
      <c r="J86" s="152">
        <f>$BK$86</f>
        <v>0</v>
      </c>
      <c r="K86" s="142"/>
      <c r="L86" s="145"/>
      <c r="M86" s="146"/>
      <c r="N86" s="142"/>
      <c r="O86" s="142"/>
      <c r="P86" s="147">
        <f>SUM($P$87:$P$107)</f>
        <v>0</v>
      </c>
      <c r="Q86" s="142"/>
      <c r="R86" s="147">
        <f>SUM($R$87:$R$107)</f>
        <v>0</v>
      </c>
      <c r="S86" s="142"/>
      <c r="T86" s="148">
        <f>SUM($T$87:$T$107)</f>
        <v>0</v>
      </c>
      <c r="AR86" s="149" t="s">
        <v>148</v>
      </c>
      <c r="AT86" s="149" t="s">
        <v>75</v>
      </c>
      <c r="AU86" s="149" t="s">
        <v>22</v>
      </c>
      <c r="AY86" s="149" t="s">
        <v>128</v>
      </c>
      <c r="BK86" s="150">
        <f>SUM($BK$87:$BK$107)</f>
        <v>0</v>
      </c>
    </row>
    <row r="87" spans="2:65" s="6" customFormat="1" ht="15.75" customHeight="1">
      <c r="B87" s="23"/>
      <c r="C87" s="153" t="s">
        <v>22</v>
      </c>
      <c r="D87" s="153" t="s">
        <v>130</v>
      </c>
      <c r="E87" s="154" t="s">
        <v>374</v>
      </c>
      <c r="F87" s="155" t="s">
        <v>375</v>
      </c>
      <c r="G87" s="156" t="s">
        <v>376</v>
      </c>
      <c r="H87" s="157">
        <v>1</v>
      </c>
      <c r="I87" s="158"/>
      <c r="J87" s="159">
        <f>ROUND($I$87*$H$87,2)</f>
        <v>0</v>
      </c>
      <c r="K87" s="155" t="s">
        <v>134</v>
      </c>
      <c r="L87" s="43"/>
      <c r="M87" s="160"/>
      <c r="N87" s="161" t="s">
        <v>47</v>
      </c>
      <c r="O87" s="24"/>
      <c r="P87" s="162">
        <f>$O$87*$H$87</f>
        <v>0</v>
      </c>
      <c r="Q87" s="162">
        <v>0</v>
      </c>
      <c r="R87" s="162">
        <f>$Q$87*$H$87</f>
        <v>0</v>
      </c>
      <c r="S87" s="162">
        <v>0</v>
      </c>
      <c r="T87" s="163">
        <f>$S$87*$H$87</f>
        <v>0</v>
      </c>
      <c r="AR87" s="97" t="s">
        <v>377</v>
      </c>
      <c r="AT87" s="97" t="s">
        <v>130</v>
      </c>
      <c r="AU87" s="97" t="s">
        <v>84</v>
      </c>
      <c r="AY87" s="6" t="s">
        <v>128</v>
      </c>
      <c r="BE87" s="164">
        <f>IF($N$87="základní",$J$87,0)</f>
        <v>0</v>
      </c>
      <c r="BF87" s="164">
        <f>IF($N$87="snížená",$J$87,0)</f>
        <v>0</v>
      </c>
      <c r="BG87" s="164">
        <f>IF($N$87="zákl. přenesená",$J$87,0)</f>
        <v>0</v>
      </c>
      <c r="BH87" s="164">
        <f>IF($N$87="sníž. přenesená",$J$87,0)</f>
        <v>0</v>
      </c>
      <c r="BI87" s="164">
        <f>IF($N$87="nulová",$J$87,0)</f>
        <v>0</v>
      </c>
      <c r="BJ87" s="97" t="s">
        <v>22</v>
      </c>
      <c r="BK87" s="164">
        <f>ROUND($I$87*$H$87,2)</f>
        <v>0</v>
      </c>
      <c r="BL87" s="97" t="s">
        <v>377</v>
      </c>
      <c r="BM87" s="97" t="s">
        <v>378</v>
      </c>
    </row>
    <row r="88" spans="2:47" s="6" customFormat="1" ht="16.5" customHeight="1">
      <c r="B88" s="23"/>
      <c r="C88" s="24"/>
      <c r="D88" s="165" t="s">
        <v>137</v>
      </c>
      <c r="E88" s="24"/>
      <c r="F88" s="166" t="s">
        <v>379</v>
      </c>
      <c r="G88" s="24"/>
      <c r="H88" s="24"/>
      <c r="J88" s="24"/>
      <c r="K88" s="24"/>
      <c r="L88" s="43"/>
      <c r="M88" s="56"/>
      <c r="N88" s="24"/>
      <c r="O88" s="24"/>
      <c r="P88" s="24"/>
      <c r="Q88" s="24"/>
      <c r="R88" s="24"/>
      <c r="S88" s="24"/>
      <c r="T88" s="57"/>
      <c r="AT88" s="6" t="s">
        <v>137</v>
      </c>
      <c r="AU88" s="6" t="s">
        <v>84</v>
      </c>
    </row>
    <row r="89" spans="2:65" s="6" customFormat="1" ht="15.75" customHeight="1">
      <c r="B89" s="23"/>
      <c r="C89" s="153" t="s">
        <v>84</v>
      </c>
      <c r="D89" s="153" t="s">
        <v>130</v>
      </c>
      <c r="E89" s="154" t="s">
        <v>380</v>
      </c>
      <c r="F89" s="155" t="s">
        <v>381</v>
      </c>
      <c r="G89" s="156" t="s">
        <v>376</v>
      </c>
      <c r="H89" s="157">
        <v>1</v>
      </c>
      <c r="I89" s="158"/>
      <c r="J89" s="159">
        <f>ROUND($I$89*$H$89,2)</f>
        <v>0</v>
      </c>
      <c r="K89" s="155" t="s">
        <v>134</v>
      </c>
      <c r="L89" s="43"/>
      <c r="M89" s="160"/>
      <c r="N89" s="161" t="s">
        <v>47</v>
      </c>
      <c r="O89" s="24"/>
      <c r="P89" s="162">
        <f>$O$89*$H$89</f>
        <v>0</v>
      </c>
      <c r="Q89" s="162">
        <v>0</v>
      </c>
      <c r="R89" s="162">
        <f>$Q$89*$H$89</f>
        <v>0</v>
      </c>
      <c r="S89" s="162">
        <v>0</v>
      </c>
      <c r="T89" s="163">
        <f>$S$89*$H$89</f>
        <v>0</v>
      </c>
      <c r="AR89" s="97" t="s">
        <v>377</v>
      </c>
      <c r="AT89" s="97" t="s">
        <v>130</v>
      </c>
      <c r="AU89" s="97" t="s">
        <v>84</v>
      </c>
      <c r="AY89" s="6" t="s">
        <v>128</v>
      </c>
      <c r="BE89" s="164">
        <f>IF($N$89="základní",$J$89,0)</f>
        <v>0</v>
      </c>
      <c r="BF89" s="164">
        <f>IF($N$89="snížená",$J$89,0)</f>
        <v>0</v>
      </c>
      <c r="BG89" s="164">
        <f>IF($N$89="zákl. přenesená",$J$89,0)</f>
        <v>0</v>
      </c>
      <c r="BH89" s="164">
        <f>IF($N$89="sníž. přenesená",$J$89,0)</f>
        <v>0</v>
      </c>
      <c r="BI89" s="164">
        <f>IF($N$89="nulová",$J$89,0)</f>
        <v>0</v>
      </c>
      <c r="BJ89" s="97" t="s">
        <v>22</v>
      </c>
      <c r="BK89" s="164">
        <f>ROUND($I$89*$H$89,2)</f>
        <v>0</v>
      </c>
      <c r="BL89" s="97" t="s">
        <v>377</v>
      </c>
      <c r="BM89" s="97" t="s">
        <v>382</v>
      </c>
    </row>
    <row r="90" spans="2:47" s="6" customFormat="1" ht="16.5" customHeight="1">
      <c r="B90" s="23"/>
      <c r="C90" s="24"/>
      <c r="D90" s="165" t="s">
        <v>137</v>
      </c>
      <c r="E90" s="24"/>
      <c r="F90" s="166" t="s">
        <v>383</v>
      </c>
      <c r="G90" s="24"/>
      <c r="H90" s="24"/>
      <c r="J90" s="24"/>
      <c r="K90" s="24"/>
      <c r="L90" s="43"/>
      <c r="M90" s="56"/>
      <c r="N90" s="24"/>
      <c r="O90" s="24"/>
      <c r="P90" s="24"/>
      <c r="Q90" s="24"/>
      <c r="R90" s="24"/>
      <c r="S90" s="24"/>
      <c r="T90" s="57"/>
      <c r="AT90" s="6" t="s">
        <v>137</v>
      </c>
      <c r="AU90" s="6" t="s">
        <v>84</v>
      </c>
    </row>
    <row r="91" spans="2:65" s="6" customFormat="1" ht="15.75" customHeight="1">
      <c r="B91" s="23"/>
      <c r="C91" s="153" t="s">
        <v>149</v>
      </c>
      <c r="D91" s="153" t="s">
        <v>130</v>
      </c>
      <c r="E91" s="154" t="s">
        <v>384</v>
      </c>
      <c r="F91" s="155" t="s">
        <v>385</v>
      </c>
      <c r="G91" s="156" t="s">
        <v>376</v>
      </c>
      <c r="H91" s="157">
        <v>1</v>
      </c>
      <c r="I91" s="158"/>
      <c r="J91" s="159">
        <f>ROUND($I$91*$H$91,2)</f>
        <v>0</v>
      </c>
      <c r="K91" s="155" t="s">
        <v>134</v>
      </c>
      <c r="L91" s="43"/>
      <c r="M91" s="160"/>
      <c r="N91" s="161" t="s">
        <v>47</v>
      </c>
      <c r="O91" s="24"/>
      <c r="P91" s="162">
        <f>$O$91*$H$91</f>
        <v>0</v>
      </c>
      <c r="Q91" s="162">
        <v>0</v>
      </c>
      <c r="R91" s="162">
        <f>$Q$91*$H$91</f>
        <v>0</v>
      </c>
      <c r="S91" s="162">
        <v>0</v>
      </c>
      <c r="T91" s="163">
        <f>$S$91*$H$91</f>
        <v>0</v>
      </c>
      <c r="AR91" s="97" t="s">
        <v>377</v>
      </c>
      <c r="AT91" s="97" t="s">
        <v>130</v>
      </c>
      <c r="AU91" s="97" t="s">
        <v>84</v>
      </c>
      <c r="AY91" s="6" t="s">
        <v>128</v>
      </c>
      <c r="BE91" s="164">
        <f>IF($N$91="základní",$J$91,0)</f>
        <v>0</v>
      </c>
      <c r="BF91" s="164">
        <f>IF($N$91="snížená",$J$91,0)</f>
        <v>0</v>
      </c>
      <c r="BG91" s="164">
        <f>IF($N$91="zákl. přenesená",$J$91,0)</f>
        <v>0</v>
      </c>
      <c r="BH91" s="164">
        <f>IF($N$91="sníž. přenesená",$J$91,0)</f>
        <v>0</v>
      </c>
      <c r="BI91" s="164">
        <f>IF($N$91="nulová",$J$91,0)</f>
        <v>0</v>
      </c>
      <c r="BJ91" s="97" t="s">
        <v>22</v>
      </c>
      <c r="BK91" s="164">
        <f>ROUND($I$91*$H$91,2)</f>
        <v>0</v>
      </c>
      <c r="BL91" s="97" t="s">
        <v>377</v>
      </c>
      <c r="BM91" s="97" t="s">
        <v>386</v>
      </c>
    </row>
    <row r="92" spans="2:47" s="6" customFormat="1" ht="16.5" customHeight="1">
      <c r="B92" s="23"/>
      <c r="C92" s="24"/>
      <c r="D92" s="165" t="s">
        <v>137</v>
      </c>
      <c r="E92" s="24"/>
      <c r="F92" s="166" t="s">
        <v>387</v>
      </c>
      <c r="G92" s="24"/>
      <c r="H92" s="24"/>
      <c r="J92" s="24"/>
      <c r="K92" s="24"/>
      <c r="L92" s="43"/>
      <c r="M92" s="56"/>
      <c r="N92" s="24"/>
      <c r="O92" s="24"/>
      <c r="P92" s="24"/>
      <c r="Q92" s="24"/>
      <c r="R92" s="24"/>
      <c r="S92" s="24"/>
      <c r="T92" s="57"/>
      <c r="AT92" s="6" t="s">
        <v>137</v>
      </c>
      <c r="AU92" s="6" t="s">
        <v>84</v>
      </c>
    </row>
    <row r="93" spans="2:47" s="6" customFormat="1" ht="30.75" customHeight="1">
      <c r="B93" s="23"/>
      <c r="C93" s="24"/>
      <c r="D93" s="167" t="s">
        <v>208</v>
      </c>
      <c r="E93" s="24"/>
      <c r="F93" s="168" t="s">
        <v>388</v>
      </c>
      <c r="G93" s="24"/>
      <c r="H93" s="24"/>
      <c r="J93" s="24"/>
      <c r="K93" s="24"/>
      <c r="L93" s="43"/>
      <c r="M93" s="56"/>
      <c r="N93" s="24"/>
      <c r="O93" s="24"/>
      <c r="P93" s="24"/>
      <c r="Q93" s="24"/>
      <c r="R93" s="24"/>
      <c r="S93" s="24"/>
      <c r="T93" s="57"/>
      <c r="AT93" s="6" t="s">
        <v>208</v>
      </c>
      <c r="AU93" s="6" t="s">
        <v>84</v>
      </c>
    </row>
    <row r="94" spans="2:65" s="6" customFormat="1" ht="15.75" customHeight="1">
      <c r="B94" s="23"/>
      <c r="C94" s="153" t="s">
        <v>135</v>
      </c>
      <c r="D94" s="153" t="s">
        <v>130</v>
      </c>
      <c r="E94" s="154" t="s">
        <v>389</v>
      </c>
      <c r="F94" s="155" t="s">
        <v>390</v>
      </c>
      <c r="G94" s="156" t="s">
        <v>376</v>
      </c>
      <c r="H94" s="157">
        <v>1</v>
      </c>
      <c r="I94" s="158"/>
      <c r="J94" s="159">
        <f>ROUND($I$94*$H$94,2)</f>
        <v>0</v>
      </c>
      <c r="K94" s="155" t="s">
        <v>134</v>
      </c>
      <c r="L94" s="43"/>
      <c r="M94" s="160"/>
      <c r="N94" s="161" t="s">
        <v>47</v>
      </c>
      <c r="O94" s="24"/>
      <c r="P94" s="162">
        <f>$O$94*$H$94</f>
        <v>0</v>
      </c>
      <c r="Q94" s="162">
        <v>0</v>
      </c>
      <c r="R94" s="162">
        <f>$Q$94*$H$94</f>
        <v>0</v>
      </c>
      <c r="S94" s="162">
        <v>0</v>
      </c>
      <c r="T94" s="163">
        <f>$S$94*$H$94</f>
        <v>0</v>
      </c>
      <c r="AR94" s="97" t="s">
        <v>377</v>
      </c>
      <c r="AT94" s="97" t="s">
        <v>130</v>
      </c>
      <c r="AU94" s="97" t="s">
        <v>84</v>
      </c>
      <c r="AY94" s="6" t="s">
        <v>128</v>
      </c>
      <c r="BE94" s="164">
        <f>IF($N$94="základní",$J$94,0)</f>
        <v>0</v>
      </c>
      <c r="BF94" s="164">
        <f>IF($N$94="snížená",$J$94,0)</f>
        <v>0</v>
      </c>
      <c r="BG94" s="164">
        <f>IF($N$94="zákl. přenesená",$J$94,0)</f>
        <v>0</v>
      </c>
      <c r="BH94" s="164">
        <f>IF($N$94="sníž. přenesená",$J$94,0)</f>
        <v>0</v>
      </c>
      <c r="BI94" s="164">
        <f>IF($N$94="nulová",$J$94,0)</f>
        <v>0</v>
      </c>
      <c r="BJ94" s="97" t="s">
        <v>22</v>
      </c>
      <c r="BK94" s="164">
        <f>ROUND($I$94*$H$94,2)</f>
        <v>0</v>
      </c>
      <c r="BL94" s="97" t="s">
        <v>377</v>
      </c>
      <c r="BM94" s="97" t="s">
        <v>391</v>
      </c>
    </row>
    <row r="95" spans="2:47" s="6" customFormat="1" ht="16.5" customHeight="1">
      <c r="B95" s="23"/>
      <c r="C95" s="24"/>
      <c r="D95" s="165" t="s">
        <v>137</v>
      </c>
      <c r="E95" s="24"/>
      <c r="F95" s="166" t="s">
        <v>392</v>
      </c>
      <c r="G95" s="24"/>
      <c r="H95" s="24"/>
      <c r="J95" s="24"/>
      <c r="K95" s="24"/>
      <c r="L95" s="43"/>
      <c r="M95" s="56"/>
      <c r="N95" s="24"/>
      <c r="O95" s="24"/>
      <c r="P95" s="24"/>
      <c r="Q95" s="24"/>
      <c r="R95" s="24"/>
      <c r="S95" s="24"/>
      <c r="T95" s="57"/>
      <c r="AT95" s="6" t="s">
        <v>137</v>
      </c>
      <c r="AU95" s="6" t="s">
        <v>84</v>
      </c>
    </row>
    <row r="96" spans="2:65" s="6" customFormat="1" ht="15.75" customHeight="1">
      <c r="B96" s="23"/>
      <c r="C96" s="153" t="s">
        <v>148</v>
      </c>
      <c r="D96" s="153" t="s">
        <v>130</v>
      </c>
      <c r="E96" s="154" t="s">
        <v>393</v>
      </c>
      <c r="F96" s="155" t="s">
        <v>394</v>
      </c>
      <c r="G96" s="156" t="s">
        <v>376</v>
      </c>
      <c r="H96" s="157">
        <v>1</v>
      </c>
      <c r="I96" s="158"/>
      <c r="J96" s="159">
        <f>ROUND($I$96*$H$96,2)</f>
        <v>0</v>
      </c>
      <c r="K96" s="155" t="s">
        <v>134</v>
      </c>
      <c r="L96" s="43"/>
      <c r="M96" s="160"/>
      <c r="N96" s="161" t="s">
        <v>47</v>
      </c>
      <c r="O96" s="24"/>
      <c r="P96" s="162">
        <f>$O$96*$H$96</f>
        <v>0</v>
      </c>
      <c r="Q96" s="162">
        <v>0</v>
      </c>
      <c r="R96" s="162">
        <f>$Q$96*$H$96</f>
        <v>0</v>
      </c>
      <c r="S96" s="162">
        <v>0</v>
      </c>
      <c r="T96" s="163">
        <f>$S$96*$H$96</f>
        <v>0</v>
      </c>
      <c r="AR96" s="97" t="s">
        <v>377</v>
      </c>
      <c r="AT96" s="97" t="s">
        <v>130</v>
      </c>
      <c r="AU96" s="97" t="s">
        <v>84</v>
      </c>
      <c r="AY96" s="6" t="s">
        <v>128</v>
      </c>
      <c r="BE96" s="164">
        <f>IF($N$96="základní",$J$96,0)</f>
        <v>0</v>
      </c>
      <c r="BF96" s="164">
        <f>IF($N$96="snížená",$J$96,0)</f>
        <v>0</v>
      </c>
      <c r="BG96" s="164">
        <f>IF($N$96="zákl. přenesená",$J$96,0)</f>
        <v>0</v>
      </c>
      <c r="BH96" s="164">
        <f>IF($N$96="sníž. přenesená",$J$96,0)</f>
        <v>0</v>
      </c>
      <c r="BI96" s="164">
        <f>IF($N$96="nulová",$J$96,0)</f>
        <v>0</v>
      </c>
      <c r="BJ96" s="97" t="s">
        <v>22</v>
      </c>
      <c r="BK96" s="164">
        <f>ROUND($I$96*$H$96,2)</f>
        <v>0</v>
      </c>
      <c r="BL96" s="97" t="s">
        <v>377</v>
      </c>
      <c r="BM96" s="97" t="s">
        <v>395</v>
      </c>
    </row>
    <row r="97" spans="2:47" s="6" customFormat="1" ht="16.5" customHeight="1">
      <c r="B97" s="23"/>
      <c r="C97" s="24"/>
      <c r="D97" s="165" t="s">
        <v>137</v>
      </c>
      <c r="E97" s="24"/>
      <c r="F97" s="166" t="s">
        <v>396</v>
      </c>
      <c r="G97" s="24"/>
      <c r="H97" s="24"/>
      <c r="J97" s="24"/>
      <c r="K97" s="24"/>
      <c r="L97" s="43"/>
      <c r="M97" s="56"/>
      <c r="N97" s="24"/>
      <c r="O97" s="24"/>
      <c r="P97" s="24"/>
      <c r="Q97" s="24"/>
      <c r="R97" s="24"/>
      <c r="S97" s="24"/>
      <c r="T97" s="57"/>
      <c r="AT97" s="6" t="s">
        <v>137</v>
      </c>
      <c r="AU97" s="6" t="s">
        <v>84</v>
      </c>
    </row>
    <row r="98" spans="2:65" s="6" customFormat="1" ht="15.75" customHeight="1">
      <c r="B98" s="23"/>
      <c r="C98" s="153" t="s">
        <v>143</v>
      </c>
      <c r="D98" s="153" t="s">
        <v>130</v>
      </c>
      <c r="E98" s="154" t="s">
        <v>397</v>
      </c>
      <c r="F98" s="155" t="s">
        <v>398</v>
      </c>
      <c r="G98" s="156" t="s">
        <v>376</v>
      </c>
      <c r="H98" s="157">
        <v>1</v>
      </c>
      <c r="I98" s="158"/>
      <c r="J98" s="159">
        <f>ROUND($I$98*$H$98,2)</f>
        <v>0</v>
      </c>
      <c r="K98" s="155" t="s">
        <v>134</v>
      </c>
      <c r="L98" s="43"/>
      <c r="M98" s="160"/>
      <c r="N98" s="161" t="s">
        <v>47</v>
      </c>
      <c r="O98" s="24"/>
      <c r="P98" s="162">
        <f>$O$98*$H$98</f>
        <v>0</v>
      </c>
      <c r="Q98" s="162">
        <v>0</v>
      </c>
      <c r="R98" s="162">
        <f>$Q$98*$H$98</f>
        <v>0</v>
      </c>
      <c r="S98" s="162">
        <v>0</v>
      </c>
      <c r="T98" s="163">
        <f>$S$98*$H$98</f>
        <v>0</v>
      </c>
      <c r="AR98" s="97" t="s">
        <v>377</v>
      </c>
      <c r="AT98" s="97" t="s">
        <v>130</v>
      </c>
      <c r="AU98" s="97" t="s">
        <v>84</v>
      </c>
      <c r="AY98" s="6" t="s">
        <v>128</v>
      </c>
      <c r="BE98" s="164">
        <f>IF($N$98="základní",$J$98,0)</f>
        <v>0</v>
      </c>
      <c r="BF98" s="164">
        <f>IF($N$98="snížená",$J$98,0)</f>
        <v>0</v>
      </c>
      <c r="BG98" s="164">
        <f>IF($N$98="zákl. přenesená",$J$98,0)</f>
        <v>0</v>
      </c>
      <c r="BH98" s="164">
        <f>IF($N$98="sníž. přenesená",$J$98,0)</f>
        <v>0</v>
      </c>
      <c r="BI98" s="164">
        <f>IF($N$98="nulová",$J$98,0)</f>
        <v>0</v>
      </c>
      <c r="BJ98" s="97" t="s">
        <v>22</v>
      </c>
      <c r="BK98" s="164">
        <f>ROUND($I$98*$H$98,2)</f>
        <v>0</v>
      </c>
      <c r="BL98" s="97" t="s">
        <v>377</v>
      </c>
      <c r="BM98" s="97" t="s">
        <v>399</v>
      </c>
    </row>
    <row r="99" spans="2:47" s="6" customFormat="1" ht="16.5" customHeight="1">
      <c r="B99" s="23"/>
      <c r="C99" s="24"/>
      <c r="D99" s="165" t="s">
        <v>137</v>
      </c>
      <c r="E99" s="24"/>
      <c r="F99" s="166" t="s">
        <v>400</v>
      </c>
      <c r="G99" s="24"/>
      <c r="H99" s="24"/>
      <c r="J99" s="24"/>
      <c r="K99" s="24"/>
      <c r="L99" s="43"/>
      <c r="M99" s="56"/>
      <c r="N99" s="24"/>
      <c r="O99" s="24"/>
      <c r="P99" s="24"/>
      <c r="Q99" s="24"/>
      <c r="R99" s="24"/>
      <c r="S99" s="24"/>
      <c r="T99" s="57"/>
      <c r="AT99" s="6" t="s">
        <v>137</v>
      </c>
      <c r="AU99" s="6" t="s">
        <v>84</v>
      </c>
    </row>
    <row r="100" spans="2:65" s="6" customFormat="1" ht="15.75" customHeight="1">
      <c r="B100" s="23"/>
      <c r="C100" s="153" t="s">
        <v>174</v>
      </c>
      <c r="D100" s="153" t="s">
        <v>130</v>
      </c>
      <c r="E100" s="154" t="s">
        <v>401</v>
      </c>
      <c r="F100" s="155" t="s">
        <v>402</v>
      </c>
      <c r="G100" s="156" t="s">
        <v>376</v>
      </c>
      <c r="H100" s="157">
        <v>1</v>
      </c>
      <c r="I100" s="158"/>
      <c r="J100" s="159">
        <f>ROUND($I$100*$H$100,2)</f>
        <v>0</v>
      </c>
      <c r="K100" s="155" t="s">
        <v>134</v>
      </c>
      <c r="L100" s="43"/>
      <c r="M100" s="160"/>
      <c r="N100" s="161" t="s">
        <v>47</v>
      </c>
      <c r="O100" s="24"/>
      <c r="P100" s="162">
        <f>$O$100*$H$100</f>
        <v>0</v>
      </c>
      <c r="Q100" s="162">
        <v>0</v>
      </c>
      <c r="R100" s="162">
        <f>$Q$100*$H$100</f>
        <v>0</v>
      </c>
      <c r="S100" s="162">
        <v>0</v>
      </c>
      <c r="T100" s="163">
        <f>$S$100*$H$100</f>
        <v>0</v>
      </c>
      <c r="AR100" s="97" t="s">
        <v>377</v>
      </c>
      <c r="AT100" s="97" t="s">
        <v>130</v>
      </c>
      <c r="AU100" s="97" t="s">
        <v>84</v>
      </c>
      <c r="AY100" s="6" t="s">
        <v>128</v>
      </c>
      <c r="BE100" s="164">
        <f>IF($N$100="základní",$J$100,0)</f>
        <v>0</v>
      </c>
      <c r="BF100" s="164">
        <f>IF($N$100="snížená",$J$100,0)</f>
        <v>0</v>
      </c>
      <c r="BG100" s="164">
        <f>IF($N$100="zákl. přenesená",$J$100,0)</f>
        <v>0</v>
      </c>
      <c r="BH100" s="164">
        <f>IF($N$100="sníž. přenesená",$J$100,0)</f>
        <v>0</v>
      </c>
      <c r="BI100" s="164">
        <f>IF($N$100="nulová",$J$100,0)</f>
        <v>0</v>
      </c>
      <c r="BJ100" s="97" t="s">
        <v>22</v>
      </c>
      <c r="BK100" s="164">
        <f>ROUND($I$100*$H$100,2)</f>
        <v>0</v>
      </c>
      <c r="BL100" s="97" t="s">
        <v>377</v>
      </c>
      <c r="BM100" s="97" t="s">
        <v>403</v>
      </c>
    </row>
    <row r="101" spans="2:47" s="6" customFormat="1" ht="16.5" customHeight="1">
      <c r="B101" s="23"/>
      <c r="C101" s="24"/>
      <c r="D101" s="165" t="s">
        <v>137</v>
      </c>
      <c r="E101" s="24"/>
      <c r="F101" s="166" t="s">
        <v>404</v>
      </c>
      <c r="G101" s="24"/>
      <c r="H101" s="24"/>
      <c r="J101" s="24"/>
      <c r="K101" s="24"/>
      <c r="L101" s="43"/>
      <c r="M101" s="56"/>
      <c r="N101" s="24"/>
      <c r="O101" s="24"/>
      <c r="P101" s="24"/>
      <c r="Q101" s="24"/>
      <c r="R101" s="24"/>
      <c r="S101" s="24"/>
      <c r="T101" s="57"/>
      <c r="AT101" s="6" t="s">
        <v>137</v>
      </c>
      <c r="AU101" s="6" t="s">
        <v>84</v>
      </c>
    </row>
    <row r="102" spans="2:65" s="6" customFormat="1" ht="15.75" customHeight="1">
      <c r="B102" s="23"/>
      <c r="C102" s="153" t="s">
        <v>160</v>
      </c>
      <c r="D102" s="153" t="s">
        <v>130</v>
      </c>
      <c r="E102" s="154" t="s">
        <v>405</v>
      </c>
      <c r="F102" s="155" t="s">
        <v>406</v>
      </c>
      <c r="G102" s="156" t="s">
        <v>376</v>
      </c>
      <c r="H102" s="157">
        <v>1</v>
      </c>
      <c r="I102" s="158"/>
      <c r="J102" s="159">
        <f>ROUND($I$102*$H$102,2)</f>
        <v>0</v>
      </c>
      <c r="K102" s="155" t="s">
        <v>134</v>
      </c>
      <c r="L102" s="43"/>
      <c r="M102" s="160"/>
      <c r="N102" s="161" t="s">
        <v>47</v>
      </c>
      <c r="O102" s="24"/>
      <c r="P102" s="162">
        <f>$O$102*$H$102</f>
        <v>0</v>
      </c>
      <c r="Q102" s="162">
        <v>0</v>
      </c>
      <c r="R102" s="162">
        <f>$Q$102*$H$102</f>
        <v>0</v>
      </c>
      <c r="S102" s="162">
        <v>0</v>
      </c>
      <c r="T102" s="163">
        <f>$S$102*$H$102</f>
        <v>0</v>
      </c>
      <c r="AR102" s="97" t="s">
        <v>377</v>
      </c>
      <c r="AT102" s="97" t="s">
        <v>130</v>
      </c>
      <c r="AU102" s="97" t="s">
        <v>84</v>
      </c>
      <c r="AY102" s="6" t="s">
        <v>128</v>
      </c>
      <c r="BE102" s="164">
        <f>IF($N$102="základní",$J$102,0)</f>
        <v>0</v>
      </c>
      <c r="BF102" s="164">
        <f>IF($N$102="snížená",$J$102,0)</f>
        <v>0</v>
      </c>
      <c r="BG102" s="164">
        <f>IF($N$102="zákl. přenesená",$J$102,0)</f>
        <v>0</v>
      </c>
      <c r="BH102" s="164">
        <f>IF($N$102="sníž. přenesená",$J$102,0)</f>
        <v>0</v>
      </c>
      <c r="BI102" s="164">
        <f>IF($N$102="nulová",$J$102,0)</f>
        <v>0</v>
      </c>
      <c r="BJ102" s="97" t="s">
        <v>22</v>
      </c>
      <c r="BK102" s="164">
        <f>ROUND($I$102*$H$102,2)</f>
        <v>0</v>
      </c>
      <c r="BL102" s="97" t="s">
        <v>377</v>
      </c>
      <c r="BM102" s="97" t="s">
        <v>407</v>
      </c>
    </row>
    <row r="103" spans="2:47" s="6" customFormat="1" ht="16.5" customHeight="1">
      <c r="B103" s="23"/>
      <c r="C103" s="24"/>
      <c r="D103" s="165" t="s">
        <v>137</v>
      </c>
      <c r="E103" s="24"/>
      <c r="F103" s="166" t="s">
        <v>408</v>
      </c>
      <c r="G103" s="24"/>
      <c r="H103" s="24"/>
      <c r="J103" s="24"/>
      <c r="K103" s="24"/>
      <c r="L103" s="43"/>
      <c r="M103" s="56"/>
      <c r="N103" s="24"/>
      <c r="O103" s="24"/>
      <c r="P103" s="24"/>
      <c r="Q103" s="24"/>
      <c r="R103" s="24"/>
      <c r="S103" s="24"/>
      <c r="T103" s="57"/>
      <c r="AT103" s="6" t="s">
        <v>137</v>
      </c>
      <c r="AU103" s="6" t="s">
        <v>84</v>
      </c>
    </row>
    <row r="104" spans="2:65" s="6" customFormat="1" ht="15.75" customHeight="1">
      <c r="B104" s="23"/>
      <c r="C104" s="153" t="s">
        <v>184</v>
      </c>
      <c r="D104" s="153" t="s">
        <v>130</v>
      </c>
      <c r="E104" s="154" t="s">
        <v>409</v>
      </c>
      <c r="F104" s="155" t="s">
        <v>410</v>
      </c>
      <c r="G104" s="156" t="s">
        <v>376</v>
      </c>
      <c r="H104" s="157">
        <v>1</v>
      </c>
      <c r="I104" s="158"/>
      <c r="J104" s="159">
        <f>ROUND($I$104*$H$104,2)</f>
        <v>0</v>
      </c>
      <c r="K104" s="155" t="s">
        <v>134</v>
      </c>
      <c r="L104" s="43"/>
      <c r="M104" s="160"/>
      <c r="N104" s="161" t="s">
        <v>47</v>
      </c>
      <c r="O104" s="24"/>
      <c r="P104" s="162">
        <f>$O$104*$H$104</f>
        <v>0</v>
      </c>
      <c r="Q104" s="162">
        <v>0</v>
      </c>
      <c r="R104" s="162">
        <f>$Q$104*$H$104</f>
        <v>0</v>
      </c>
      <c r="S104" s="162">
        <v>0</v>
      </c>
      <c r="T104" s="163">
        <f>$S$104*$H$104</f>
        <v>0</v>
      </c>
      <c r="AR104" s="97" t="s">
        <v>377</v>
      </c>
      <c r="AT104" s="97" t="s">
        <v>130</v>
      </c>
      <c r="AU104" s="97" t="s">
        <v>84</v>
      </c>
      <c r="AY104" s="6" t="s">
        <v>128</v>
      </c>
      <c r="BE104" s="164">
        <f>IF($N$104="základní",$J$104,0)</f>
        <v>0</v>
      </c>
      <c r="BF104" s="164">
        <f>IF($N$104="snížená",$J$104,0)</f>
        <v>0</v>
      </c>
      <c r="BG104" s="164">
        <f>IF($N$104="zákl. přenesená",$J$104,0)</f>
        <v>0</v>
      </c>
      <c r="BH104" s="164">
        <f>IF($N$104="sníž. přenesená",$J$104,0)</f>
        <v>0</v>
      </c>
      <c r="BI104" s="164">
        <f>IF($N$104="nulová",$J$104,0)</f>
        <v>0</v>
      </c>
      <c r="BJ104" s="97" t="s">
        <v>22</v>
      </c>
      <c r="BK104" s="164">
        <f>ROUND($I$104*$H$104,2)</f>
        <v>0</v>
      </c>
      <c r="BL104" s="97" t="s">
        <v>377</v>
      </c>
      <c r="BM104" s="97" t="s">
        <v>411</v>
      </c>
    </row>
    <row r="105" spans="2:47" s="6" customFormat="1" ht="16.5" customHeight="1">
      <c r="B105" s="23"/>
      <c r="C105" s="24"/>
      <c r="D105" s="165" t="s">
        <v>137</v>
      </c>
      <c r="E105" s="24"/>
      <c r="F105" s="166" t="s">
        <v>412</v>
      </c>
      <c r="G105" s="24"/>
      <c r="H105" s="24"/>
      <c r="J105" s="24"/>
      <c r="K105" s="24"/>
      <c r="L105" s="43"/>
      <c r="M105" s="56"/>
      <c r="N105" s="24"/>
      <c r="O105" s="24"/>
      <c r="P105" s="24"/>
      <c r="Q105" s="24"/>
      <c r="R105" s="24"/>
      <c r="S105" s="24"/>
      <c r="T105" s="57"/>
      <c r="AT105" s="6" t="s">
        <v>137</v>
      </c>
      <c r="AU105" s="6" t="s">
        <v>84</v>
      </c>
    </row>
    <row r="106" spans="2:65" s="6" customFormat="1" ht="15.75" customHeight="1">
      <c r="B106" s="23"/>
      <c r="C106" s="153" t="s">
        <v>27</v>
      </c>
      <c r="D106" s="153" t="s">
        <v>130</v>
      </c>
      <c r="E106" s="154" t="s">
        <v>413</v>
      </c>
      <c r="F106" s="155" t="s">
        <v>414</v>
      </c>
      <c r="G106" s="156" t="s">
        <v>376</v>
      </c>
      <c r="H106" s="157">
        <v>1</v>
      </c>
      <c r="I106" s="158"/>
      <c r="J106" s="159">
        <f>ROUND($I$106*$H$106,2)</f>
        <v>0</v>
      </c>
      <c r="K106" s="155" t="s">
        <v>134</v>
      </c>
      <c r="L106" s="43"/>
      <c r="M106" s="160"/>
      <c r="N106" s="161" t="s">
        <v>47</v>
      </c>
      <c r="O106" s="24"/>
      <c r="P106" s="162">
        <f>$O$106*$H$106</f>
        <v>0</v>
      </c>
      <c r="Q106" s="162">
        <v>0</v>
      </c>
      <c r="R106" s="162">
        <f>$Q$106*$H$106</f>
        <v>0</v>
      </c>
      <c r="S106" s="162">
        <v>0</v>
      </c>
      <c r="T106" s="163">
        <f>$S$106*$H$106</f>
        <v>0</v>
      </c>
      <c r="AR106" s="97" t="s">
        <v>377</v>
      </c>
      <c r="AT106" s="97" t="s">
        <v>130</v>
      </c>
      <c r="AU106" s="97" t="s">
        <v>84</v>
      </c>
      <c r="AY106" s="6" t="s">
        <v>128</v>
      </c>
      <c r="BE106" s="164">
        <f>IF($N$106="základní",$J$106,0)</f>
        <v>0</v>
      </c>
      <c r="BF106" s="164">
        <f>IF($N$106="snížená",$J$106,0)</f>
        <v>0</v>
      </c>
      <c r="BG106" s="164">
        <f>IF($N$106="zákl. přenesená",$J$106,0)</f>
        <v>0</v>
      </c>
      <c r="BH106" s="164">
        <f>IF($N$106="sníž. přenesená",$J$106,0)</f>
        <v>0</v>
      </c>
      <c r="BI106" s="164">
        <f>IF($N$106="nulová",$J$106,0)</f>
        <v>0</v>
      </c>
      <c r="BJ106" s="97" t="s">
        <v>22</v>
      </c>
      <c r="BK106" s="164">
        <f>ROUND($I$106*$H$106,2)</f>
        <v>0</v>
      </c>
      <c r="BL106" s="97" t="s">
        <v>377</v>
      </c>
      <c r="BM106" s="97" t="s">
        <v>415</v>
      </c>
    </row>
    <row r="107" spans="2:47" s="6" customFormat="1" ht="16.5" customHeight="1">
      <c r="B107" s="23"/>
      <c r="C107" s="24"/>
      <c r="D107" s="165" t="s">
        <v>137</v>
      </c>
      <c r="E107" s="24"/>
      <c r="F107" s="166" t="s">
        <v>416</v>
      </c>
      <c r="G107" s="24"/>
      <c r="H107" s="24"/>
      <c r="J107" s="24"/>
      <c r="K107" s="24"/>
      <c r="L107" s="43"/>
      <c r="M107" s="194"/>
      <c r="N107" s="195"/>
      <c r="O107" s="195"/>
      <c r="P107" s="195"/>
      <c r="Q107" s="195"/>
      <c r="R107" s="195"/>
      <c r="S107" s="195"/>
      <c r="T107" s="196"/>
      <c r="AT107" s="6" t="s">
        <v>137</v>
      </c>
      <c r="AU107" s="6" t="s">
        <v>84</v>
      </c>
    </row>
    <row r="108" spans="2:12" s="6" customFormat="1" ht="7.5" customHeight="1">
      <c r="B108" s="38"/>
      <c r="C108" s="39"/>
      <c r="D108" s="39"/>
      <c r="E108" s="39"/>
      <c r="F108" s="39"/>
      <c r="G108" s="39"/>
      <c r="H108" s="39"/>
      <c r="I108" s="110"/>
      <c r="J108" s="39"/>
      <c r="K108" s="39"/>
      <c r="L108" s="43"/>
    </row>
    <row r="259" s="2" customFormat="1" ht="14.25" customHeight="1"/>
  </sheetData>
  <sheetProtection password="CC35" sheet="1" objects="1" scenarios="1" formatColumns="0" formatRows="0" sort="0" autoFilter="0"/>
  <autoFilter ref="C83:K83"/>
  <mergeCells count="12">
    <mergeCell ref="E51:H51"/>
    <mergeCell ref="E72:H72"/>
    <mergeCell ref="E74:H74"/>
    <mergeCell ref="E76:H76"/>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3"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49"/>
      <c r="C2" s="250"/>
      <c r="D2" s="250"/>
      <c r="E2" s="250"/>
      <c r="F2" s="250"/>
      <c r="G2" s="250"/>
      <c r="H2" s="250"/>
      <c r="I2" s="250"/>
      <c r="J2" s="250"/>
      <c r="K2" s="251"/>
    </row>
    <row r="3" spans="2:11" s="255" customFormat="1" ht="45" customHeight="1">
      <c r="B3" s="252"/>
      <c r="C3" s="253" t="s">
        <v>424</v>
      </c>
      <c r="D3" s="253"/>
      <c r="E3" s="253"/>
      <c r="F3" s="253"/>
      <c r="G3" s="253"/>
      <c r="H3" s="253"/>
      <c r="I3" s="253"/>
      <c r="J3" s="253"/>
      <c r="K3" s="254"/>
    </row>
    <row r="4" spans="2:11" ht="25.5" customHeight="1">
      <c r="B4" s="256"/>
      <c r="C4" s="257" t="s">
        <v>425</v>
      </c>
      <c r="D4" s="257"/>
      <c r="E4" s="257"/>
      <c r="F4" s="257"/>
      <c r="G4" s="257"/>
      <c r="H4" s="257"/>
      <c r="I4" s="257"/>
      <c r="J4" s="257"/>
      <c r="K4" s="258"/>
    </row>
    <row r="5" spans="2:11" ht="5.25" customHeight="1">
      <c r="B5" s="256"/>
      <c r="C5" s="259"/>
      <c r="D5" s="259"/>
      <c r="E5" s="259"/>
      <c r="F5" s="259"/>
      <c r="G5" s="259"/>
      <c r="H5" s="259"/>
      <c r="I5" s="259"/>
      <c r="J5" s="259"/>
      <c r="K5" s="258"/>
    </row>
    <row r="6" spans="2:11" ht="15" customHeight="1">
      <c r="B6" s="256"/>
      <c r="C6" s="260" t="s">
        <v>426</v>
      </c>
      <c r="D6" s="260"/>
      <c r="E6" s="260"/>
      <c r="F6" s="260"/>
      <c r="G6" s="260"/>
      <c r="H6" s="260"/>
      <c r="I6" s="260"/>
      <c r="J6" s="260"/>
      <c r="K6" s="258"/>
    </row>
    <row r="7" spans="2:11" ht="15" customHeight="1">
      <c r="B7" s="261"/>
      <c r="C7" s="260" t="s">
        <v>427</v>
      </c>
      <c r="D7" s="260"/>
      <c r="E7" s="260"/>
      <c r="F7" s="260"/>
      <c r="G7" s="260"/>
      <c r="H7" s="260"/>
      <c r="I7" s="260"/>
      <c r="J7" s="260"/>
      <c r="K7" s="258"/>
    </row>
    <row r="8" spans="2:11" ht="12.75" customHeight="1">
      <c r="B8" s="261"/>
      <c r="C8" s="262"/>
      <c r="D8" s="262"/>
      <c r="E8" s="262"/>
      <c r="F8" s="262"/>
      <c r="G8" s="262"/>
      <c r="H8" s="262"/>
      <c r="I8" s="262"/>
      <c r="J8" s="262"/>
      <c r="K8" s="258"/>
    </row>
    <row r="9" spans="2:11" ht="15" customHeight="1">
      <c r="B9" s="261"/>
      <c r="C9" s="260" t="s">
        <v>428</v>
      </c>
      <c r="D9" s="260"/>
      <c r="E9" s="260"/>
      <c r="F9" s="260"/>
      <c r="G9" s="260"/>
      <c r="H9" s="260"/>
      <c r="I9" s="260"/>
      <c r="J9" s="260"/>
      <c r="K9" s="258"/>
    </row>
    <row r="10" spans="2:11" ht="15" customHeight="1">
      <c r="B10" s="261"/>
      <c r="C10" s="262"/>
      <c r="D10" s="260" t="s">
        <v>429</v>
      </c>
      <c r="E10" s="260"/>
      <c r="F10" s="260"/>
      <c r="G10" s="260"/>
      <c r="H10" s="260"/>
      <c r="I10" s="260"/>
      <c r="J10" s="260"/>
      <c r="K10" s="258"/>
    </row>
    <row r="11" spans="2:11" ht="15" customHeight="1">
      <c r="B11" s="261"/>
      <c r="C11" s="263"/>
      <c r="D11" s="260" t="s">
        <v>430</v>
      </c>
      <c r="E11" s="260"/>
      <c r="F11" s="260"/>
      <c r="G11" s="260"/>
      <c r="H11" s="260"/>
      <c r="I11" s="260"/>
      <c r="J11" s="260"/>
      <c r="K11" s="258"/>
    </row>
    <row r="12" spans="2:11" ht="12.75" customHeight="1">
      <c r="B12" s="261"/>
      <c r="C12" s="263"/>
      <c r="D12" s="263"/>
      <c r="E12" s="263"/>
      <c r="F12" s="263"/>
      <c r="G12" s="263"/>
      <c r="H12" s="263"/>
      <c r="I12" s="263"/>
      <c r="J12" s="263"/>
      <c r="K12" s="258"/>
    </row>
    <row r="13" spans="2:11" ht="15" customHeight="1">
      <c r="B13" s="261"/>
      <c r="C13" s="263"/>
      <c r="D13" s="260" t="s">
        <v>431</v>
      </c>
      <c r="E13" s="260"/>
      <c r="F13" s="260"/>
      <c r="G13" s="260"/>
      <c r="H13" s="260"/>
      <c r="I13" s="260"/>
      <c r="J13" s="260"/>
      <c r="K13" s="258"/>
    </row>
    <row r="14" spans="2:11" ht="15" customHeight="1">
      <c r="B14" s="261"/>
      <c r="C14" s="263"/>
      <c r="D14" s="260" t="s">
        <v>432</v>
      </c>
      <c r="E14" s="260"/>
      <c r="F14" s="260"/>
      <c r="G14" s="260"/>
      <c r="H14" s="260"/>
      <c r="I14" s="260"/>
      <c r="J14" s="260"/>
      <c r="K14" s="258"/>
    </row>
    <row r="15" spans="2:11" ht="15" customHeight="1">
      <c r="B15" s="261"/>
      <c r="C15" s="263"/>
      <c r="D15" s="260" t="s">
        <v>433</v>
      </c>
      <c r="E15" s="260"/>
      <c r="F15" s="260"/>
      <c r="G15" s="260"/>
      <c r="H15" s="260"/>
      <c r="I15" s="260"/>
      <c r="J15" s="260"/>
      <c r="K15" s="258"/>
    </row>
    <row r="16" spans="2:11" ht="15" customHeight="1">
      <c r="B16" s="261"/>
      <c r="C16" s="263"/>
      <c r="D16" s="263"/>
      <c r="E16" s="264" t="s">
        <v>82</v>
      </c>
      <c r="F16" s="260" t="s">
        <v>434</v>
      </c>
      <c r="G16" s="260"/>
      <c r="H16" s="260"/>
      <c r="I16" s="260"/>
      <c r="J16" s="260"/>
      <c r="K16" s="258"/>
    </row>
    <row r="17" spans="2:11" ht="15" customHeight="1">
      <c r="B17" s="261"/>
      <c r="C17" s="263"/>
      <c r="D17" s="263"/>
      <c r="E17" s="264" t="s">
        <v>435</v>
      </c>
      <c r="F17" s="260" t="s">
        <v>436</v>
      </c>
      <c r="G17" s="260"/>
      <c r="H17" s="260"/>
      <c r="I17" s="260"/>
      <c r="J17" s="260"/>
      <c r="K17" s="258"/>
    </row>
    <row r="18" spans="2:11" ht="15" customHeight="1">
      <c r="B18" s="261"/>
      <c r="C18" s="263"/>
      <c r="D18" s="263"/>
      <c r="E18" s="264" t="s">
        <v>437</v>
      </c>
      <c r="F18" s="260" t="s">
        <v>438</v>
      </c>
      <c r="G18" s="260"/>
      <c r="H18" s="260"/>
      <c r="I18" s="260"/>
      <c r="J18" s="260"/>
      <c r="K18" s="258"/>
    </row>
    <row r="19" spans="2:11" ht="15" customHeight="1">
      <c r="B19" s="261"/>
      <c r="C19" s="263"/>
      <c r="D19" s="263"/>
      <c r="E19" s="264" t="s">
        <v>439</v>
      </c>
      <c r="F19" s="260" t="s">
        <v>90</v>
      </c>
      <c r="G19" s="260"/>
      <c r="H19" s="260"/>
      <c r="I19" s="260"/>
      <c r="J19" s="260"/>
      <c r="K19" s="258"/>
    </row>
    <row r="20" spans="2:11" ht="15" customHeight="1">
      <c r="B20" s="261"/>
      <c r="C20" s="263"/>
      <c r="D20" s="263"/>
      <c r="E20" s="264" t="s">
        <v>440</v>
      </c>
      <c r="F20" s="260" t="s">
        <v>441</v>
      </c>
      <c r="G20" s="260"/>
      <c r="H20" s="260"/>
      <c r="I20" s="260"/>
      <c r="J20" s="260"/>
      <c r="K20" s="258"/>
    </row>
    <row r="21" spans="2:11" ht="15" customHeight="1">
      <c r="B21" s="261"/>
      <c r="C21" s="263"/>
      <c r="D21" s="263"/>
      <c r="E21" s="264" t="s">
        <v>87</v>
      </c>
      <c r="F21" s="260" t="s">
        <v>442</v>
      </c>
      <c r="G21" s="260"/>
      <c r="H21" s="260"/>
      <c r="I21" s="260"/>
      <c r="J21" s="260"/>
      <c r="K21" s="258"/>
    </row>
    <row r="22" spans="2:11" ht="12.75" customHeight="1">
      <c r="B22" s="261"/>
      <c r="C22" s="263"/>
      <c r="D22" s="263"/>
      <c r="E22" s="263"/>
      <c r="F22" s="263"/>
      <c r="G22" s="263"/>
      <c r="H22" s="263"/>
      <c r="I22" s="263"/>
      <c r="J22" s="263"/>
      <c r="K22" s="258"/>
    </row>
    <row r="23" spans="2:11" ht="15" customHeight="1">
      <c r="B23" s="261"/>
      <c r="C23" s="260" t="s">
        <v>443</v>
      </c>
      <c r="D23" s="260"/>
      <c r="E23" s="260"/>
      <c r="F23" s="260"/>
      <c r="G23" s="260"/>
      <c r="H23" s="260"/>
      <c r="I23" s="260"/>
      <c r="J23" s="260"/>
      <c r="K23" s="258"/>
    </row>
    <row r="24" spans="2:11" ht="15" customHeight="1">
      <c r="B24" s="261"/>
      <c r="C24" s="260" t="s">
        <v>444</v>
      </c>
      <c r="D24" s="260"/>
      <c r="E24" s="260"/>
      <c r="F24" s="260"/>
      <c r="G24" s="260"/>
      <c r="H24" s="260"/>
      <c r="I24" s="260"/>
      <c r="J24" s="260"/>
      <c r="K24" s="258"/>
    </row>
    <row r="25" spans="2:11" ht="15" customHeight="1">
      <c r="B25" s="261"/>
      <c r="C25" s="262"/>
      <c r="D25" s="260" t="s">
        <v>445</v>
      </c>
      <c r="E25" s="260"/>
      <c r="F25" s="260"/>
      <c r="G25" s="260"/>
      <c r="H25" s="260"/>
      <c r="I25" s="260"/>
      <c r="J25" s="260"/>
      <c r="K25" s="258"/>
    </row>
    <row r="26" spans="2:11" ht="15" customHeight="1">
      <c r="B26" s="261"/>
      <c r="C26" s="263"/>
      <c r="D26" s="260" t="s">
        <v>446</v>
      </c>
      <c r="E26" s="260"/>
      <c r="F26" s="260"/>
      <c r="G26" s="260"/>
      <c r="H26" s="260"/>
      <c r="I26" s="260"/>
      <c r="J26" s="260"/>
      <c r="K26" s="258"/>
    </row>
    <row r="27" spans="2:11" ht="12.75" customHeight="1">
      <c r="B27" s="261"/>
      <c r="C27" s="263"/>
      <c r="D27" s="263"/>
      <c r="E27" s="263"/>
      <c r="F27" s="263"/>
      <c r="G27" s="263"/>
      <c r="H27" s="263"/>
      <c r="I27" s="263"/>
      <c r="J27" s="263"/>
      <c r="K27" s="258"/>
    </row>
    <row r="28" spans="2:11" ht="15" customHeight="1">
      <c r="B28" s="261"/>
      <c r="C28" s="263"/>
      <c r="D28" s="260" t="s">
        <v>447</v>
      </c>
      <c r="E28" s="260"/>
      <c r="F28" s="260"/>
      <c r="G28" s="260"/>
      <c r="H28" s="260"/>
      <c r="I28" s="260"/>
      <c r="J28" s="260"/>
      <c r="K28" s="258"/>
    </row>
    <row r="29" spans="2:11" ht="15" customHeight="1">
      <c r="B29" s="261"/>
      <c r="C29" s="263"/>
      <c r="D29" s="260" t="s">
        <v>448</v>
      </c>
      <c r="E29" s="260"/>
      <c r="F29" s="260"/>
      <c r="G29" s="260"/>
      <c r="H29" s="260"/>
      <c r="I29" s="260"/>
      <c r="J29" s="260"/>
      <c r="K29" s="258"/>
    </row>
    <row r="30" spans="2:11" ht="12.75" customHeight="1">
      <c r="B30" s="261"/>
      <c r="C30" s="263"/>
      <c r="D30" s="263"/>
      <c r="E30" s="263"/>
      <c r="F30" s="263"/>
      <c r="G30" s="263"/>
      <c r="H30" s="263"/>
      <c r="I30" s="263"/>
      <c r="J30" s="263"/>
      <c r="K30" s="258"/>
    </row>
    <row r="31" spans="2:11" ht="15" customHeight="1">
      <c r="B31" s="261"/>
      <c r="C31" s="263"/>
      <c r="D31" s="260" t="s">
        <v>449</v>
      </c>
      <c r="E31" s="260"/>
      <c r="F31" s="260"/>
      <c r="G31" s="260"/>
      <c r="H31" s="260"/>
      <c r="I31" s="260"/>
      <c r="J31" s="260"/>
      <c r="K31" s="258"/>
    </row>
    <row r="32" spans="2:11" ht="15" customHeight="1">
      <c r="B32" s="261"/>
      <c r="C32" s="263"/>
      <c r="D32" s="260" t="s">
        <v>450</v>
      </c>
      <c r="E32" s="260"/>
      <c r="F32" s="260"/>
      <c r="G32" s="260"/>
      <c r="H32" s="260"/>
      <c r="I32" s="260"/>
      <c r="J32" s="260"/>
      <c r="K32" s="258"/>
    </row>
    <row r="33" spans="2:11" ht="15" customHeight="1">
      <c r="B33" s="261"/>
      <c r="C33" s="263"/>
      <c r="D33" s="260" t="s">
        <v>451</v>
      </c>
      <c r="E33" s="260"/>
      <c r="F33" s="260"/>
      <c r="G33" s="260"/>
      <c r="H33" s="260"/>
      <c r="I33" s="260"/>
      <c r="J33" s="260"/>
      <c r="K33" s="258"/>
    </row>
    <row r="34" spans="2:11" ht="15" customHeight="1">
      <c r="B34" s="261"/>
      <c r="C34" s="263"/>
      <c r="D34" s="262"/>
      <c r="E34" s="265" t="s">
        <v>112</v>
      </c>
      <c r="F34" s="262"/>
      <c r="G34" s="260" t="s">
        <v>452</v>
      </c>
      <c r="H34" s="260"/>
      <c r="I34" s="260"/>
      <c r="J34" s="260"/>
      <c r="K34" s="258"/>
    </row>
    <row r="35" spans="2:11" ht="30.75" customHeight="1">
      <c r="B35" s="261"/>
      <c r="C35" s="263"/>
      <c r="D35" s="262"/>
      <c r="E35" s="265" t="s">
        <v>453</v>
      </c>
      <c r="F35" s="262"/>
      <c r="G35" s="260" t="s">
        <v>454</v>
      </c>
      <c r="H35" s="260"/>
      <c r="I35" s="260"/>
      <c r="J35" s="260"/>
      <c r="K35" s="258"/>
    </row>
    <row r="36" spans="2:11" ht="15" customHeight="1">
      <c r="B36" s="261"/>
      <c r="C36" s="263"/>
      <c r="D36" s="262"/>
      <c r="E36" s="265" t="s">
        <v>57</v>
      </c>
      <c r="F36" s="262"/>
      <c r="G36" s="260" t="s">
        <v>455</v>
      </c>
      <c r="H36" s="260"/>
      <c r="I36" s="260"/>
      <c r="J36" s="260"/>
      <c r="K36" s="258"/>
    </row>
    <row r="37" spans="2:11" ht="15" customHeight="1">
      <c r="B37" s="261"/>
      <c r="C37" s="263"/>
      <c r="D37" s="262"/>
      <c r="E37" s="265" t="s">
        <v>113</v>
      </c>
      <c r="F37" s="262"/>
      <c r="G37" s="260" t="s">
        <v>456</v>
      </c>
      <c r="H37" s="260"/>
      <c r="I37" s="260"/>
      <c r="J37" s="260"/>
      <c r="K37" s="258"/>
    </row>
    <row r="38" spans="2:11" ht="15" customHeight="1">
      <c r="B38" s="261"/>
      <c r="C38" s="263"/>
      <c r="D38" s="262"/>
      <c r="E38" s="265" t="s">
        <v>114</v>
      </c>
      <c r="F38" s="262"/>
      <c r="G38" s="260" t="s">
        <v>457</v>
      </c>
      <c r="H38" s="260"/>
      <c r="I38" s="260"/>
      <c r="J38" s="260"/>
      <c r="K38" s="258"/>
    </row>
    <row r="39" spans="2:11" ht="15" customHeight="1">
      <c r="B39" s="261"/>
      <c r="C39" s="263"/>
      <c r="D39" s="262"/>
      <c r="E39" s="265" t="s">
        <v>115</v>
      </c>
      <c r="F39" s="262"/>
      <c r="G39" s="260" t="s">
        <v>458</v>
      </c>
      <c r="H39" s="260"/>
      <c r="I39" s="260"/>
      <c r="J39" s="260"/>
      <c r="K39" s="258"/>
    </row>
    <row r="40" spans="2:11" ht="15" customHeight="1">
      <c r="B40" s="261"/>
      <c r="C40" s="263"/>
      <c r="D40" s="262"/>
      <c r="E40" s="265" t="s">
        <v>459</v>
      </c>
      <c r="F40" s="262"/>
      <c r="G40" s="260" t="s">
        <v>460</v>
      </c>
      <c r="H40" s="260"/>
      <c r="I40" s="260"/>
      <c r="J40" s="260"/>
      <c r="K40" s="258"/>
    </row>
    <row r="41" spans="2:11" ht="15" customHeight="1">
      <c r="B41" s="261"/>
      <c r="C41" s="263"/>
      <c r="D41" s="262"/>
      <c r="E41" s="265"/>
      <c r="F41" s="262"/>
      <c r="G41" s="260" t="s">
        <v>461</v>
      </c>
      <c r="H41" s="260"/>
      <c r="I41" s="260"/>
      <c r="J41" s="260"/>
      <c r="K41" s="258"/>
    </row>
    <row r="42" spans="2:11" ht="15" customHeight="1">
      <c r="B42" s="261"/>
      <c r="C42" s="263"/>
      <c r="D42" s="262"/>
      <c r="E42" s="265" t="s">
        <v>462</v>
      </c>
      <c r="F42" s="262"/>
      <c r="G42" s="260" t="s">
        <v>463</v>
      </c>
      <c r="H42" s="260"/>
      <c r="I42" s="260"/>
      <c r="J42" s="260"/>
      <c r="K42" s="258"/>
    </row>
    <row r="43" spans="2:11" ht="15" customHeight="1">
      <c r="B43" s="261"/>
      <c r="C43" s="263"/>
      <c r="D43" s="262"/>
      <c r="E43" s="265" t="s">
        <v>118</v>
      </c>
      <c r="F43" s="262"/>
      <c r="G43" s="260" t="s">
        <v>464</v>
      </c>
      <c r="H43" s="260"/>
      <c r="I43" s="260"/>
      <c r="J43" s="260"/>
      <c r="K43" s="258"/>
    </row>
    <row r="44" spans="2:11" ht="12.75" customHeight="1">
      <c r="B44" s="261"/>
      <c r="C44" s="263"/>
      <c r="D44" s="262"/>
      <c r="E44" s="262"/>
      <c r="F44" s="262"/>
      <c r="G44" s="262"/>
      <c r="H44" s="262"/>
      <c r="I44" s="262"/>
      <c r="J44" s="262"/>
      <c r="K44" s="258"/>
    </row>
    <row r="45" spans="2:11" ht="15" customHeight="1">
      <c r="B45" s="261"/>
      <c r="C45" s="263"/>
      <c r="D45" s="260" t="s">
        <v>465</v>
      </c>
      <c r="E45" s="260"/>
      <c r="F45" s="260"/>
      <c r="G45" s="260"/>
      <c r="H45" s="260"/>
      <c r="I45" s="260"/>
      <c r="J45" s="260"/>
      <c r="K45" s="258"/>
    </row>
    <row r="46" spans="2:11" ht="15" customHeight="1">
      <c r="B46" s="261"/>
      <c r="C46" s="263"/>
      <c r="D46" s="263"/>
      <c r="E46" s="260" t="s">
        <v>466</v>
      </c>
      <c r="F46" s="260"/>
      <c r="G46" s="260"/>
      <c r="H46" s="260"/>
      <c r="I46" s="260"/>
      <c r="J46" s="260"/>
      <c r="K46" s="258"/>
    </row>
    <row r="47" spans="2:11" ht="15" customHeight="1">
      <c r="B47" s="261"/>
      <c r="C47" s="263"/>
      <c r="D47" s="263"/>
      <c r="E47" s="260" t="s">
        <v>467</v>
      </c>
      <c r="F47" s="260"/>
      <c r="G47" s="260"/>
      <c r="H47" s="260"/>
      <c r="I47" s="260"/>
      <c r="J47" s="260"/>
      <c r="K47" s="258"/>
    </row>
    <row r="48" spans="2:11" ht="15" customHeight="1">
      <c r="B48" s="261"/>
      <c r="C48" s="263"/>
      <c r="D48" s="263"/>
      <c r="E48" s="260" t="s">
        <v>468</v>
      </c>
      <c r="F48" s="260"/>
      <c r="G48" s="260"/>
      <c r="H48" s="260"/>
      <c r="I48" s="260"/>
      <c r="J48" s="260"/>
      <c r="K48" s="258"/>
    </row>
    <row r="49" spans="2:11" ht="15" customHeight="1">
      <c r="B49" s="261"/>
      <c r="C49" s="263"/>
      <c r="D49" s="260" t="s">
        <v>469</v>
      </c>
      <c r="E49" s="260"/>
      <c r="F49" s="260"/>
      <c r="G49" s="260"/>
      <c r="H49" s="260"/>
      <c r="I49" s="260"/>
      <c r="J49" s="260"/>
      <c r="K49" s="258"/>
    </row>
    <row r="50" spans="2:11" ht="25.5" customHeight="1">
      <c r="B50" s="256"/>
      <c r="C50" s="257" t="s">
        <v>470</v>
      </c>
      <c r="D50" s="257"/>
      <c r="E50" s="257"/>
      <c r="F50" s="257"/>
      <c r="G50" s="257"/>
      <c r="H50" s="257"/>
      <c r="I50" s="257"/>
      <c r="J50" s="257"/>
      <c r="K50" s="258"/>
    </row>
    <row r="51" spans="2:11" ht="5.25" customHeight="1">
      <c r="B51" s="256"/>
      <c r="C51" s="259"/>
      <c r="D51" s="259"/>
      <c r="E51" s="259"/>
      <c r="F51" s="259"/>
      <c r="G51" s="259"/>
      <c r="H51" s="259"/>
      <c r="I51" s="259"/>
      <c r="J51" s="259"/>
      <c r="K51" s="258"/>
    </row>
    <row r="52" spans="2:11" ht="15" customHeight="1">
      <c r="B52" s="256"/>
      <c r="C52" s="260" t="s">
        <v>471</v>
      </c>
      <c r="D52" s="260"/>
      <c r="E52" s="260"/>
      <c r="F52" s="260"/>
      <c r="G52" s="260"/>
      <c r="H52" s="260"/>
      <c r="I52" s="260"/>
      <c r="J52" s="260"/>
      <c r="K52" s="258"/>
    </row>
    <row r="53" spans="2:11" ht="15" customHeight="1">
      <c r="B53" s="256"/>
      <c r="C53" s="260" t="s">
        <v>472</v>
      </c>
      <c r="D53" s="260"/>
      <c r="E53" s="260"/>
      <c r="F53" s="260"/>
      <c r="G53" s="260"/>
      <c r="H53" s="260"/>
      <c r="I53" s="260"/>
      <c r="J53" s="260"/>
      <c r="K53" s="258"/>
    </row>
    <row r="54" spans="2:11" ht="12.75" customHeight="1">
      <c r="B54" s="256"/>
      <c r="C54" s="262"/>
      <c r="D54" s="262"/>
      <c r="E54" s="262"/>
      <c r="F54" s="262"/>
      <c r="G54" s="262"/>
      <c r="H54" s="262"/>
      <c r="I54" s="262"/>
      <c r="J54" s="262"/>
      <c r="K54" s="258"/>
    </row>
    <row r="55" spans="2:11" ht="15" customHeight="1">
      <c r="B55" s="256"/>
      <c r="C55" s="260" t="s">
        <v>473</v>
      </c>
      <c r="D55" s="260"/>
      <c r="E55" s="260"/>
      <c r="F55" s="260"/>
      <c r="G55" s="260"/>
      <c r="H55" s="260"/>
      <c r="I55" s="260"/>
      <c r="J55" s="260"/>
      <c r="K55" s="258"/>
    </row>
    <row r="56" spans="2:11" ht="15" customHeight="1">
      <c r="B56" s="256"/>
      <c r="C56" s="263"/>
      <c r="D56" s="260" t="s">
        <v>474</v>
      </c>
      <c r="E56" s="260"/>
      <c r="F56" s="260"/>
      <c r="G56" s="260"/>
      <c r="H56" s="260"/>
      <c r="I56" s="260"/>
      <c r="J56" s="260"/>
      <c r="K56" s="258"/>
    </row>
    <row r="57" spans="2:11" ht="15" customHeight="1">
      <c r="B57" s="256"/>
      <c r="C57" s="263"/>
      <c r="D57" s="260" t="s">
        <v>475</v>
      </c>
      <c r="E57" s="260"/>
      <c r="F57" s="260"/>
      <c r="G57" s="260"/>
      <c r="H57" s="260"/>
      <c r="I57" s="260"/>
      <c r="J57" s="260"/>
      <c r="K57" s="258"/>
    </row>
    <row r="58" spans="2:11" ht="15" customHeight="1">
      <c r="B58" s="256"/>
      <c r="C58" s="263"/>
      <c r="D58" s="260" t="s">
        <v>476</v>
      </c>
      <c r="E58" s="260"/>
      <c r="F58" s="260"/>
      <c r="G58" s="260"/>
      <c r="H58" s="260"/>
      <c r="I58" s="260"/>
      <c r="J58" s="260"/>
      <c r="K58" s="258"/>
    </row>
    <row r="59" spans="2:11" ht="15" customHeight="1">
      <c r="B59" s="256"/>
      <c r="C59" s="263"/>
      <c r="D59" s="260" t="s">
        <v>477</v>
      </c>
      <c r="E59" s="260"/>
      <c r="F59" s="260"/>
      <c r="G59" s="260"/>
      <c r="H59" s="260"/>
      <c r="I59" s="260"/>
      <c r="J59" s="260"/>
      <c r="K59" s="258"/>
    </row>
    <row r="60" spans="2:11" ht="15" customHeight="1">
      <c r="B60" s="256"/>
      <c r="C60" s="263"/>
      <c r="D60" s="266" t="s">
        <v>478</v>
      </c>
      <c r="E60" s="266"/>
      <c r="F60" s="266"/>
      <c r="G60" s="266"/>
      <c r="H60" s="266"/>
      <c r="I60" s="266"/>
      <c r="J60" s="266"/>
      <c r="K60" s="258"/>
    </row>
    <row r="61" spans="2:11" ht="15" customHeight="1">
      <c r="B61" s="256"/>
      <c r="C61" s="263"/>
      <c r="D61" s="260" t="s">
        <v>479</v>
      </c>
      <c r="E61" s="260"/>
      <c r="F61" s="260"/>
      <c r="G61" s="260"/>
      <c r="H61" s="260"/>
      <c r="I61" s="260"/>
      <c r="J61" s="260"/>
      <c r="K61" s="258"/>
    </row>
    <row r="62" spans="2:11" ht="12.75" customHeight="1">
      <c r="B62" s="256"/>
      <c r="C62" s="263"/>
      <c r="D62" s="263"/>
      <c r="E62" s="267"/>
      <c r="F62" s="263"/>
      <c r="G62" s="263"/>
      <c r="H62" s="263"/>
      <c r="I62" s="263"/>
      <c r="J62" s="263"/>
      <c r="K62" s="258"/>
    </row>
    <row r="63" spans="2:11" ht="15" customHeight="1">
      <c r="B63" s="256"/>
      <c r="C63" s="263"/>
      <c r="D63" s="260" t="s">
        <v>480</v>
      </c>
      <c r="E63" s="260"/>
      <c r="F63" s="260"/>
      <c r="G63" s="260"/>
      <c r="H63" s="260"/>
      <c r="I63" s="260"/>
      <c r="J63" s="260"/>
      <c r="K63" s="258"/>
    </row>
    <row r="64" spans="2:11" ht="15" customHeight="1">
      <c r="B64" s="256"/>
      <c r="C64" s="263"/>
      <c r="D64" s="266" t="s">
        <v>481</v>
      </c>
      <c r="E64" s="266"/>
      <c r="F64" s="266"/>
      <c r="G64" s="266"/>
      <c r="H64" s="266"/>
      <c r="I64" s="266"/>
      <c r="J64" s="266"/>
      <c r="K64" s="258"/>
    </row>
    <row r="65" spans="2:11" ht="15" customHeight="1">
      <c r="B65" s="256"/>
      <c r="C65" s="263"/>
      <c r="D65" s="260" t="s">
        <v>482</v>
      </c>
      <c r="E65" s="260"/>
      <c r="F65" s="260"/>
      <c r="G65" s="260"/>
      <c r="H65" s="260"/>
      <c r="I65" s="260"/>
      <c r="J65" s="260"/>
      <c r="K65" s="258"/>
    </row>
    <row r="66" spans="2:11" ht="15" customHeight="1">
      <c r="B66" s="256"/>
      <c r="C66" s="263"/>
      <c r="D66" s="260" t="s">
        <v>483</v>
      </c>
      <c r="E66" s="260"/>
      <c r="F66" s="260"/>
      <c r="G66" s="260"/>
      <c r="H66" s="260"/>
      <c r="I66" s="260"/>
      <c r="J66" s="260"/>
      <c r="K66" s="258"/>
    </row>
    <row r="67" spans="2:11" ht="15" customHeight="1">
      <c r="B67" s="256"/>
      <c r="C67" s="263"/>
      <c r="D67" s="260" t="s">
        <v>484</v>
      </c>
      <c r="E67" s="260"/>
      <c r="F67" s="260"/>
      <c r="G67" s="260"/>
      <c r="H67" s="260"/>
      <c r="I67" s="260"/>
      <c r="J67" s="260"/>
      <c r="K67" s="258"/>
    </row>
    <row r="68" spans="2:11" ht="15" customHeight="1">
      <c r="B68" s="256"/>
      <c r="C68" s="263"/>
      <c r="D68" s="260" t="s">
        <v>485</v>
      </c>
      <c r="E68" s="260"/>
      <c r="F68" s="260"/>
      <c r="G68" s="260"/>
      <c r="H68" s="260"/>
      <c r="I68" s="260"/>
      <c r="J68" s="260"/>
      <c r="K68" s="258"/>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277" t="s">
        <v>423</v>
      </c>
      <c r="D73" s="277"/>
      <c r="E73" s="277"/>
      <c r="F73" s="277"/>
      <c r="G73" s="277"/>
      <c r="H73" s="277"/>
      <c r="I73" s="277"/>
      <c r="J73" s="277"/>
      <c r="K73" s="278"/>
    </row>
    <row r="74" spans="2:11" ht="17.25" customHeight="1">
      <c r="B74" s="276"/>
      <c r="C74" s="279" t="s">
        <v>486</v>
      </c>
      <c r="D74" s="279"/>
      <c r="E74" s="279"/>
      <c r="F74" s="279" t="s">
        <v>487</v>
      </c>
      <c r="G74" s="280"/>
      <c r="H74" s="279" t="s">
        <v>113</v>
      </c>
      <c r="I74" s="279" t="s">
        <v>61</v>
      </c>
      <c r="J74" s="279" t="s">
        <v>488</v>
      </c>
      <c r="K74" s="278"/>
    </row>
    <row r="75" spans="2:11" ht="17.25" customHeight="1">
      <c r="B75" s="276"/>
      <c r="C75" s="281" t="s">
        <v>489</v>
      </c>
      <c r="D75" s="281"/>
      <c r="E75" s="281"/>
      <c r="F75" s="282" t="s">
        <v>490</v>
      </c>
      <c r="G75" s="283"/>
      <c r="H75" s="281"/>
      <c r="I75" s="281"/>
      <c r="J75" s="281" t="s">
        <v>491</v>
      </c>
      <c r="K75" s="278"/>
    </row>
    <row r="76" spans="2:11" ht="5.25" customHeight="1">
      <c r="B76" s="276"/>
      <c r="C76" s="284"/>
      <c r="D76" s="284"/>
      <c r="E76" s="284"/>
      <c r="F76" s="284"/>
      <c r="G76" s="285"/>
      <c r="H76" s="284"/>
      <c r="I76" s="284"/>
      <c r="J76" s="284"/>
      <c r="K76" s="278"/>
    </row>
    <row r="77" spans="2:11" ht="15" customHeight="1">
      <c r="B77" s="276"/>
      <c r="C77" s="265" t="s">
        <v>57</v>
      </c>
      <c r="D77" s="284"/>
      <c r="E77" s="284"/>
      <c r="F77" s="286" t="s">
        <v>492</v>
      </c>
      <c r="G77" s="285"/>
      <c r="H77" s="265" t="s">
        <v>493</v>
      </c>
      <c r="I77" s="265" t="s">
        <v>494</v>
      </c>
      <c r="J77" s="265">
        <v>20</v>
      </c>
      <c r="K77" s="278"/>
    </row>
    <row r="78" spans="2:11" ht="15" customHeight="1">
      <c r="B78" s="276"/>
      <c r="C78" s="265" t="s">
        <v>495</v>
      </c>
      <c r="D78" s="265"/>
      <c r="E78" s="265"/>
      <c r="F78" s="286" t="s">
        <v>492</v>
      </c>
      <c r="G78" s="285"/>
      <c r="H78" s="265" t="s">
        <v>496</v>
      </c>
      <c r="I78" s="265" t="s">
        <v>494</v>
      </c>
      <c r="J78" s="265">
        <v>120</v>
      </c>
      <c r="K78" s="278"/>
    </row>
    <row r="79" spans="2:11" ht="15" customHeight="1">
      <c r="B79" s="287"/>
      <c r="C79" s="265" t="s">
        <v>497</v>
      </c>
      <c r="D79" s="265"/>
      <c r="E79" s="265"/>
      <c r="F79" s="286" t="s">
        <v>498</v>
      </c>
      <c r="G79" s="285"/>
      <c r="H79" s="265" t="s">
        <v>499</v>
      </c>
      <c r="I79" s="265" t="s">
        <v>494</v>
      </c>
      <c r="J79" s="265">
        <v>50</v>
      </c>
      <c r="K79" s="278"/>
    </row>
    <row r="80" spans="2:11" ht="15" customHeight="1">
      <c r="B80" s="287"/>
      <c r="C80" s="265" t="s">
        <v>500</v>
      </c>
      <c r="D80" s="265"/>
      <c r="E80" s="265"/>
      <c r="F80" s="286" t="s">
        <v>492</v>
      </c>
      <c r="G80" s="285"/>
      <c r="H80" s="265" t="s">
        <v>501</v>
      </c>
      <c r="I80" s="265" t="s">
        <v>502</v>
      </c>
      <c r="J80" s="265"/>
      <c r="K80" s="278"/>
    </row>
    <row r="81" spans="2:11" ht="15" customHeight="1">
      <c r="B81" s="287"/>
      <c r="C81" s="288" t="s">
        <v>503</v>
      </c>
      <c r="D81" s="288"/>
      <c r="E81" s="288"/>
      <c r="F81" s="289" t="s">
        <v>498</v>
      </c>
      <c r="G81" s="288"/>
      <c r="H81" s="288" t="s">
        <v>504</v>
      </c>
      <c r="I81" s="288" t="s">
        <v>494</v>
      </c>
      <c r="J81" s="288">
        <v>15</v>
      </c>
      <c r="K81" s="278"/>
    </row>
    <row r="82" spans="2:11" ht="15" customHeight="1">
      <c r="B82" s="287"/>
      <c r="C82" s="288" t="s">
        <v>505</v>
      </c>
      <c r="D82" s="288"/>
      <c r="E82" s="288"/>
      <c r="F82" s="289" t="s">
        <v>498</v>
      </c>
      <c r="G82" s="288"/>
      <c r="H82" s="288" t="s">
        <v>506</v>
      </c>
      <c r="I82" s="288" t="s">
        <v>494</v>
      </c>
      <c r="J82" s="288">
        <v>15</v>
      </c>
      <c r="K82" s="278"/>
    </row>
    <row r="83" spans="2:11" ht="15" customHeight="1">
      <c r="B83" s="287"/>
      <c r="C83" s="288" t="s">
        <v>507</v>
      </c>
      <c r="D83" s="288"/>
      <c r="E83" s="288"/>
      <c r="F83" s="289" t="s">
        <v>498</v>
      </c>
      <c r="G83" s="288"/>
      <c r="H83" s="288" t="s">
        <v>508</v>
      </c>
      <c r="I83" s="288" t="s">
        <v>494</v>
      </c>
      <c r="J83" s="288">
        <v>20</v>
      </c>
      <c r="K83" s="278"/>
    </row>
    <row r="84" spans="2:11" ht="15" customHeight="1">
      <c r="B84" s="287"/>
      <c r="C84" s="288" t="s">
        <v>509</v>
      </c>
      <c r="D84" s="288"/>
      <c r="E84" s="288"/>
      <c r="F84" s="289" t="s">
        <v>498</v>
      </c>
      <c r="G84" s="288"/>
      <c r="H84" s="288" t="s">
        <v>510</v>
      </c>
      <c r="I84" s="288" t="s">
        <v>494</v>
      </c>
      <c r="J84" s="288">
        <v>20</v>
      </c>
      <c r="K84" s="278"/>
    </row>
    <row r="85" spans="2:11" ht="15" customHeight="1">
      <c r="B85" s="287"/>
      <c r="C85" s="265" t="s">
        <v>511</v>
      </c>
      <c r="D85" s="265"/>
      <c r="E85" s="265"/>
      <c r="F85" s="286" t="s">
        <v>498</v>
      </c>
      <c r="G85" s="285"/>
      <c r="H85" s="265" t="s">
        <v>512</v>
      </c>
      <c r="I85" s="265" t="s">
        <v>494</v>
      </c>
      <c r="J85" s="265">
        <v>50</v>
      </c>
      <c r="K85" s="278"/>
    </row>
    <row r="86" spans="2:11" ht="15" customHeight="1">
      <c r="B86" s="287"/>
      <c r="C86" s="265" t="s">
        <v>513</v>
      </c>
      <c r="D86" s="265"/>
      <c r="E86" s="265"/>
      <c r="F86" s="286" t="s">
        <v>498</v>
      </c>
      <c r="G86" s="285"/>
      <c r="H86" s="265" t="s">
        <v>514</v>
      </c>
      <c r="I86" s="265" t="s">
        <v>494</v>
      </c>
      <c r="J86" s="265">
        <v>20</v>
      </c>
      <c r="K86" s="278"/>
    </row>
    <row r="87" spans="2:11" ht="15" customHeight="1">
      <c r="B87" s="287"/>
      <c r="C87" s="265" t="s">
        <v>515</v>
      </c>
      <c r="D87" s="265"/>
      <c r="E87" s="265"/>
      <c r="F87" s="286" t="s">
        <v>498</v>
      </c>
      <c r="G87" s="285"/>
      <c r="H87" s="265" t="s">
        <v>516</v>
      </c>
      <c r="I87" s="265" t="s">
        <v>494</v>
      </c>
      <c r="J87" s="265">
        <v>20</v>
      </c>
      <c r="K87" s="278"/>
    </row>
    <row r="88" spans="2:11" ht="15" customHeight="1">
      <c r="B88" s="287"/>
      <c r="C88" s="265" t="s">
        <v>517</v>
      </c>
      <c r="D88" s="265"/>
      <c r="E88" s="265"/>
      <c r="F88" s="286" t="s">
        <v>498</v>
      </c>
      <c r="G88" s="285"/>
      <c r="H88" s="265" t="s">
        <v>518</v>
      </c>
      <c r="I88" s="265" t="s">
        <v>494</v>
      </c>
      <c r="J88" s="265">
        <v>50</v>
      </c>
      <c r="K88" s="278"/>
    </row>
    <row r="89" spans="2:11" ht="15" customHeight="1">
      <c r="B89" s="287"/>
      <c r="C89" s="265" t="s">
        <v>519</v>
      </c>
      <c r="D89" s="265"/>
      <c r="E89" s="265"/>
      <c r="F89" s="286" t="s">
        <v>498</v>
      </c>
      <c r="G89" s="285"/>
      <c r="H89" s="265" t="s">
        <v>519</v>
      </c>
      <c r="I89" s="265" t="s">
        <v>494</v>
      </c>
      <c r="J89" s="265">
        <v>50</v>
      </c>
      <c r="K89" s="278"/>
    </row>
    <row r="90" spans="2:11" ht="15" customHeight="1">
      <c r="B90" s="287"/>
      <c r="C90" s="265" t="s">
        <v>119</v>
      </c>
      <c r="D90" s="265"/>
      <c r="E90" s="265"/>
      <c r="F90" s="286" t="s">
        <v>498</v>
      </c>
      <c r="G90" s="285"/>
      <c r="H90" s="265" t="s">
        <v>520</v>
      </c>
      <c r="I90" s="265" t="s">
        <v>494</v>
      </c>
      <c r="J90" s="265">
        <v>255</v>
      </c>
      <c r="K90" s="278"/>
    </row>
    <row r="91" spans="2:11" ht="15" customHeight="1">
      <c r="B91" s="287"/>
      <c r="C91" s="265" t="s">
        <v>521</v>
      </c>
      <c r="D91" s="265"/>
      <c r="E91" s="265"/>
      <c r="F91" s="286" t="s">
        <v>492</v>
      </c>
      <c r="G91" s="285"/>
      <c r="H91" s="265" t="s">
        <v>522</v>
      </c>
      <c r="I91" s="265" t="s">
        <v>523</v>
      </c>
      <c r="J91" s="265"/>
      <c r="K91" s="278"/>
    </row>
    <row r="92" spans="2:11" ht="15" customHeight="1">
      <c r="B92" s="287"/>
      <c r="C92" s="265" t="s">
        <v>524</v>
      </c>
      <c r="D92" s="265"/>
      <c r="E92" s="265"/>
      <c r="F92" s="286" t="s">
        <v>492</v>
      </c>
      <c r="G92" s="285"/>
      <c r="H92" s="265" t="s">
        <v>525</v>
      </c>
      <c r="I92" s="265" t="s">
        <v>526</v>
      </c>
      <c r="J92" s="265"/>
      <c r="K92" s="278"/>
    </row>
    <row r="93" spans="2:11" ht="15" customHeight="1">
      <c r="B93" s="287"/>
      <c r="C93" s="265" t="s">
        <v>527</v>
      </c>
      <c r="D93" s="265"/>
      <c r="E93" s="265"/>
      <c r="F93" s="286" t="s">
        <v>492</v>
      </c>
      <c r="G93" s="285"/>
      <c r="H93" s="265" t="s">
        <v>527</v>
      </c>
      <c r="I93" s="265" t="s">
        <v>526</v>
      </c>
      <c r="J93" s="265"/>
      <c r="K93" s="278"/>
    </row>
    <row r="94" spans="2:11" ht="15" customHeight="1">
      <c r="B94" s="287"/>
      <c r="C94" s="265" t="s">
        <v>42</v>
      </c>
      <c r="D94" s="265"/>
      <c r="E94" s="265"/>
      <c r="F94" s="286" t="s">
        <v>492</v>
      </c>
      <c r="G94" s="285"/>
      <c r="H94" s="265" t="s">
        <v>528</v>
      </c>
      <c r="I94" s="265" t="s">
        <v>526</v>
      </c>
      <c r="J94" s="265"/>
      <c r="K94" s="278"/>
    </row>
    <row r="95" spans="2:11" ht="15" customHeight="1">
      <c r="B95" s="287"/>
      <c r="C95" s="265" t="s">
        <v>52</v>
      </c>
      <c r="D95" s="265"/>
      <c r="E95" s="265"/>
      <c r="F95" s="286" t="s">
        <v>492</v>
      </c>
      <c r="G95" s="285"/>
      <c r="H95" s="265" t="s">
        <v>529</v>
      </c>
      <c r="I95" s="265" t="s">
        <v>526</v>
      </c>
      <c r="J95" s="265"/>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277" t="s">
        <v>530</v>
      </c>
      <c r="D100" s="277"/>
      <c r="E100" s="277"/>
      <c r="F100" s="277"/>
      <c r="G100" s="277"/>
      <c r="H100" s="277"/>
      <c r="I100" s="277"/>
      <c r="J100" s="277"/>
      <c r="K100" s="278"/>
    </row>
    <row r="101" spans="2:11" ht="17.25" customHeight="1">
      <c r="B101" s="276"/>
      <c r="C101" s="279" t="s">
        <v>486</v>
      </c>
      <c r="D101" s="279"/>
      <c r="E101" s="279"/>
      <c r="F101" s="279" t="s">
        <v>487</v>
      </c>
      <c r="G101" s="280"/>
      <c r="H101" s="279" t="s">
        <v>113</v>
      </c>
      <c r="I101" s="279" t="s">
        <v>61</v>
      </c>
      <c r="J101" s="279" t="s">
        <v>488</v>
      </c>
      <c r="K101" s="278"/>
    </row>
    <row r="102" spans="2:11" ht="17.25" customHeight="1">
      <c r="B102" s="276"/>
      <c r="C102" s="281" t="s">
        <v>489</v>
      </c>
      <c r="D102" s="281"/>
      <c r="E102" s="281"/>
      <c r="F102" s="282" t="s">
        <v>490</v>
      </c>
      <c r="G102" s="283"/>
      <c r="H102" s="281"/>
      <c r="I102" s="281"/>
      <c r="J102" s="281" t="s">
        <v>491</v>
      </c>
      <c r="K102" s="278"/>
    </row>
    <row r="103" spans="2:11" ht="5.25" customHeight="1">
      <c r="B103" s="276"/>
      <c r="C103" s="279"/>
      <c r="D103" s="279"/>
      <c r="E103" s="279"/>
      <c r="F103" s="279"/>
      <c r="G103" s="295"/>
      <c r="H103" s="279"/>
      <c r="I103" s="279"/>
      <c r="J103" s="279"/>
      <c r="K103" s="278"/>
    </row>
    <row r="104" spans="2:11" ht="15" customHeight="1">
      <c r="B104" s="276"/>
      <c r="C104" s="265" t="s">
        <v>57</v>
      </c>
      <c r="D104" s="284"/>
      <c r="E104" s="284"/>
      <c r="F104" s="286" t="s">
        <v>492</v>
      </c>
      <c r="G104" s="295"/>
      <c r="H104" s="265" t="s">
        <v>531</v>
      </c>
      <c r="I104" s="265" t="s">
        <v>494</v>
      </c>
      <c r="J104" s="265">
        <v>20</v>
      </c>
      <c r="K104" s="278"/>
    </row>
    <row r="105" spans="2:11" ht="15" customHeight="1">
      <c r="B105" s="276"/>
      <c r="C105" s="265" t="s">
        <v>495</v>
      </c>
      <c r="D105" s="265"/>
      <c r="E105" s="265"/>
      <c r="F105" s="286" t="s">
        <v>492</v>
      </c>
      <c r="G105" s="265"/>
      <c r="H105" s="265" t="s">
        <v>531</v>
      </c>
      <c r="I105" s="265" t="s">
        <v>494</v>
      </c>
      <c r="J105" s="265">
        <v>120</v>
      </c>
      <c r="K105" s="278"/>
    </row>
    <row r="106" spans="2:11" ht="15" customHeight="1">
      <c r="B106" s="287"/>
      <c r="C106" s="265" t="s">
        <v>497</v>
      </c>
      <c r="D106" s="265"/>
      <c r="E106" s="265"/>
      <c r="F106" s="286" t="s">
        <v>498</v>
      </c>
      <c r="G106" s="265"/>
      <c r="H106" s="265" t="s">
        <v>531</v>
      </c>
      <c r="I106" s="265" t="s">
        <v>494</v>
      </c>
      <c r="J106" s="265">
        <v>50</v>
      </c>
      <c r="K106" s="278"/>
    </row>
    <row r="107" spans="2:11" ht="15" customHeight="1">
      <c r="B107" s="287"/>
      <c r="C107" s="265" t="s">
        <v>500</v>
      </c>
      <c r="D107" s="265"/>
      <c r="E107" s="265"/>
      <c r="F107" s="286" t="s">
        <v>492</v>
      </c>
      <c r="G107" s="265"/>
      <c r="H107" s="265" t="s">
        <v>531</v>
      </c>
      <c r="I107" s="265" t="s">
        <v>502</v>
      </c>
      <c r="J107" s="265"/>
      <c r="K107" s="278"/>
    </row>
    <row r="108" spans="2:11" ht="15" customHeight="1">
      <c r="B108" s="287"/>
      <c r="C108" s="265" t="s">
        <v>511</v>
      </c>
      <c r="D108" s="265"/>
      <c r="E108" s="265"/>
      <c r="F108" s="286" t="s">
        <v>498</v>
      </c>
      <c r="G108" s="265"/>
      <c r="H108" s="265" t="s">
        <v>531</v>
      </c>
      <c r="I108" s="265" t="s">
        <v>494</v>
      </c>
      <c r="J108" s="265">
        <v>50</v>
      </c>
      <c r="K108" s="278"/>
    </row>
    <row r="109" spans="2:11" ht="15" customHeight="1">
      <c r="B109" s="287"/>
      <c r="C109" s="265" t="s">
        <v>519</v>
      </c>
      <c r="D109" s="265"/>
      <c r="E109" s="265"/>
      <c r="F109" s="286" t="s">
        <v>498</v>
      </c>
      <c r="G109" s="265"/>
      <c r="H109" s="265" t="s">
        <v>531</v>
      </c>
      <c r="I109" s="265" t="s">
        <v>494</v>
      </c>
      <c r="J109" s="265">
        <v>50</v>
      </c>
      <c r="K109" s="278"/>
    </row>
    <row r="110" spans="2:11" ht="15" customHeight="1">
      <c r="B110" s="287"/>
      <c r="C110" s="265" t="s">
        <v>517</v>
      </c>
      <c r="D110" s="265"/>
      <c r="E110" s="265"/>
      <c r="F110" s="286" t="s">
        <v>498</v>
      </c>
      <c r="G110" s="265"/>
      <c r="H110" s="265" t="s">
        <v>531</v>
      </c>
      <c r="I110" s="265" t="s">
        <v>494</v>
      </c>
      <c r="J110" s="265">
        <v>50</v>
      </c>
      <c r="K110" s="278"/>
    </row>
    <row r="111" spans="2:11" ht="15" customHeight="1">
      <c r="B111" s="287"/>
      <c r="C111" s="265" t="s">
        <v>57</v>
      </c>
      <c r="D111" s="265"/>
      <c r="E111" s="265"/>
      <c r="F111" s="286" t="s">
        <v>492</v>
      </c>
      <c r="G111" s="265"/>
      <c r="H111" s="265" t="s">
        <v>532</v>
      </c>
      <c r="I111" s="265" t="s">
        <v>494</v>
      </c>
      <c r="J111" s="265">
        <v>20</v>
      </c>
      <c r="K111" s="278"/>
    </row>
    <row r="112" spans="2:11" ht="15" customHeight="1">
      <c r="B112" s="287"/>
      <c r="C112" s="265" t="s">
        <v>533</v>
      </c>
      <c r="D112" s="265"/>
      <c r="E112" s="265"/>
      <c r="F112" s="286" t="s">
        <v>492</v>
      </c>
      <c r="G112" s="265"/>
      <c r="H112" s="265" t="s">
        <v>534</v>
      </c>
      <c r="I112" s="265" t="s">
        <v>494</v>
      </c>
      <c r="J112" s="265">
        <v>120</v>
      </c>
      <c r="K112" s="278"/>
    </row>
    <row r="113" spans="2:11" ht="15" customHeight="1">
      <c r="B113" s="287"/>
      <c r="C113" s="265" t="s">
        <v>42</v>
      </c>
      <c r="D113" s="265"/>
      <c r="E113" s="265"/>
      <c r="F113" s="286" t="s">
        <v>492</v>
      </c>
      <c r="G113" s="265"/>
      <c r="H113" s="265" t="s">
        <v>535</v>
      </c>
      <c r="I113" s="265" t="s">
        <v>526</v>
      </c>
      <c r="J113" s="265"/>
      <c r="K113" s="278"/>
    </row>
    <row r="114" spans="2:11" ht="15" customHeight="1">
      <c r="B114" s="287"/>
      <c r="C114" s="265" t="s">
        <v>52</v>
      </c>
      <c r="D114" s="265"/>
      <c r="E114" s="265"/>
      <c r="F114" s="286" t="s">
        <v>492</v>
      </c>
      <c r="G114" s="265"/>
      <c r="H114" s="265" t="s">
        <v>536</v>
      </c>
      <c r="I114" s="265" t="s">
        <v>526</v>
      </c>
      <c r="J114" s="265"/>
      <c r="K114" s="278"/>
    </row>
    <row r="115" spans="2:11" ht="15" customHeight="1">
      <c r="B115" s="287"/>
      <c r="C115" s="265" t="s">
        <v>61</v>
      </c>
      <c r="D115" s="265"/>
      <c r="E115" s="265"/>
      <c r="F115" s="286" t="s">
        <v>492</v>
      </c>
      <c r="G115" s="265"/>
      <c r="H115" s="265" t="s">
        <v>537</v>
      </c>
      <c r="I115" s="265" t="s">
        <v>538</v>
      </c>
      <c r="J115" s="265"/>
      <c r="K115" s="278"/>
    </row>
    <row r="116" spans="2:11" ht="15" customHeight="1">
      <c r="B116" s="290"/>
      <c r="C116" s="296"/>
      <c r="D116" s="296"/>
      <c r="E116" s="296"/>
      <c r="F116" s="296"/>
      <c r="G116" s="296"/>
      <c r="H116" s="296"/>
      <c r="I116" s="296"/>
      <c r="J116" s="296"/>
      <c r="K116" s="292"/>
    </row>
    <row r="117" spans="2:11" ht="18.75" customHeight="1">
      <c r="B117" s="297"/>
      <c r="C117" s="262"/>
      <c r="D117" s="262"/>
      <c r="E117" s="262"/>
      <c r="F117" s="298"/>
      <c r="G117" s="262"/>
      <c r="H117" s="262"/>
      <c r="I117" s="262"/>
      <c r="J117" s="262"/>
      <c r="K117" s="297"/>
    </row>
    <row r="118" spans="2:11" ht="18.75" customHeight="1">
      <c r="B118" s="272"/>
      <c r="C118" s="272"/>
      <c r="D118" s="272"/>
      <c r="E118" s="272"/>
      <c r="F118" s="272"/>
      <c r="G118" s="272"/>
      <c r="H118" s="272"/>
      <c r="I118" s="272"/>
      <c r="J118" s="272"/>
      <c r="K118" s="272"/>
    </row>
    <row r="119" spans="2:11" ht="7.5" customHeight="1">
      <c r="B119" s="299"/>
      <c r="C119" s="300"/>
      <c r="D119" s="300"/>
      <c r="E119" s="300"/>
      <c r="F119" s="300"/>
      <c r="G119" s="300"/>
      <c r="H119" s="300"/>
      <c r="I119" s="300"/>
      <c r="J119" s="300"/>
      <c r="K119" s="301"/>
    </row>
    <row r="120" spans="2:11" ht="45" customHeight="1">
      <c r="B120" s="302"/>
      <c r="C120" s="253" t="s">
        <v>539</v>
      </c>
      <c r="D120" s="253"/>
      <c r="E120" s="253"/>
      <c r="F120" s="253"/>
      <c r="G120" s="253"/>
      <c r="H120" s="253"/>
      <c r="I120" s="253"/>
      <c r="J120" s="253"/>
      <c r="K120" s="303"/>
    </row>
    <row r="121" spans="2:11" ht="17.25" customHeight="1">
      <c r="B121" s="304"/>
      <c r="C121" s="279" t="s">
        <v>486</v>
      </c>
      <c r="D121" s="279"/>
      <c r="E121" s="279"/>
      <c r="F121" s="279" t="s">
        <v>487</v>
      </c>
      <c r="G121" s="280"/>
      <c r="H121" s="279" t="s">
        <v>113</v>
      </c>
      <c r="I121" s="279" t="s">
        <v>61</v>
      </c>
      <c r="J121" s="279" t="s">
        <v>488</v>
      </c>
      <c r="K121" s="305"/>
    </row>
    <row r="122" spans="2:11" ht="17.25" customHeight="1">
      <c r="B122" s="304"/>
      <c r="C122" s="281" t="s">
        <v>489</v>
      </c>
      <c r="D122" s="281"/>
      <c r="E122" s="281"/>
      <c r="F122" s="282" t="s">
        <v>490</v>
      </c>
      <c r="G122" s="283"/>
      <c r="H122" s="281"/>
      <c r="I122" s="281"/>
      <c r="J122" s="281" t="s">
        <v>491</v>
      </c>
      <c r="K122" s="305"/>
    </row>
    <row r="123" spans="2:11" ht="5.25" customHeight="1">
      <c r="B123" s="306"/>
      <c r="C123" s="284"/>
      <c r="D123" s="284"/>
      <c r="E123" s="284"/>
      <c r="F123" s="284"/>
      <c r="G123" s="265"/>
      <c r="H123" s="284"/>
      <c r="I123" s="284"/>
      <c r="J123" s="284"/>
      <c r="K123" s="307"/>
    </row>
    <row r="124" spans="2:11" ht="15" customHeight="1">
      <c r="B124" s="306"/>
      <c r="C124" s="265" t="s">
        <v>495</v>
      </c>
      <c r="D124" s="284"/>
      <c r="E124" s="284"/>
      <c r="F124" s="286" t="s">
        <v>492</v>
      </c>
      <c r="G124" s="265"/>
      <c r="H124" s="265" t="s">
        <v>531</v>
      </c>
      <c r="I124" s="265" t="s">
        <v>494</v>
      </c>
      <c r="J124" s="265">
        <v>120</v>
      </c>
      <c r="K124" s="308"/>
    </row>
    <row r="125" spans="2:11" ht="15" customHeight="1">
      <c r="B125" s="306"/>
      <c r="C125" s="265" t="s">
        <v>540</v>
      </c>
      <c r="D125" s="265"/>
      <c r="E125" s="265"/>
      <c r="F125" s="286" t="s">
        <v>492</v>
      </c>
      <c r="G125" s="265"/>
      <c r="H125" s="265" t="s">
        <v>541</v>
      </c>
      <c r="I125" s="265" t="s">
        <v>494</v>
      </c>
      <c r="J125" s="265" t="s">
        <v>542</v>
      </c>
      <c r="K125" s="308"/>
    </row>
    <row r="126" spans="2:11" ht="15" customHeight="1">
      <c r="B126" s="306"/>
      <c r="C126" s="265" t="s">
        <v>87</v>
      </c>
      <c r="D126" s="265"/>
      <c r="E126" s="265"/>
      <c r="F126" s="286" t="s">
        <v>492</v>
      </c>
      <c r="G126" s="265"/>
      <c r="H126" s="265" t="s">
        <v>543</v>
      </c>
      <c r="I126" s="265" t="s">
        <v>494</v>
      </c>
      <c r="J126" s="265" t="s">
        <v>542</v>
      </c>
      <c r="K126" s="308"/>
    </row>
    <row r="127" spans="2:11" ht="15" customHeight="1">
      <c r="B127" s="306"/>
      <c r="C127" s="265" t="s">
        <v>503</v>
      </c>
      <c r="D127" s="265"/>
      <c r="E127" s="265"/>
      <c r="F127" s="286" t="s">
        <v>498</v>
      </c>
      <c r="G127" s="265"/>
      <c r="H127" s="265" t="s">
        <v>504</v>
      </c>
      <c r="I127" s="265" t="s">
        <v>494</v>
      </c>
      <c r="J127" s="265">
        <v>15</v>
      </c>
      <c r="K127" s="308"/>
    </row>
    <row r="128" spans="2:11" ht="15" customHeight="1">
      <c r="B128" s="306"/>
      <c r="C128" s="288" t="s">
        <v>505</v>
      </c>
      <c r="D128" s="288"/>
      <c r="E128" s="288"/>
      <c r="F128" s="289" t="s">
        <v>498</v>
      </c>
      <c r="G128" s="288"/>
      <c r="H128" s="288" t="s">
        <v>506</v>
      </c>
      <c r="I128" s="288" t="s">
        <v>494</v>
      </c>
      <c r="J128" s="288">
        <v>15</v>
      </c>
      <c r="K128" s="308"/>
    </row>
    <row r="129" spans="2:11" ht="15" customHeight="1">
      <c r="B129" s="306"/>
      <c r="C129" s="288" t="s">
        <v>507</v>
      </c>
      <c r="D129" s="288"/>
      <c r="E129" s="288"/>
      <c r="F129" s="289" t="s">
        <v>498</v>
      </c>
      <c r="G129" s="288"/>
      <c r="H129" s="288" t="s">
        <v>508</v>
      </c>
      <c r="I129" s="288" t="s">
        <v>494</v>
      </c>
      <c r="J129" s="288">
        <v>20</v>
      </c>
      <c r="K129" s="308"/>
    </row>
    <row r="130" spans="2:11" ht="15" customHeight="1">
      <c r="B130" s="306"/>
      <c r="C130" s="288" t="s">
        <v>509</v>
      </c>
      <c r="D130" s="288"/>
      <c r="E130" s="288"/>
      <c r="F130" s="289" t="s">
        <v>498</v>
      </c>
      <c r="G130" s="288"/>
      <c r="H130" s="288" t="s">
        <v>510</v>
      </c>
      <c r="I130" s="288" t="s">
        <v>494</v>
      </c>
      <c r="J130" s="288">
        <v>20</v>
      </c>
      <c r="K130" s="308"/>
    </row>
    <row r="131" spans="2:11" ht="15" customHeight="1">
      <c r="B131" s="306"/>
      <c r="C131" s="265" t="s">
        <v>497</v>
      </c>
      <c r="D131" s="265"/>
      <c r="E131" s="265"/>
      <c r="F131" s="286" t="s">
        <v>498</v>
      </c>
      <c r="G131" s="265"/>
      <c r="H131" s="265" t="s">
        <v>531</v>
      </c>
      <c r="I131" s="265" t="s">
        <v>494</v>
      </c>
      <c r="J131" s="265">
        <v>50</v>
      </c>
      <c r="K131" s="308"/>
    </row>
    <row r="132" spans="2:11" ht="15" customHeight="1">
      <c r="B132" s="306"/>
      <c r="C132" s="265" t="s">
        <v>511</v>
      </c>
      <c r="D132" s="265"/>
      <c r="E132" s="265"/>
      <c r="F132" s="286" t="s">
        <v>498</v>
      </c>
      <c r="G132" s="265"/>
      <c r="H132" s="265" t="s">
        <v>531</v>
      </c>
      <c r="I132" s="265" t="s">
        <v>494</v>
      </c>
      <c r="J132" s="265">
        <v>50</v>
      </c>
      <c r="K132" s="308"/>
    </row>
    <row r="133" spans="2:11" ht="15" customHeight="1">
      <c r="B133" s="306"/>
      <c r="C133" s="265" t="s">
        <v>517</v>
      </c>
      <c r="D133" s="265"/>
      <c r="E133" s="265"/>
      <c r="F133" s="286" t="s">
        <v>498</v>
      </c>
      <c r="G133" s="265"/>
      <c r="H133" s="265" t="s">
        <v>531</v>
      </c>
      <c r="I133" s="265" t="s">
        <v>494</v>
      </c>
      <c r="J133" s="265">
        <v>50</v>
      </c>
      <c r="K133" s="308"/>
    </row>
    <row r="134" spans="2:11" ht="15" customHeight="1">
      <c r="B134" s="306"/>
      <c r="C134" s="265" t="s">
        <v>519</v>
      </c>
      <c r="D134" s="265"/>
      <c r="E134" s="265"/>
      <c r="F134" s="286" t="s">
        <v>498</v>
      </c>
      <c r="G134" s="265"/>
      <c r="H134" s="265" t="s">
        <v>531</v>
      </c>
      <c r="I134" s="265" t="s">
        <v>494</v>
      </c>
      <c r="J134" s="265">
        <v>50</v>
      </c>
      <c r="K134" s="308"/>
    </row>
    <row r="135" spans="2:11" ht="15" customHeight="1">
      <c r="B135" s="306"/>
      <c r="C135" s="265" t="s">
        <v>119</v>
      </c>
      <c r="D135" s="265"/>
      <c r="E135" s="265"/>
      <c r="F135" s="286" t="s">
        <v>498</v>
      </c>
      <c r="G135" s="265"/>
      <c r="H135" s="265" t="s">
        <v>544</v>
      </c>
      <c r="I135" s="265" t="s">
        <v>494</v>
      </c>
      <c r="J135" s="265">
        <v>255</v>
      </c>
      <c r="K135" s="308"/>
    </row>
    <row r="136" spans="2:11" ht="15" customHeight="1">
      <c r="B136" s="306"/>
      <c r="C136" s="265" t="s">
        <v>521</v>
      </c>
      <c r="D136" s="265"/>
      <c r="E136" s="265"/>
      <c r="F136" s="286" t="s">
        <v>492</v>
      </c>
      <c r="G136" s="265"/>
      <c r="H136" s="265" t="s">
        <v>545</v>
      </c>
      <c r="I136" s="265" t="s">
        <v>523</v>
      </c>
      <c r="J136" s="265"/>
      <c r="K136" s="308"/>
    </row>
    <row r="137" spans="2:11" ht="15" customHeight="1">
      <c r="B137" s="306"/>
      <c r="C137" s="265" t="s">
        <v>524</v>
      </c>
      <c r="D137" s="265"/>
      <c r="E137" s="265"/>
      <c r="F137" s="286" t="s">
        <v>492</v>
      </c>
      <c r="G137" s="265"/>
      <c r="H137" s="265" t="s">
        <v>546</v>
      </c>
      <c r="I137" s="265" t="s">
        <v>526</v>
      </c>
      <c r="J137" s="265"/>
      <c r="K137" s="308"/>
    </row>
    <row r="138" spans="2:11" ht="15" customHeight="1">
      <c r="B138" s="306"/>
      <c r="C138" s="265" t="s">
        <v>527</v>
      </c>
      <c r="D138" s="265"/>
      <c r="E138" s="265"/>
      <c r="F138" s="286" t="s">
        <v>492</v>
      </c>
      <c r="G138" s="265"/>
      <c r="H138" s="265" t="s">
        <v>527</v>
      </c>
      <c r="I138" s="265" t="s">
        <v>526</v>
      </c>
      <c r="J138" s="265"/>
      <c r="K138" s="308"/>
    </row>
    <row r="139" spans="2:11" ht="15" customHeight="1">
      <c r="B139" s="306"/>
      <c r="C139" s="265" t="s">
        <v>42</v>
      </c>
      <c r="D139" s="265"/>
      <c r="E139" s="265"/>
      <c r="F139" s="286" t="s">
        <v>492</v>
      </c>
      <c r="G139" s="265"/>
      <c r="H139" s="265" t="s">
        <v>547</v>
      </c>
      <c r="I139" s="265" t="s">
        <v>526</v>
      </c>
      <c r="J139" s="265"/>
      <c r="K139" s="308"/>
    </row>
    <row r="140" spans="2:11" ht="15" customHeight="1">
      <c r="B140" s="306"/>
      <c r="C140" s="265" t="s">
        <v>548</v>
      </c>
      <c r="D140" s="265"/>
      <c r="E140" s="265"/>
      <c r="F140" s="286" t="s">
        <v>492</v>
      </c>
      <c r="G140" s="265"/>
      <c r="H140" s="265" t="s">
        <v>549</v>
      </c>
      <c r="I140" s="265" t="s">
        <v>526</v>
      </c>
      <c r="J140" s="265"/>
      <c r="K140" s="308"/>
    </row>
    <row r="141" spans="2:11" ht="15" customHeight="1">
      <c r="B141" s="309"/>
      <c r="C141" s="310"/>
      <c r="D141" s="310"/>
      <c r="E141" s="310"/>
      <c r="F141" s="310"/>
      <c r="G141" s="310"/>
      <c r="H141" s="310"/>
      <c r="I141" s="310"/>
      <c r="J141" s="310"/>
      <c r="K141" s="311"/>
    </row>
    <row r="142" spans="2:11" ht="18.75" customHeight="1">
      <c r="B142" s="262"/>
      <c r="C142" s="262"/>
      <c r="D142" s="262"/>
      <c r="E142" s="262"/>
      <c r="F142" s="298"/>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277" t="s">
        <v>550</v>
      </c>
      <c r="D145" s="277"/>
      <c r="E145" s="277"/>
      <c r="F145" s="277"/>
      <c r="G145" s="277"/>
      <c r="H145" s="277"/>
      <c r="I145" s="277"/>
      <c r="J145" s="277"/>
      <c r="K145" s="278"/>
    </row>
    <row r="146" spans="2:11" ht="17.25" customHeight="1">
      <c r="B146" s="276"/>
      <c r="C146" s="279" t="s">
        <v>486</v>
      </c>
      <c r="D146" s="279"/>
      <c r="E146" s="279"/>
      <c r="F146" s="279" t="s">
        <v>487</v>
      </c>
      <c r="G146" s="280"/>
      <c r="H146" s="279" t="s">
        <v>113</v>
      </c>
      <c r="I146" s="279" t="s">
        <v>61</v>
      </c>
      <c r="J146" s="279" t="s">
        <v>488</v>
      </c>
      <c r="K146" s="278"/>
    </row>
    <row r="147" spans="2:11" ht="17.25" customHeight="1">
      <c r="B147" s="276"/>
      <c r="C147" s="281" t="s">
        <v>489</v>
      </c>
      <c r="D147" s="281"/>
      <c r="E147" s="281"/>
      <c r="F147" s="282" t="s">
        <v>490</v>
      </c>
      <c r="G147" s="283"/>
      <c r="H147" s="281"/>
      <c r="I147" s="281"/>
      <c r="J147" s="281" t="s">
        <v>491</v>
      </c>
      <c r="K147" s="278"/>
    </row>
    <row r="148" spans="2:11" ht="5.25" customHeight="1">
      <c r="B148" s="287"/>
      <c r="C148" s="284"/>
      <c r="D148" s="284"/>
      <c r="E148" s="284"/>
      <c r="F148" s="284"/>
      <c r="G148" s="285"/>
      <c r="H148" s="284"/>
      <c r="I148" s="284"/>
      <c r="J148" s="284"/>
      <c r="K148" s="308"/>
    </row>
    <row r="149" spans="2:11" ht="15" customHeight="1">
      <c r="B149" s="287"/>
      <c r="C149" s="312" t="s">
        <v>495</v>
      </c>
      <c r="D149" s="265"/>
      <c r="E149" s="265"/>
      <c r="F149" s="313" t="s">
        <v>492</v>
      </c>
      <c r="G149" s="265"/>
      <c r="H149" s="312" t="s">
        <v>531</v>
      </c>
      <c r="I149" s="312" t="s">
        <v>494</v>
      </c>
      <c r="J149" s="312">
        <v>120</v>
      </c>
      <c r="K149" s="308"/>
    </row>
    <row r="150" spans="2:11" ht="15" customHeight="1">
      <c r="B150" s="287"/>
      <c r="C150" s="312" t="s">
        <v>540</v>
      </c>
      <c r="D150" s="265"/>
      <c r="E150" s="265"/>
      <c r="F150" s="313" t="s">
        <v>492</v>
      </c>
      <c r="G150" s="265"/>
      <c r="H150" s="312" t="s">
        <v>551</v>
      </c>
      <c r="I150" s="312" t="s">
        <v>494</v>
      </c>
      <c r="J150" s="312" t="s">
        <v>542</v>
      </c>
      <c r="K150" s="308"/>
    </row>
    <row r="151" spans="2:11" ht="15" customHeight="1">
      <c r="B151" s="287"/>
      <c r="C151" s="312" t="s">
        <v>87</v>
      </c>
      <c r="D151" s="265"/>
      <c r="E151" s="265"/>
      <c r="F151" s="313" t="s">
        <v>492</v>
      </c>
      <c r="G151" s="265"/>
      <c r="H151" s="312" t="s">
        <v>552</v>
      </c>
      <c r="I151" s="312" t="s">
        <v>494</v>
      </c>
      <c r="J151" s="312" t="s">
        <v>542</v>
      </c>
      <c r="K151" s="308"/>
    </row>
    <row r="152" spans="2:11" ht="15" customHeight="1">
      <c r="B152" s="287"/>
      <c r="C152" s="312" t="s">
        <v>497</v>
      </c>
      <c r="D152" s="265"/>
      <c r="E152" s="265"/>
      <c r="F152" s="313" t="s">
        <v>498</v>
      </c>
      <c r="G152" s="265"/>
      <c r="H152" s="312" t="s">
        <v>531</v>
      </c>
      <c r="I152" s="312" t="s">
        <v>494</v>
      </c>
      <c r="J152" s="312">
        <v>50</v>
      </c>
      <c r="K152" s="308"/>
    </row>
    <row r="153" spans="2:11" ht="15" customHeight="1">
      <c r="B153" s="287"/>
      <c r="C153" s="312" t="s">
        <v>500</v>
      </c>
      <c r="D153" s="265"/>
      <c r="E153" s="265"/>
      <c r="F153" s="313" t="s">
        <v>492</v>
      </c>
      <c r="G153" s="265"/>
      <c r="H153" s="312" t="s">
        <v>531</v>
      </c>
      <c r="I153" s="312" t="s">
        <v>502</v>
      </c>
      <c r="J153" s="312"/>
      <c r="K153" s="308"/>
    </row>
    <row r="154" spans="2:11" ht="15" customHeight="1">
      <c r="B154" s="287"/>
      <c r="C154" s="312" t="s">
        <v>511</v>
      </c>
      <c r="D154" s="265"/>
      <c r="E154" s="265"/>
      <c r="F154" s="313" t="s">
        <v>498</v>
      </c>
      <c r="G154" s="265"/>
      <c r="H154" s="312" t="s">
        <v>531</v>
      </c>
      <c r="I154" s="312" t="s">
        <v>494</v>
      </c>
      <c r="J154" s="312">
        <v>50</v>
      </c>
      <c r="K154" s="308"/>
    </row>
    <row r="155" spans="2:11" ht="15" customHeight="1">
      <c r="B155" s="287"/>
      <c r="C155" s="312" t="s">
        <v>519</v>
      </c>
      <c r="D155" s="265"/>
      <c r="E155" s="265"/>
      <c r="F155" s="313" t="s">
        <v>498</v>
      </c>
      <c r="G155" s="265"/>
      <c r="H155" s="312" t="s">
        <v>531</v>
      </c>
      <c r="I155" s="312" t="s">
        <v>494</v>
      </c>
      <c r="J155" s="312">
        <v>50</v>
      </c>
      <c r="K155" s="308"/>
    </row>
    <row r="156" spans="2:11" ht="15" customHeight="1">
      <c r="B156" s="287"/>
      <c r="C156" s="312" t="s">
        <v>517</v>
      </c>
      <c r="D156" s="265"/>
      <c r="E156" s="265"/>
      <c r="F156" s="313" t="s">
        <v>498</v>
      </c>
      <c r="G156" s="265"/>
      <c r="H156" s="312" t="s">
        <v>531</v>
      </c>
      <c r="I156" s="312" t="s">
        <v>494</v>
      </c>
      <c r="J156" s="312">
        <v>50</v>
      </c>
      <c r="K156" s="308"/>
    </row>
    <row r="157" spans="2:11" ht="15" customHeight="1">
      <c r="B157" s="287"/>
      <c r="C157" s="312" t="s">
        <v>101</v>
      </c>
      <c r="D157" s="265"/>
      <c r="E157" s="265"/>
      <c r="F157" s="313" t="s">
        <v>492</v>
      </c>
      <c r="G157" s="265"/>
      <c r="H157" s="312" t="s">
        <v>553</v>
      </c>
      <c r="I157" s="312" t="s">
        <v>494</v>
      </c>
      <c r="J157" s="312" t="s">
        <v>554</v>
      </c>
      <c r="K157" s="308"/>
    </row>
    <row r="158" spans="2:11" ht="15" customHeight="1">
      <c r="B158" s="287"/>
      <c r="C158" s="312" t="s">
        <v>555</v>
      </c>
      <c r="D158" s="265"/>
      <c r="E158" s="265"/>
      <c r="F158" s="313" t="s">
        <v>492</v>
      </c>
      <c r="G158" s="265"/>
      <c r="H158" s="312" t="s">
        <v>556</v>
      </c>
      <c r="I158" s="312" t="s">
        <v>526</v>
      </c>
      <c r="J158" s="312"/>
      <c r="K158" s="308"/>
    </row>
    <row r="159" spans="2:11" ht="15" customHeight="1">
      <c r="B159" s="314"/>
      <c r="C159" s="296"/>
      <c r="D159" s="296"/>
      <c r="E159" s="296"/>
      <c r="F159" s="296"/>
      <c r="G159" s="296"/>
      <c r="H159" s="296"/>
      <c r="I159" s="296"/>
      <c r="J159" s="296"/>
      <c r="K159" s="315"/>
    </row>
    <row r="160" spans="2:11" ht="18.75" customHeight="1">
      <c r="B160" s="262"/>
      <c r="C160" s="265"/>
      <c r="D160" s="265"/>
      <c r="E160" s="265"/>
      <c r="F160" s="286"/>
      <c r="G160" s="265"/>
      <c r="H160" s="265"/>
      <c r="I160" s="265"/>
      <c r="J160" s="265"/>
      <c r="K160" s="262"/>
    </row>
    <row r="161" spans="2:11" ht="18.75" customHeight="1">
      <c r="B161" s="272"/>
      <c r="C161" s="272"/>
      <c r="D161" s="272"/>
      <c r="E161" s="272"/>
      <c r="F161" s="272"/>
      <c r="G161" s="272"/>
      <c r="H161" s="272"/>
      <c r="I161" s="272"/>
      <c r="J161" s="272"/>
      <c r="K161" s="272"/>
    </row>
    <row r="162" spans="2:11" ht="7.5" customHeight="1">
      <c r="B162" s="249"/>
      <c r="C162" s="250"/>
      <c r="D162" s="250"/>
      <c r="E162" s="250"/>
      <c r="F162" s="250"/>
      <c r="G162" s="250"/>
      <c r="H162" s="250"/>
      <c r="I162" s="250"/>
      <c r="J162" s="250"/>
      <c r="K162" s="251"/>
    </row>
    <row r="163" spans="2:11" ht="45" customHeight="1">
      <c r="B163" s="252"/>
      <c r="C163" s="253" t="s">
        <v>86</v>
      </c>
      <c r="D163" s="253"/>
      <c r="E163" s="253"/>
      <c r="F163" s="253"/>
      <c r="G163" s="253"/>
      <c r="H163" s="253"/>
      <c r="I163" s="253"/>
      <c r="J163" s="253"/>
      <c r="K163" s="254"/>
    </row>
    <row r="164" spans="2:11" ht="17.25" customHeight="1">
      <c r="B164" s="252"/>
      <c r="C164" s="279" t="s">
        <v>486</v>
      </c>
      <c r="D164" s="279"/>
      <c r="E164" s="279"/>
      <c r="F164" s="279" t="s">
        <v>487</v>
      </c>
      <c r="G164" s="316"/>
      <c r="H164" s="317" t="s">
        <v>113</v>
      </c>
      <c r="I164" s="317" t="s">
        <v>61</v>
      </c>
      <c r="J164" s="279" t="s">
        <v>488</v>
      </c>
      <c r="K164" s="254"/>
    </row>
    <row r="165" spans="2:11" ht="17.25" customHeight="1">
      <c r="B165" s="256"/>
      <c r="C165" s="281" t="s">
        <v>489</v>
      </c>
      <c r="D165" s="281"/>
      <c r="E165" s="281"/>
      <c r="F165" s="282" t="s">
        <v>490</v>
      </c>
      <c r="G165" s="318"/>
      <c r="H165" s="319"/>
      <c r="I165" s="319"/>
      <c r="J165" s="281" t="s">
        <v>491</v>
      </c>
      <c r="K165" s="258"/>
    </row>
    <row r="166" spans="2:11" ht="5.25" customHeight="1">
      <c r="B166" s="287"/>
      <c r="C166" s="284"/>
      <c r="D166" s="284"/>
      <c r="E166" s="284"/>
      <c r="F166" s="284"/>
      <c r="G166" s="285"/>
      <c r="H166" s="284"/>
      <c r="I166" s="284"/>
      <c r="J166" s="284"/>
      <c r="K166" s="308"/>
    </row>
    <row r="167" spans="2:11" ht="15" customHeight="1">
      <c r="B167" s="287"/>
      <c r="C167" s="265" t="s">
        <v>495</v>
      </c>
      <c r="D167" s="265"/>
      <c r="E167" s="265"/>
      <c r="F167" s="286" t="s">
        <v>492</v>
      </c>
      <c r="G167" s="265"/>
      <c r="H167" s="265" t="s">
        <v>531</v>
      </c>
      <c r="I167" s="265" t="s">
        <v>494</v>
      </c>
      <c r="J167" s="265">
        <v>120</v>
      </c>
      <c r="K167" s="308"/>
    </row>
    <row r="168" spans="2:11" ht="15" customHeight="1">
      <c r="B168" s="287"/>
      <c r="C168" s="265" t="s">
        <v>540</v>
      </c>
      <c r="D168" s="265"/>
      <c r="E168" s="265"/>
      <c r="F168" s="286" t="s">
        <v>492</v>
      </c>
      <c r="G168" s="265"/>
      <c r="H168" s="265" t="s">
        <v>541</v>
      </c>
      <c r="I168" s="265" t="s">
        <v>494</v>
      </c>
      <c r="J168" s="265" t="s">
        <v>542</v>
      </c>
      <c r="K168" s="308"/>
    </row>
    <row r="169" spans="2:11" ht="15" customHeight="1">
      <c r="B169" s="287"/>
      <c r="C169" s="265" t="s">
        <v>87</v>
      </c>
      <c r="D169" s="265"/>
      <c r="E169" s="265"/>
      <c r="F169" s="286" t="s">
        <v>492</v>
      </c>
      <c r="G169" s="265"/>
      <c r="H169" s="265" t="s">
        <v>557</v>
      </c>
      <c r="I169" s="265" t="s">
        <v>494</v>
      </c>
      <c r="J169" s="265" t="s">
        <v>542</v>
      </c>
      <c r="K169" s="308"/>
    </row>
    <row r="170" spans="2:11" ht="15" customHeight="1">
      <c r="B170" s="287"/>
      <c r="C170" s="265" t="s">
        <v>497</v>
      </c>
      <c r="D170" s="265"/>
      <c r="E170" s="265"/>
      <c r="F170" s="286" t="s">
        <v>498</v>
      </c>
      <c r="G170" s="265"/>
      <c r="H170" s="265" t="s">
        <v>557</v>
      </c>
      <c r="I170" s="265" t="s">
        <v>494</v>
      </c>
      <c r="J170" s="265">
        <v>50</v>
      </c>
      <c r="K170" s="308"/>
    </row>
    <row r="171" spans="2:11" ht="15" customHeight="1">
      <c r="B171" s="287"/>
      <c r="C171" s="265" t="s">
        <v>500</v>
      </c>
      <c r="D171" s="265"/>
      <c r="E171" s="265"/>
      <c r="F171" s="286" t="s">
        <v>492</v>
      </c>
      <c r="G171" s="265"/>
      <c r="H171" s="265" t="s">
        <v>557</v>
      </c>
      <c r="I171" s="265" t="s">
        <v>502</v>
      </c>
      <c r="J171" s="265"/>
      <c r="K171" s="308"/>
    </row>
    <row r="172" spans="2:11" ht="15" customHeight="1">
      <c r="B172" s="287"/>
      <c r="C172" s="265" t="s">
        <v>511</v>
      </c>
      <c r="D172" s="265"/>
      <c r="E172" s="265"/>
      <c r="F172" s="286" t="s">
        <v>498</v>
      </c>
      <c r="G172" s="265"/>
      <c r="H172" s="265" t="s">
        <v>557</v>
      </c>
      <c r="I172" s="265" t="s">
        <v>494</v>
      </c>
      <c r="J172" s="265">
        <v>50</v>
      </c>
      <c r="K172" s="308"/>
    </row>
    <row r="173" spans="2:11" ht="15" customHeight="1">
      <c r="B173" s="287"/>
      <c r="C173" s="265" t="s">
        <v>519</v>
      </c>
      <c r="D173" s="265"/>
      <c r="E173" s="265"/>
      <c r="F173" s="286" t="s">
        <v>498</v>
      </c>
      <c r="G173" s="265"/>
      <c r="H173" s="265" t="s">
        <v>557</v>
      </c>
      <c r="I173" s="265" t="s">
        <v>494</v>
      </c>
      <c r="J173" s="265">
        <v>50</v>
      </c>
      <c r="K173" s="308"/>
    </row>
    <row r="174" spans="2:11" ht="15" customHeight="1">
      <c r="B174" s="287"/>
      <c r="C174" s="265" t="s">
        <v>517</v>
      </c>
      <c r="D174" s="265"/>
      <c r="E174" s="265"/>
      <c r="F174" s="286" t="s">
        <v>498</v>
      </c>
      <c r="G174" s="265"/>
      <c r="H174" s="265" t="s">
        <v>557</v>
      </c>
      <c r="I174" s="265" t="s">
        <v>494</v>
      </c>
      <c r="J174" s="265">
        <v>50</v>
      </c>
      <c r="K174" s="308"/>
    </row>
    <row r="175" spans="2:11" ht="15" customHeight="1">
      <c r="B175" s="287"/>
      <c r="C175" s="265" t="s">
        <v>112</v>
      </c>
      <c r="D175" s="265"/>
      <c r="E175" s="265"/>
      <c r="F175" s="286" t="s">
        <v>492</v>
      </c>
      <c r="G175" s="265"/>
      <c r="H175" s="265" t="s">
        <v>558</v>
      </c>
      <c r="I175" s="265" t="s">
        <v>559</v>
      </c>
      <c r="J175" s="265"/>
      <c r="K175" s="308"/>
    </row>
    <row r="176" spans="2:11" ht="15" customHeight="1">
      <c r="B176" s="287"/>
      <c r="C176" s="265" t="s">
        <v>61</v>
      </c>
      <c r="D176" s="265"/>
      <c r="E176" s="265"/>
      <c r="F176" s="286" t="s">
        <v>492</v>
      </c>
      <c r="G176" s="265"/>
      <c r="H176" s="265" t="s">
        <v>560</v>
      </c>
      <c r="I176" s="265" t="s">
        <v>561</v>
      </c>
      <c r="J176" s="265">
        <v>1</v>
      </c>
      <c r="K176" s="308"/>
    </row>
    <row r="177" spans="2:11" ht="15" customHeight="1">
      <c r="B177" s="287"/>
      <c r="C177" s="265" t="s">
        <v>57</v>
      </c>
      <c r="D177" s="265"/>
      <c r="E177" s="265"/>
      <c r="F177" s="286" t="s">
        <v>492</v>
      </c>
      <c r="G177" s="265"/>
      <c r="H177" s="265" t="s">
        <v>562</v>
      </c>
      <c r="I177" s="265" t="s">
        <v>494</v>
      </c>
      <c r="J177" s="265">
        <v>20</v>
      </c>
      <c r="K177" s="308"/>
    </row>
    <row r="178" spans="2:11" ht="15" customHeight="1">
      <c r="B178" s="287"/>
      <c r="C178" s="265" t="s">
        <v>113</v>
      </c>
      <c r="D178" s="265"/>
      <c r="E178" s="265"/>
      <c r="F178" s="286" t="s">
        <v>492</v>
      </c>
      <c r="G178" s="265"/>
      <c r="H178" s="265" t="s">
        <v>563</v>
      </c>
      <c r="I178" s="265" t="s">
        <v>494</v>
      </c>
      <c r="J178" s="265">
        <v>255</v>
      </c>
      <c r="K178" s="308"/>
    </row>
    <row r="179" spans="2:11" ht="15" customHeight="1">
      <c r="B179" s="287"/>
      <c r="C179" s="265" t="s">
        <v>114</v>
      </c>
      <c r="D179" s="265"/>
      <c r="E179" s="265"/>
      <c r="F179" s="286" t="s">
        <v>492</v>
      </c>
      <c r="G179" s="265"/>
      <c r="H179" s="265" t="s">
        <v>457</v>
      </c>
      <c r="I179" s="265" t="s">
        <v>494</v>
      </c>
      <c r="J179" s="265">
        <v>10</v>
      </c>
      <c r="K179" s="308"/>
    </row>
    <row r="180" spans="2:11" ht="15" customHeight="1">
      <c r="B180" s="287"/>
      <c r="C180" s="265" t="s">
        <v>115</v>
      </c>
      <c r="D180" s="265"/>
      <c r="E180" s="265"/>
      <c r="F180" s="286" t="s">
        <v>492</v>
      </c>
      <c r="G180" s="265"/>
      <c r="H180" s="265" t="s">
        <v>564</v>
      </c>
      <c r="I180" s="265" t="s">
        <v>526</v>
      </c>
      <c r="J180" s="265"/>
      <c r="K180" s="308"/>
    </row>
    <row r="181" spans="2:11" ht="15" customHeight="1">
      <c r="B181" s="287"/>
      <c r="C181" s="265" t="s">
        <v>565</v>
      </c>
      <c r="D181" s="265"/>
      <c r="E181" s="265"/>
      <c r="F181" s="286" t="s">
        <v>492</v>
      </c>
      <c r="G181" s="265"/>
      <c r="H181" s="265" t="s">
        <v>566</v>
      </c>
      <c r="I181" s="265" t="s">
        <v>526</v>
      </c>
      <c r="J181" s="265"/>
      <c r="K181" s="308"/>
    </row>
    <row r="182" spans="2:11" ht="15" customHeight="1">
      <c r="B182" s="287"/>
      <c r="C182" s="265" t="s">
        <v>555</v>
      </c>
      <c r="D182" s="265"/>
      <c r="E182" s="265"/>
      <c r="F182" s="286" t="s">
        <v>492</v>
      </c>
      <c r="G182" s="265"/>
      <c r="H182" s="265" t="s">
        <v>567</v>
      </c>
      <c r="I182" s="265" t="s">
        <v>526</v>
      </c>
      <c r="J182" s="265"/>
      <c r="K182" s="308"/>
    </row>
    <row r="183" spans="2:11" ht="15" customHeight="1">
      <c r="B183" s="287"/>
      <c r="C183" s="265" t="s">
        <v>118</v>
      </c>
      <c r="D183" s="265"/>
      <c r="E183" s="265"/>
      <c r="F183" s="286" t="s">
        <v>498</v>
      </c>
      <c r="G183" s="265"/>
      <c r="H183" s="265" t="s">
        <v>568</v>
      </c>
      <c r="I183" s="265" t="s">
        <v>494</v>
      </c>
      <c r="J183" s="265">
        <v>50</v>
      </c>
      <c r="K183" s="308"/>
    </row>
    <row r="184" spans="2:11" ht="15" customHeight="1">
      <c r="B184" s="287"/>
      <c r="C184" s="265" t="s">
        <v>569</v>
      </c>
      <c r="D184" s="265"/>
      <c r="E184" s="265"/>
      <c r="F184" s="286" t="s">
        <v>498</v>
      </c>
      <c r="G184" s="265"/>
      <c r="H184" s="265" t="s">
        <v>570</v>
      </c>
      <c r="I184" s="265" t="s">
        <v>571</v>
      </c>
      <c r="J184" s="265"/>
      <c r="K184" s="308"/>
    </row>
    <row r="185" spans="2:11" ht="15" customHeight="1">
      <c r="B185" s="287"/>
      <c r="C185" s="265" t="s">
        <v>572</v>
      </c>
      <c r="D185" s="265"/>
      <c r="E185" s="265"/>
      <c r="F185" s="286" t="s">
        <v>498</v>
      </c>
      <c r="G185" s="265"/>
      <c r="H185" s="265" t="s">
        <v>573</v>
      </c>
      <c r="I185" s="265" t="s">
        <v>571</v>
      </c>
      <c r="J185" s="265"/>
      <c r="K185" s="308"/>
    </row>
    <row r="186" spans="2:11" ht="15" customHeight="1">
      <c r="B186" s="287"/>
      <c r="C186" s="265" t="s">
        <v>574</v>
      </c>
      <c r="D186" s="265"/>
      <c r="E186" s="265"/>
      <c r="F186" s="286" t="s">
        <v>498</v>
      </c>
      <c r="G186" s="265"/>
      <c r="H186" s="265" t="s">
        <v>575</v>
      </c>
      <c r="I186" s="265" t="s">
        <v>571</v>
      </c>
      <c r="J186" s="265"/>
      <c r="K186" s="308"/>
    </row>
    <row r="187" spans="2:11" ht="15" customHeight="1">
      <c r="B187" s="287"/>
      <c r="C187" s="320" t="s">
        <v>576</v>
      </c>
      <c r="D187" s="265"/>
      <c r="E187" s="265"/>
      <c r="F187" s="286" t="s">
        <v>498</v>
      </c>
      <c r="G187" s="265"/>
      <c r="H187" s="265" t="s">
        <v>577</v>
      </c>
      <c r="I187" s="265" t="s">
        <v>578</v>
      </c>
      <c r="J187" s="321" t="s">
        <v>579</v>
      </c>
      <c r="K187" s="308"/>
    </row>
    <row r="188" spans="2:11" ht="15" customHeight="1">
      <c r="B188" s="314"/>
      <c r="C188" s="322"/>
      <c r="D188" s="296"/>
      <c r="E188" s="296"/>
      <c r="F188" s="296"/>
      <c r="G188" s="296"/>
      <c r="H188" s="296"/>
      <c r="I188" s="296"/>
      <c r="J188" s="296"/>
      <c r="K188" s="315"/>
    </row>
    <row r="189" spans="2:11" ht="18.75" customHeight="1">
      <c r="B189" s="323"/>
      <c r="C189" s="324"/>
      <c r="D189" s="324"/>
      <c r="E189" s="324"/>
      <c r="F189" s="325"/>
      <c r="G189" s="265"/>
      <c r="H189" s="265"/>
      <c r="I189" s="265"/>
      <c r="J189" s="265"/>
      <c r="K189" s="262"/>
    </row>
    <row r="190" spans="2:11" ht="18.75" customHeight="1">
      <c r="B190" s="262"/>
      <c r="C190" s="265"/>
      <c r="D190" s="265"/>
      <c r="E190" s="265"/>
      <c r="F190" s="286"/>
      <c r="G190" s="265"/>
      <c r="H190" s="265"/>
      <c r="I190" s="265"/>
      <c r="J190" s="265"/>
      <c r="K190" s="262"/>
    </row>
    <row r="191" spans="2:11" ht="18.75" customHeight="1">
      <c r="B191" s="272"/>
      <c r="C191" s="272"/>
      <c r="D191" s="272"/>
      <c r="E191" s="272"/>
      <c r="F191" s="272"/>
      <c r="G191" s="272"/>
      <c r="H191" s="272"/>
      <c r="I191" s="272"/>
      <c r="J191" s="272"/>
      <c r="K191" s="272"/>
    </row>
    <row r="192" spans="2:11" ht="13.5">
      <c r="B192" s="249"/>
      <c r="C192" s="250"/>
      <c r="D192" s="250"/>
      <c r="E192" s="250"/>
      <c r="F192" s="250"/>
      <c r="G192" s="250"/>
      <c r="H192" s="250"/>
      <c r="I192" s="250"/>
      <c r="J192" s="250"/>
      <c r="K192" s="251"/>
    </row>
    <row r="193" spans="2:11" ht="21">
      <c r="B193" s="252"/>
      <c r="C193" s="253" t="s">
        <v>580</v>
      </c>
      <c r="D193" s="253"/>
      <c r="E193" s="253"/>
      <c r="F193" s="253"/>
      <c r="G193" s="253"/>
      <c r="H193" s="253"/>
      <c r="I193" s="253"/>
      <c r="J193" s="253"/>
      <c r="K193" s="254"/>
    </row>
    <row r="194" spans="2:11" ht="25.5" customHeight="1">
      <c r="B194" s="252"/>
      <c r="C194" s="326" t="s">
        <v>581</v>
      </c>
      <c r="D194" s="326"/>
      <c r="E194" s="326"/>
      <c r="F194" s="326" t="s">
        <v>582</v>
      </c>
      <c r="G194" s="327"/>
      <c r="H194" s="328" t="s">
        <v>583</v>
      </c>
      <c r="I194" s="328"/>
      <c r="J194" s="328"/>
      <c r="K194" s="254"/>
    </row>
    <row r="195" spans="2:11" ht="5.25" customHeight="1">
      <c r="B195" s="287"/>
      <c r="C195" s="284"/>
      <c r="D195" s="284"/>
      <c r="E195" s="284"/>
      <c r="F195" s="284"/>
      <c r="G195" s="265"/>
      <c r="H195" s="284"/>
      <c r="I195" s="284"/>
      <c r="J195" s="284"/>
      <c r="K195" s="308"/>
    </row>
    <row r="196" spans="2:11" ht="15" customHeight="1">
      <c r="B196" s="287"/>
      <c r="C196" s="265" t="s">
        <v>584</v>
      </c>
      <c r="D196" s="265"/>
      <c r="E196" s="265"/>
      <c r="F196" s="286" t="s">
        <v>47</v>
      </c>
      <c r="G196" s="265"/>
      <c r="H196" s="329" t="s">
        <v>585</v>
      </c>
      <c r="I196" s="329"/>
      <c r="J196" s="329"/>
      <c r="K196" s="308"/>
    </row>
    <row r="197" spans="2:11" ht="15" customHeight="1">
      <c r="B197" s="287"/>
      <c r="C197" s="293"/>
      <c r="D197" s="265"/>
      <c r="E197" s="265"/>
      <c r="F197" s="286" t="s">
        <v>48</v>
      </c>
      <c r="G197" s="265"/>
      <c r="H197" s="329" t="s">
        <v>586</v>
      </c>
      <c r="I197" s="329"/>
      <c r="J197" s="329"/>
      <c r="K197" s="308"/>
    </row>
    <row r="198" spans="2:11" ht="15" customHeight="1">
      <c r="B198" s="287"/>
      <c r="C198" s="293"/>
      <c r="D198" s="265"/>
      <c r="E198" s="265"/>
      <c r="F198" s="286" t="s">
        <v>51</v>
      </c>
      <c r="G198" s="265"/>
      <c r="H198" s="329" t="s">
        <v>587</v>
      </c>
      <c r="I198" s="329"/>
      <c r="J198" s="329"/>
      <c r="K198" s="308"/>
    </row>
    <row r="199" spans="2:11" ht="15" customHeight="1">
      <c r="B199" s="287"/>
      <c r="C199" s="265"/>
      <c r="D199" s="265"/>
      <c r="E199" s="265"/>
      <c r="F199" s="286" t="s">
        <v>49</v>
      </c>
      <c r="G199" s="265"/>
      <c r="H199" s="329" t="s">
        <v>588</v>
      </c>
      <c r="I199" s="329"/>
      <c r="J199" s="329"/>
      <c r="K199" s="308"/>
    </row>
    <row r="200" spans="2:11" ht="15" customHeight="1">
      <c r="B200" s="287"/>
      <c r="C200" s="265"/>
      <c r="D200" s="265"/>
      <c r="E200" s="265"/>
      <c r="F200" s="286" t="s">
        <v>50</v>
      </c>
      <c r="G200" s="265"/>
      <c r="H200" s="329" t="s">
        <v>589</v>
      </c>
      <c r="I200" s="329"/>
      <c r="J200" s="329"/>
      <c r="K200" s="308"/>
    </row>
    <row r="201" spans="2:11" ht="15" customHeight="1">
      <c r="B201" s="287"/>
      <c r="C201" s="265"/>
      <c r="D201" s="265"/>
      <c r="E201" s="265"/>
      <c r="F201" s="286"/>
      <c r="G201" s="265"/>
      <c r="H201" s="265"/>
      <c r="I201" s="265"/>
      <c r="J201" s="265"/>
      <c r="K201" s="308"/>
    </row>
    <row r="202" spans="2:11" ht="15" customHeight="1">
      <c r="B202" s="287"/>
      <c r="C202" s="265" t="s">
        <v>538</v>
      </c>
      <c r="D202" s="265"/>
      <c r="E202" s="265"/>
      <c r="F202" s="286" t="s">
        <v>82</v>
      </c>
      <c r="G202" s="265"/>
      <c r="H202" s="329" t="s">
        <v>590</v>
      </c>
      <c r="I202" s="329"/>
      <c r="J202" s="329"/>
      <c r="K202" s="308"/>
    </row>
    <row r="203" spans="2:11" ht="15" customHeight="1">
      <c r="B203" s="287"/>
      <c r="C203" s="293"/>
      <c r="D203" s="265"/>
      <c r="E203" s="265"/>
      <c r="F203" s="286" t="s">
        <v>437</v>
      </c>
      <c r="G203" s="265"/>
      <c r="H203" s="329" t="s">
        <v>438</v>
      </c>
      <c r="I203" s="329"/>
      <c r="J203" s="329"/>
      <c r="K203" s="308"/>
    </row>
    <row r="204" spans="2:11" ht="15" customHeight="1">
      <c r="B204" s="287"/>
      <c r="C204" s="265"/>
      <c r="D204" s="265"/>
      <c r="E204" s="265"/>
      <c r="F204" s="286" t="s">
        <v>435</v>
      </c>
      <c r="G204" s="265"/>
      <c r="H204" s="329" t="s">
        <v>591</v>
      </c>
      <c r="I204" s="329"/>
      <c r="J204" s="329"/>
      <c r="K204" s="308"/>
    </row>
    <row r="205" spans="2:11" ht="15" customHeight="1">
      <c r="B205" s="330"/>
      <c r="C205" s="293"/>
      <c r="D205" s="293"/>
      <c r="E205" s="293"/>
      <c r="F205" s="286" t="s">
        <v>439</v>
      </c>
      <c r="G205" s="271"/>
      <c r="H205" s="331" t="s">
        <v>90</v>
      </c>
      <c r="I205" s="331"/>
      <c r="J205" s="331"/>
      <c r="K205" s="332"/>
    </row>
    <row r="206" spans="2:11" ht="15" customHeight="1">
      <c r="B206" s="330"/>
      <c r="C206" s="293"/>
      <c r="D206" s="293"/>
      <c r="E206" s="293"/>
      <c r="F206" s="286" t="s">
        <v>440</v>
      </c>
      <c r="G206" s="271"/>
      <c r="H206" s="331" t="s">
        <v>398</v>
      </c>
      <c r="I206" s="331"/>
      <c r="J206" s="331"/>
      <c r="K206" s="332"/>
    </row>
    <row r="207" spans="2:11" ht="15" customHeight="1">
      <c r="B207" s="330"/>
      <c r="C207" s="293"/>
      <c r="D207" s="293"/>
      <c r="E207" s="293"/>
      <c r="F207" s="333"/>
      <c r="G207" s="271"/>
      <c r="H207" s="334"/>
      <c r="I207" s="334"/>
      <c r="J207" s="334"/>
      <c r="K207" s="332"/>
    </row>
    <row r="208" spans="2:11" ht="15" customHeight="1">
      <c r="B208" s="330"/>
      <c r="C208" s="265" t="s">
        <v>561</v>
      </c>
      <c r="D208" s="293"/>
      <c r="E208" s="293"/>
      <c r="F208" s="286">
        <v>1</v>
      </c>
      <c r="G208" s="271"/>
      <c r="H208" s="331" t="s">
        <v>592</v>
      </c>
      <c r="I208" s="331"/>
      <c r="J208" s="331"/>
      <c r="K208" s="332"/>
    </row>
    <row r="209" spans="2:11" ht="15" customHeight="1">
      <c r="B209" s="330"/>
      <c r="C209" s="293"/>
      <c r="D209" s="293"/>
      <c r="E209" s="293"/>
      <c r="F209" s="286">
        <v>2</v>
      </c>
      <c r="G209" s="271"/>
      <c r="H209" s="331" t="s">
        <v>593</v>
      </c>
      <c r="I209" s="331"/>
      <c r="J209" s="331"/>
      <c r="K209" s="332"/>
    </row>
    <row r="210" spans="2:11" ht="15" customHeight="1">
      <c r="B210" s="330"/>
      <c r="C210" s="293"/>
      <c r="D210" s="293"/>
      <c r="E210" s="293"/>
      <c r="F210" s="286">
        <v>3</v>
      </c>
      <c r="G210" s="271"/>
      <c r="H210" s="331" t="s">
        <v>594</v>
      </c>
      <c r="I210" s="331"/>
      <c r="J210" s="331"/>
      <c r="K210" s="332"/>
    </row>
    <row r="211" spans="2:11" ht="15" customHeight="1">
      <c r="B211" s="330"/>
      <c r="C211" s="293"/>
      <c r="D211" s="293"/>
      <c r="E211" s="293"/>
      <c r="F211" s="286">
        <v>4</v>
      </c>
      <c r="G211" s="271"/>
      <c r="H211" s="331" t="s">
        <v>595</v>
      </c>
      <c r="I211" s="331"/>
      <c r="J211" s="331"/>
      <c r="K211" s="332"/>
    </row>
    <row r="212" spans="2:11" ht="12.75" customHeight="1">
      <c r="B212" s="335"/>
      <c r="C212" s="336"/>
      <c r="D212" s="336"/>
      <c r="E212" s="336"/>
      <c r="F212" s="336"/>
      <c r="G212" s="336"/>
      <c r="H212" s="336"/>
      <c r="I212" s="336"/>
      <c r="J212" s="336"/>
      <c r="K212" s="337"/>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Jirasek Jan</cp:lastModifiedBy>
  <dcterms:modified xsi:type="dcterms:W3CDTF">2015-08-13T11:05:03Z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