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Stavby" localSheetId="1">Stavba!$D$2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Stavby" localSheetId="1">Stavba!$E$2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Pol'!$A$1:$U$50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int_Area_0" localSheetId="3">' Pol'!$A$1:$U$50</definedName>
    <definedName name="Print_Area_0" localSheetId="1">Stavba!$A$1:$J$53</definedName>
    <definedName name="Projektant">Stavba!$D$8</definedName>
    <definedName name="SazbaDPH1" localSheetId="1">Stavba!$E$23</definedName>
    <definedName name="SazbaDPH2" localSheetId="1">Stavba!$E$25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>Stavba!$A:$A</definedName>
    <definedName name="Z_B7E7C763_C459_487D_8ABA_5CFDDFBD5A84_.wvu.PrintArea" localSheetId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AD40" i="4"/>
  <c r="AC40"/>
  <c r="U38"/>
  <c r="Q38"/>
  <c r="O38"/>
  <c r="K38"/>
  <c r="I38"/>
  <c r="I31" s="1"/>
  <c r="G38"/>
  <c r="M38" s="1"/>
  <c r="U37"/>
  <c r="Q37"/>
  <c r="O37"/>
  <c r="K37"/>
  <c r="I37"/>
  <c r="G37"/>
  <c r="M37" s="1"/>
  <c r="U36"/>
  <c r="Q36"/>
  <c r="O36"/>
  <c r="K36"/>
  <c r="I36"/>
  <c r="G36"/>
  <c r="M36" s="1"/>
  <c r="U35"/>
  <c r="Q35"/>
  <c r="O35"/>
  <c r="M35"/>
  <c r="K35"/>
  <c r="I35"/>
  <c r="G35"/>
  <c r="U34"/>
  <c r="Q34"/>
  <c r="Q31" s="1"/>
  <c r="O34"/>
  <c r="K34"/>
  <c r="I34"/>
  <c r="G34"/>
  <c r="M34" s="1"/>
  <c r="U33"/>
  <c r="Q33"/>
  <c r="O33"/>
  <c r="O31" s="1"/>
  <c r="M33"/>
  <c r="K33"/>
  <c r="I33"/>
  <c r="G33"/>
  <c r="U32"/>
  <c r="U31" s="1"/>
  <c r="Q32"/>
  <c r="O32"/>
  <c r="M32"/>
  <c r="M31" s="1"/>
  <c r="K32"/>
  <c r="I32"/>
  <c r="G32"/>
  <c r="K31"/>
  <c r="G31"/>
  <c r="I52" i="2" s="1"/>
  <c r="I19" s="1"/>
  <c r="U30" i="4"/>
  <c r="Q30"/>
  <c r="O30"/>
  <c r="O28" s="1"/>
  <c r="K30"/>
  <c r="I30"/>
  <c r="I28" s="1"/>
  <c r="G30"/>
  <c r="M30" s="1"/>
  <c r="U29"/>
  <c r="U28" s="1"/>
  <c r="Q29"/>
  <c r="O29"/>
  <c r="K29"/>
  <c r="I29"/>
  <c r="G29"/>
  <c r="M29" s="1"/>
  <c r="M28" s="1"/>
  <c r="Q28"/>
  <c r="K28"/>
  <c r="G28"/>
  <c r="I51" i="2" s="1"/>
  <c r="U27" i="4"/>
  <c r="Q27"/>
  <c r="O27"/>
  <c r="M27"/>
  <c r="K27"/>
  <c r="I27"/>
  <c r="G27"/>
  <c r="U26"/>
  <c r="Q26"/>
  <c r="O26"/>
  <c r="M26"/>
  <c r="M23" s="1"/>
  <c r="K26"/>
  <c r="I26"/>
  <c r="G26"/>
  <c r="U25"/>
  <c r="Q25"/>
  <c r="Q23" s="1"/>
  <c r="O25"/>
  <c r="M25"/>
  <c r="K25"/>
  <c r="K23" s="1"/>
  <c r="I25"/>
  <c r="G25"/>
  <c r="U24"/>
  <c r="U23" s="1"/>
  <c r="Q24"/>
  <c r="O24"/>
  <c r="O23" s="1"/>
  <c r="M24"/>
  <c r="K24"/>
  <c r="I24"/>
  <c r="I23" s="1"/>
  <c r="G24"/>
  <c r="G23"/>
  <c r="U22"/>
  <c r="Q22"/>
  <c r="O22"/>
  <c r="K22"/>
  <c r="I22"/>
  <c r="G22"/>
  <c r="M22" s="1"/>
  <c r="U21"/>
  <c r="Q21"/>
  <c r="O21"/>
  <c r="K21"/>
  <c r="I21"/>
  <c r="G21"/>
  <c r="M21" s="1"/>
  <c r="U20"/>
  <c r="Q20"/>
  <c r="O20"/>
  <c r="K20"/>
  <c r="I20"/>
  <c r="G20"/>
  <c r="M20" s="1"/>
  <c r="U19"/>
  <c r="Q19"/>
  <c r="O19"/>
  <c r="O16" s="1"/>
  <c r="M19"/>
  <c r="K19"/>
  <c r="I19"/>
  <c r="G19"/>
  <c r="U18"/>
  <c r="U16" s="1"/>
  <c r="Q18"/>
  <c r="O18"/>
  <c r="M18"/>
  <c r="M16" s="1"/>
  <c r="K18"/>
  <c r="I18"/>
  <c r="G18"/>
  <c r="U17"/>
  <c r="Q17"/>
  <c r="Q16" s="1"/>
  <c r="O17"/>
  <c r="M17"/>
  <c r="K17"/>
  <c r="K16" s="1"/>
  <c r="I17"/>
  <c r="G17"/>
  <c r="I16"/>
  <c r="U15"/>
  <c r="Q15"/>
  <c r="O15"/>
  <c r="K15"/>
  <c r="I15"/>
  <c r="G15"/>
  <c r="M15" s="1"/>
  <c r="U14"/>
  <c r="Q14"/>
  <c r="O14"/>
  <c r="O13" s="1"/>
  <c r="K14"/>
  <c r="K13" s="1"/>
  <c r="I14"/>
  <c r="G14"/>
  <c r="M14" s="1"/>
  <c r="M13" s="1"/>
  <c r="U13"/>
  <c r="Q13"/>
  <c r="I13"/>
  <c r="G13"/>
  <c r="I48" i="2" s="1"/>
  <c r="U12" i="4"/>
  <c r="Q12"/>
  <c r="O12"/>
  <c r="K12"/>
  <c r="I12"/>
  <c r="G12"/>
  <c r="G8" s="1"/>
  <c r="U11"/>
  <c r="Q11"/>
  <c r="O11"/>
  <c r="M11"/>
  <c r="K11"/>
  <c r="I11"/>
  <c r="G11"/>
  <c r="U10"/>
  <c r="U8" s="1"/>
  <c r="Q10"/>
  <c r="O10"/>
  <c r="M10"/>
  <c r="K10"/>
  <c r="I10"/>
  <c r="G10"/>
  <c r="U9"/>
  <c r="Q9"/>
  <c r="Q8" s="1"/>
  <c r="O9"/>
  <c r="O8" s="1"/>
  <c r="M9"/>
  <c r="K9"/>
  <c r="K8" s="1"/>
  <c r="I9"/>
  <c r="G9"/>
  <c r="I8"/>
  <c r="I50" i="2"/>
  <c r="H40"/>
  <c r="F40"/>
  <c r="G23" s="1"/>
  <c r="G39"/>
  <c r="G40" s="1"/>
  <c r="G25" s="1"/>
  <c r="F39"/>
  <c r="G38"/>
  <c r="F38"/>
  <c r="H32"/>
  <c r="J28"/>
  <c r="J27"/>
  <c r="G27"/>
  <c r="J26"/>
  <c r="G26"/>
  <c r="E26"/>
  <c r="J25"/>
  <c r="J24"/>
  <c r="G24"/>
  <c r="E24"/>
  <c r="J23"/>
  <c r="I20"/>
  <c r="I18"/>
  <c r="I39" l="1"/>
  <c r="I40" s="1"/>
  <c r="J39" s="1"/>
  <c r="J40" s="1"/>
  <c r="I17"/>
  <c r="I47"/>
  <c r="G29"/>
  <c r="G28"/>
  <c r="G16" i="4"/>
  <c r="I49" i="2" s="1"/>
  <c r="M12" i="4"/>
  <c r="M8" s="1"/>
  <c r="I53" i="2" l="1"/>
  <c r="I16"/>
  <c r="I21" s="1"/>
  <c r="G40" i="4"/>
</calcChain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<sst xmlns="http://schemas.openxmlformats.org/spreadsheetml/2006/main" count="243" uniqueCount="150">
  <si>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</si>
  <si>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</si>
  <si>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</si>
  <si>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</si>
  <si>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</si>
  <si>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</si>
  <si>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</si>
  <si>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</si>
  <si>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</si>
  <si>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</si>
  <si>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</si>
  <si>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</si>
  <si>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</si>
  <si>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</si>
  <si>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</si>
  <si>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</si>
  <si>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</si>
  <si>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</si>
  <si>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</si>
  <si>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</si>
  <si>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</si>
  <si>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</si>
  <si>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</si>
  <si>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</si>
  <si>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</si>
  <si>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Snížená DPH</t>
  </si>
  <si>
    <t>Základ pro základní DPH</t>
  </si>
  <si>
    <t>Základní DPH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</si>
  <si>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</si>
  <si>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</si>
  <si>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</si>
  <si>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</si>
  <si>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</si>
  <si>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</si>
  <si>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</si>
  <si>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</si>
  <si>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</si>
  <si>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</si>
  <si>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</si>
  <si>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</si>
  <si>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</si>
  <si>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</si>
  <si>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</si>
  <si>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</si>
  <si>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</si>
  <si>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61</t>
  </si>
  <si>
    <t>Upravy povrchů vnitřní</t>
  </si>
  <si>
    <t>63</t>
  </si>
  <si>
    <t>Podlahy a podlahové konstrukce</t>
  </si>
  <si>
    <t>97</t>
  </si>
  <si>
    <t>Prorážení otvorů</t>
  </si>
  <si>
    <t>781</t>
  </si>
  <si>
    <t>Obklady keramické</t>
  </si>
  <si>
    <t>784</t>
  </si>
  <si>
    <t>Malby</t>
  </si>
  <si>
    <t>Z:</t>
  </si>
  <si>
    <t>O:</t>
  </si>
  <si>
    <t>R:</t>
  </si>
  <si>
    <t>#TypZaznamu#</t>
  </si>
  <si>
    <t>S:</t>
  </si>
  <si>
    <t>Rekonstrukce vytopeného bytu č.4, Nejdlova 924/3, KV St.Role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</si>
  <si>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</si>
  <si>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</si>
  <si>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</si>
  <si>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</si>
  <si>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</si>
  <si>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</si>
  <si>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</si>
  <si>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</si>
  <si>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</si>
  <si>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</si>
  <si>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</si>
  <si>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</si>
  <si>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</si>
  <si>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</si>
  <si>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</si>
  <si>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</si>
  <si>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</si>
  <si>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</si>
  <si>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</si>
  <si>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</si>
  <si>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</si>
  <si>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</si>
  <si>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</si>
  <si>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</si>
  <si>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</si>
  <si>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</si>
  <si>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</si>
  <si>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610991111R00</t>
  </si>
  <si>
    <t>Zakrývání výplní vnitřních otvorů, kuch.linky, atd</t>
  </si>
  <si>
    <t>m2</t>
  </si>
  <si>
    <t>POL1_0</t>
  </si>
  <si>
    <t>7</t>
  </si>
  <si>
    <t>Zateplení vnitřních stěn minerální vatou, vč. kotvení</t>
  </si>
  <si>
    <t>612471411R00</t>
  </si>
  <si>
    <t>Úprava vnitřních stěn a stropů aktivovaným štukem</t>
  </si>
  <si>
    <t>622481113R00</t>
  </si>
  <si>
    <t>Potažení vnějších stěn sklotex. pletivem, vypnutí</t>
  </si>
  <si>
    <t>630900020RAB</t>
  </si>
  <si>
    <t>Vybourání betonové mazaniny, vč demontáže krytiny a zateplení</t>
  </si>
  <si>
    <t>POL2_0</t>
  </si>
  <si>
    <t>631800001RA0</t>
  </si>
  <si>
    <t>Izolace tepelná, beton, stěrka</t>
  </si>
  <si>
    <t>978100010RA0</t>
  </si>
  <si>
    <t>Otlučení vnitřních omítek stropů vápenocem. 100 %</t>
  </si>
  <si>
    <t>978200010RA0</t>
  </si>
  <si>
    <t>Otlučení vnitřních omítek stěn vápenocem. 100 %</t>
  </si>
  <si>
    <t>6</t>
  </si>
  <si>
    <t>Demontáž izolace tepelné na stěně</t>
  </si>
  <si>
    <t>978059511R00</t>
  </si>
  <si>
    <t>Odsekání vnitřních obkladů stěn a podlah</t>
  </si>
  <si>
    <t>979100011RAB</t>
  </si>
  <si>
    <t>Odvoz suti a vyb.hmot do 10 km, vnitrost. 15 m, svislá doprava z 2.NP ručním nošením</t>
  </si>
  <si>
    <t>t</t>
  </si>
  <si>
    <t>978</t>
  </si>
  <si>
    <t>Skládkovné suť</t>
  </si>
  <si>
    <t>pol</t>
  </si>
  <si>
    <t>781475116RT6</t>
  </si>
  <si>
    <t>Obklad vnitřní stěn a podlah, do tmele, 30x30 cm, Adesilex P9 (lepidlo),Ultracolor plus (spár.hmota)</t>
  </si>
  <si>
    <t>597813709R</t>
  </si>
  <si>
    <t>Obkládačka Color One 250x330x7 mm, světle šedá lesk</t>
  </si>
  <si>
    <t>POL3_0</t>
  </si>
  <si>
    <t>59770102R</t>
  </si>
  <si>
    <t>Dlaždice - koupelna, pokoj 33,3x33,3 cm</t>
  </si>
  <si>
    <t>781415124RAA</t>
  </si>
  <si>
    <t>Hydroizolační stěrka - koupelna</t>
  </si>
  <si>
    <t>784161401R00</t>
  </si>
  <si>
    <t>Penetrace podkladu nátěrem HET, Klasik, 1 x</t>
  </si>
  <si>
    <t>784165212R00</t>
  </si>
  <si>
    <t>Malba tekutá HET Super malba, bílá, bez penetr. 2x</t>
  </si>
  <si>
    <t>1</t>
  </si>
  <si>
    <t>Vysoušeč vzduchu pronájem , cca 430,-/ den - 21 dní</t>
  </si>
  <si>
    <t>ks</t>
  </si>
  <si>
    <t>2</t>
  </si>
  <si>
    <t>elektrikářské přípomoce</t>
  </si>
  <si>
    <t>-</t>
  </si>
  <si>
    <t>3</t>
  </si>
  <si>
    <t>vodák</t>
  </si>
  <si>
    <t>4</t>
  </si>
  <si>
    <t>SDK - úpravy</t>
  </si>
  <si>
    <t>5</t>
  </si>
  <si>
    <t>elektrická topná rohož pod dlažbu v obýváku, vč. termostatu</t>
  </si>
  <si>
    <t>9</t>
  </si>
  <si>
    <t>VRN</t>
  </si>
  <si>
    <t>8</t>
  </si>
  <si>
    <t>Demontáž kuch linky a její montáž, truhlářská firma</t>
  </si>
  <si>
    <t>SUM</t>
  </si>
  <si>
    <t>POPUZIV</t>
  </si>
  <si>
    <t>END</t>
  </si>
  <si>
    <t>„Oprava bytu č. 4, Nejdlova 924/3,  360 17  Karlovy Vary“</t>
  </si>
</sst>
</file>

<file path=xl/styles.xml><?xml version="1.0" encoding="utf-8"?>
<styleSheet xmlns="http://schemas.openxmlformats.org/spreadsheetml/2006/main">
  <numFmts count="1">
    <numFmt numFmtId="164" formatCode="#,##0.00000"/>
  </numFmts>
  <fonts count="14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7"/>
      <name val="Arial CE"/>
      <family val="2"/>
      <charset val="238"/>
    </font>
    <font>
      <sz val="10"/>
      <color rgb="FFFFFFCC"/>
      <name val="Arial CE"/>
      <family val="2"/>
      <charset val="238"/>
    </font>
    <font>
      <b/>
      <sz val="9"/>
      <name val="Arial CE"/>
      <family val="2"/>
      <charset val="238"/>
    </font>
    <font>
      <sz val="9"/>
      <color rgb="FF000000"/>
      <name val="Tahoma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4" fontId="7" fillId="0" borderId="8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indent="1"/>
    </xf>
    <xf numFmtId="4" fontId="6" fillId="0" borderId="2" xfId="0" applyNumberFormat="1" applyFont="1" applyBorder="1" applyAlignment="1">
      <alignment horizontal="right" vertical="center" indent="1"/>
    </xf>
    <xf numFmtId="0" fontId="0" fillId="0" borderId="7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1" fontId="0" fillId="0" borderId="6" xfId="0" applyNumberFormat="1" applyFont="1" applyBorder="1" applyAlignment="1">
      <alignment horizontal="right" indent="1"/>
    </xf>
    <xf numFmtId="49" fontId="1" fillId="4" borderId="6" xfId="0" applyNumberFormat="1" applyFon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/>
    <xf numFmtId="0" fontId="0" fillId="0" borderId="0" xfId="0" applyAlignment="1"/>
    <xf numFmtId="0" fontId="0" fillId="0" borderId="1" xfId="0" applyFont="1" applyBorder="1"/>
    <xf numFmtId="0" fontId="0" fillId="0" borderId="3" xfId="0" applyBorder="1"/>
    <xf numFmtId="0" fontId="4" fillId="3" borderId="3" xfId="0" applyFont="1" applyFill="1" applyBorder="1" applyAlignment="1">
      <alignment horizontal="left" vertical="center" indent="1"/>
    </xf>
    <xf numFmtId="0" fontId="0" fillId="3" borderId="0" xfId="0" applyFill="1" applyBorder="1"/>
    <xf numFmtId="49" fontId="5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4" xfId="0" applyFont="1" applyFill="1" applyBorder="1" applyAlignment="1"/>
    <xf numFmtId="14" fontId="2" fillId="0" borderId="0" xfId="0" applyNumberFormat="1" applyFont="1" applyAlignment="1">
      <alignment horizontal="left"/>
    </xf>
    <xf numFmtId="0" fontId="0" fillId="3" borderId="3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/>
    <xf numFmtId="0" fontId="1" fillId="0" borderId="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49" fontId="1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5" xfId="0" applyBorder="1" applyAlignment="1">
      <alignment horizontal="left" indent="1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/>
    <xf numFmtId="0" fontId="0" fillId="0" borderId="6" xfId="0" applyBorder="1" applyAlignment="1">
      <alignment horizontal="left"/>
    </xf>
    <xf numFmtId="49" fontId="0" fillId="0" borderId="3" xfId="0" applyNumberFormat="1" applyFont="1" applyBorder="1"/>
    <xf numFmtId="49" fontId="0" fillId="0" borderId="10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/>
    <xf numFmtId="0" fontId="0" fillId="0" borderId="10" xfId="0" applyFont="1" applyBorder="1" applyAlignment="1">
      <alignment horizontal="left" indent="1"/>
    </xf>
    <xf numFmtId="1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1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1" fontId="1" fillId="0" borderId="1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1" fontId="1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49" fontId="0" fillId="0" borderId="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0" fontId="0" fillId="3" borderId="11" xfId="0" applyFill="1" applyBorder="1"/>
    <xf numFmtId="49" fontId="1" fillId="3" borderId="12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14" fontId="1" fillId="0" borderId="6" xfId="0" applyNumberFormat="1" applyFont="1" applyBorder="1" applyAlignment="1">
      <alignment horizontal="center" vertical="top"/>
    </xf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/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3" fontId="0" fillId="0" borderId="3" xfId="0" applyNumberFormat="1" applyFont="1" applyBorder="1"/>
    <xf numFmtId="3" fontId="2" fillId="3" borderId="1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 wrapText="1"/>
    </xf>
    <xf numFmtId="3" fontId="9" fillId="3" borderId="13" xfId="0" applyNumberFormat="1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2" fillId="3" borderId="13" xfId="0" applyNumberFormat="1" applyFont="1" applyFill="1" applyBorder="1" applyAlignment="1">
      <alignment horizontal="center" vertical="center" wrapText="1" shrinkToFit="1"/>
    </xf>
    <xf numFmtId="3" fontId="2" fillId="3" borderId="13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/>
    <xf numFmtId="3" fontId="2" fillId="0" borderId="11" xfId="0" applyNumberFormat="1" applyFont="1" applyBorder="1" applyAlignment="1">
      <alignment horizontal="right" wrapText="1" shrinkToFit="1"/>
    </xf>
    <xf numFmtId="3" fontId="2" fillId="0" borderId="11" xfId="0" applyNumberFormat="1" applyFont="1" applyBorder="1" applyAlignment="1">
      <alignment horizontal="right" shrinkToFit="1"/>
    </xf>
    <xf numFmtId="3" fontId="0" fillId="0" borderId="11" xfId="0" applyNumberFormat="1" applyBorder="1" applyAlignment="1">
      <alignment shrinkToFit="1"/>
    </xf>
    <xf numFmtId="3" fontId="0" fillId="0" borderId="2" xfId="0" applyNumberFormat="1" applyBorder="1" applyAlignment="1">
      <alignment shrinkToFit="1"/>
    </xf>
    <xf numFmtId="3" fontId="0" fillId="0" borderId="2" xfId="0" applyNumberFormat="1" applyBorder="1" applyAlignment="1"/>
    <xf numFmtId="3" fontId="10" fillId="5" borderId="6" xfId="0" applyNumberFormat="1" applyFont="1" applyFill="1" applyBorder="1" applyAlignment="1">
      <alignment wrapText="1" shrinkToFit="1"/>
    </xf>
    <xf numFmtId="3" fontId="10" fillId="5" borderId="6" xfId="0" applyNumberFormat="1" applyFont="1" applyFill="1" applyBorder="1" applyAlignment="1">
      <alignment shrinkToFit="1"/>
    </xf>
    <xf numFmtId="3" fontId="0" fillId="5" borderId="14" xfId="0" applyNumberFormat="1" applyFill="1" applyBorder="1" applyAlignment="1">
      <alignment shrinkToFit="1"/>
    </xf>
    <xf numFmtId="3" fontId="0" fillId="5" borderId="14" xfId="0" applyNumberFormat="1" applyFill="1" applyBorder="1" applyAlignment="1"/>
    <xf numFmtId="0" fontId="5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0" fontId="2" fillId="0" borderId="3" xfId="0" applyFont="1" applyBorder="1"/>
    <xf numFmtId="0" fontId="2" fillId="5" borderId="5" xfId="0" applyFont="1" applyFill="1" applyBorder="1"/>
    <xf numFmtId="0" fontId="2" fillId="5" borderId="6" xfId="0" applyFont="1" applyFill="1" applyBorder="1"/>
    <xf numFmtId="4" fontId="2" fillId="5" borderId="14" xfId="0" applyNumberFormat="1" applyFont="1" applyFill="1" applyBorder="1" applyAlignment="1">
      <alignment horizontal="center"/>
    </xf>
    <xf numFmtId="4" fontId="2" fillId="5" borderId="14" xfId="0" applyNumberFormat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/>
    <xf numFmtId="0" fontId="0" fillId="3" borderId="2" xfId="0" applyFont="1" applyFill="1" applyBorder="1"/>
    <xf numFmtId="49" fontId="0" fillId="3" borderId="11" xfId="0" applyNumberFormat="1" applyFill="1" applyBorder="1" applyAlignment="1"/>
    <xf numFmtId="49" fontId="0" fillId="3" borderId="11" xfId="0" applyNumberForma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0" borderId="0" xfId="0" applyAlignment="1">
      <alignment horizontal="center"/>
    </xf>
    <xf numFmtId="0" fontId="0" fillId="3" borderId="13" xfId="0" applyFont="1" applyFill="1" applyBorder="1"/>
    <xf numFmtId="49" fontId="0" fillId="3" borderId="13" xfId="0" applyNumberFormat="1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3" xfId="0" applyFont="1" applyFill="1" applyBorder="1" applyAlignment="1">
      <alignment wrapText="1"/>
    </xf>
    <xf numFmtId="0" fontId="0" fillId="3" borderId="10" xfId="0" applyFont="1" applyFill="1" applyBorder="1" applyAlignment="1">
      <alignment vertical="top"/>
    </xf>
    <xf numFmtId="49" fontId="0" fillId="3" borderId="10" xfId="0" applyNumberFormat="1" applyFont="1" applyFill="1" applyBorder="1" applyAlignment="1">
      <alignment vertical="top"/>
    </xf>
    <xf numFmtId="49" fontId="0" fillId="3" borderId="2" xfId="0" applyNumberFormat="1" applyFont="1" applyFill="1" applyBorder="1" applyAlignment="1">
      <alignment vertical="top"/>
    </xf>
    <xf numFmtId="0" fontId="0" fillId="3" borderId="12" xfId="0" applyFill="1" applyBorder="1" applyAlignment="1">
      <alignment horizontal="center" vertical="top"/>
    </xf>
    <xf numFmtId="164" fontId="0" fillId="3" borderId="2" xfId="0" applyNumberFormat="1" applyFill="1" applyBorder="1" applyAlignment="1">
      <alignment vertical="top"/>
    </xf>
    <xf numFmtId="4" fontId="0" fillId="3" borderId="2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shrinkToFit="1"/>
    </xf>
    <xf numFmtId="164" fontId="13" fillId="0" borderId="15" xfId="0" applyNumberFormat="1" applyFont="1" applyBorder="1" applyAlignment="1">
      <alignment vertical="top" shrinkToFit="1"/>
    </xf>
    <xf numFmtId="4" fontId="13" fillId="4" borderId="15" xfId="0" applyNumberFormat="1" applyFont="1" applyFill="1" applyBorder="1" applyAlignment="1" applyProtection="1">
      <alignment vertical="top" shrinkToFit="1"/>
      <protection locked="0"/>
    </xf>
    <xf numFmtId="4" fontId="13" fillId="0" borderId="15" xfId="0" applyNumberFormat="1" applyFont="1" applyBorder="1" applyAlignment="1">
      <alignment vertical="top" shrinkToFit="1"/>
    </xf>
    <xf numFmtId="4" fontId="13" fillId="0" borderId="3" xfId="0" applyNumberFormat="1" applyFont="1" applyBorder="1" applyAlignment="1">
      <alignment vertical="top" shrinkToFit="1"/>
    </xf>
    <xf numFmtId="0" fontId="13" fillId="0" borderId="0" xfId="0" applyFont="1"/>
    <xf numFmtId="0" fontId="0" fillId="3" borderId="5" xfId="0" applyFont="1" applyFill="1" applyBorder="1" applyAlignment="1">
      <alignment vertical="top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top" shrinkToFit="1"/>
    </xf>
    <xf numFmtId="164" fontId="0" fillId="3" borderId="14" xfId="0" applyNumberFormat="1" applyFill="1" applyBorder="1" applyAlignment="1">
      <alignment vertical="top" shrinkToFit="1"/>
    </xf>
    <xf numFmtId="4" fontId="0" fillId="3" borderId="14" xfId="0" applyNumberFormat="1" applyFill="1" applyBorder="1" applyAlignment="1">
      <alignment vertical="top" shrinkToFit="1"/>
    </xf>
    <xf numFmtId="4" fontId="0" fillId="3" borderId="5" xfId="0" applyNumberFormat="1" applyFill="1" applyBorder="1" applyAlignment="1">
      <alignment vertical="top" shrinkToFit="1"/>
    </xf>
    <xf numFmtId="0" fontId="13" fillId="0" borderId="5" xfId="0" applyFont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 shrinkToFit="1"/>
    </xf>
    <xf numFmtId="164" fontId="13" fillId="0" borderId="14" xfId="0" applyNumberFormat="1" applyFont="1" applyBorder="1" applyAlignment="1">
      <alignment vertical="top" shrinkToFit="1"/>
    </xf>
    <xf numFmtId="4" fontId="13" fillId="4" borderId="14" xfId="0" applyNumberFormat="1" applyFont="1" applyFill="1" applyBorder="1" applyAlignment="1" applyProtection="1">
      <alignment vertical="top" shrinkToFit="1"/>
      <protection locked="0"/>
    </xf>
    <xf numFmtId="4" fontId="13" fillId="0" borderId="14" xfId="0" applyNumberFormat="1" applyFont="1" applyBorder="1" applyAlignment="1">
      <alignment vertical="top" shrinkToFit="1"/>
    </xf>
    <xf numFmtId="4" fontId="13" fillId="0" borderId="5" xfId="0" applyNumberFormat="1" applyFont="1" applyBorder="1" applyAlignment="1">
      <alignment vertical="top" shrinkToFi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3" borderId="10" xfId="0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vertical="top"/>
    </xf>
    <xf numFmtId="4" fontId="1" fillId="3" borderId="12" xfId="0" applyNumberFormat="1" applyFont="1" applyFill="1" applyBorder="1" applyAlignment="1">
      <alignment vertical="top"/>
    </xf>
    <xf numFmtId="0" fontId="0" fillId="0" borderId="0" xfId="0"/>
    <xf numFmtId="49" fontId="0" fillId="0" borderId="0" xfId="0" applyNumberFormat="1" applyAlignment="1">
      <alignment horizontal="left" wrapText="1"/>
    </xf>
    <xf numFmtId="2" fontId="8" fillId="3" borderId="11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3" fontId="0" fillId="0" borderId="11" xfId="0" applyNumberFormat="1" applyBorder="1"/>
    <xf numFmtId="3" fontId="0" fillId="5" borderId="10" xfId="0" applyNumberFormat="1" applyFont="1" applyFill="1" applyBorder="1"/>
    <xf numFmtId="0" fontId="11" fillId="3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5" borderId="14" xfId="0" applyNumberFormat="1" applyFont="1" applyFill="1" applyBorder="1" applyAlignment="1"/>
    <xf numFmtId="0" fontId="5" fillId="0" borderId="0" xfId="0" applyFont="1" applyBorder="1" applyAlignment="1">
      <alignment horizontal="center" vertical="top"/>
    </xf>
    <xf numFmtId="49" fontId="0" fillId="0" borderId="12" xfId="0" applyNumberForma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top"/>
    </xf>
    <xf numFmtId="0" fontId="0" fillId="4" borderId="2" xfId="0" applyFill="1" applyBorder="1" applyAlignment="1" applyProtection="1">
      <alignment vertical="top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Normal="100" workbookViewId="0">
      <selection activeCell="A2" sqref="A2:G48"/>
    </sheetView>
  </sheetViews>
  <sheetFormatPr defaultRowHeight="12.75"/>
  <cols>
    <col min="1" max="1025" width="8.7109375"/>
  </cols>
  <sheetData>
    <row r="1" spans="1:7">
      <c r="A1" s="15" t="s">
        <v>0</v>
      </c>
    </row>
    <row r="2" spans="1:7" ht="57.75" customHeight="1">
      <c r="A2" s="14" t="s">
        <v>1</v>
      </c>
      <c r="B2" s="14"/>
      <c r="C2" s="14"/>
      <c r="D2" s="14"/>
      <c r="E2" s="14"/>
      <c r="F2" s="14"/>
      <c r="G2" s="14"/>
    </row>
  </sheetData>
  <mergeCells count="1">
    <mergeCell ref="A2:G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topLeftCell="B1" zoomScaleNormal="100" workbookViewId="0">
      <selection activeCell="B5" sqref="B5"/>
    </sheetView>
  </sheetViews>
  <sheetFormatPr defaultRowHeight="12.75"/>
  <cols>
    <col min="1" max="1" width="0" hidden="1"/>
    <col min="3" max="3" width="7.42578125"/>
    <col min="4" max="4" width="13.42578125"/>
    <col min="5" max="5" width="12.140625"/>
    <col min="6" max="6" width="11.42578125"/>
    <col min="7" max="7" width="12.7109375" style="16"/>
    <col min="8" max="8" width="12.7109375"/>
    <col min="9" max="9" width="12.7109375" style="16"/>
    <col min="10" max="10" width="6.7109375" style="16"/>
    <col min="11" max="11" width="4.28515625"/>
    <col min="12" max="15" width="10.7109375"/>
    <col min="16" max="1025" width="8.7109375"/>
  </cols>
  <sheetData>
    <row r="1" spans="1:15" ht="33.75" customHeight="1">
      <c r="A1" s="17" t="s">
        <v>2</v>
      </c>
      <c r="B1" s="13" t="s">
        <v>3</v>
      </c>
      <c r="C1" s="13"/>
      <c r="D1" s="13"/>
      <c r="E1" s="13"/>
      <c r="F1" s="13"/>
      <c r="G1" s="13"/>
      <c r="H1" s="13"/>
      <c r="I1" s="13"/>
      <c r="J1" s="13"/>
    </row>
    <row r="2" spans="1:15" ht="23.25" customHeight="1">
      <c r="A2" s="18"/>
      <c r="B2" s="19" t="s">
        <v>4</v>
      </c>
      <c r="C2" s="20"/>
      <c r="D2" s="21"/>
      <c r="E2" s="21" t="s">
        <v>149</v>
      </c>
      <c r="F2" s="22"/>
      <c r="G2" s="23"/>
      <c r="H2" s="22"/>
      <c r="I2" s="23"/>
      <c r="J2" s="24"/>
      <c r="O2" s="25"/>
    </row>
    <row r="3" spans="1:15" ht="23.25" hidden="1" customHeight="1">
      <c r="A3" s="18"/>
      <c r="B3" s="26" t="s">
        <v>5</v>
      </c>
      <c r="C3" s="20"/>
      <c r="D3" s="27"/>
      <c r="E3" s="27"/>
      <c r="F3" s="28"/>
      <c r="G3" s="28"/>
      <c r="H3" s="20"/>
      <c r="I3" s="29"/>
      <c r="J3" s="30"/>
    </row>
    <row r="4" spans="1:15" ht="23.25" hidden="1" customHeight="1">
      <c r="A4" s="18"/>
      <c r="B4" s="31" t="s">
        <v>6</v>
      </c>
      <c r="C4" s="32"/>
      <c r="D4" s="33"/>
      <c r="E4" s="33"/>
      <c r="F4" s="34"/>
      <c r="G4" s="35"/>
      <c r="H4" s="34"/>
      <c r="I4" s="35"/>
      <c r="J4" s="36"/>
    </row>
    <row r="5" spans="1:15" ht="24" customHeight="1">
      <c r="A5" s="18"/>
      <c r="B5" s="37" t="s">
        <v>7</v>
      </c>
      <c r="C5" s="38"/>
      <c r="D5" s="39"/>
      <c r="E5" s="40"/>
      <c r="F5" s="40"/>
      <c r="G5" s="40"/>
      <c r="H5" s="41" t="s">
        <v>8</v>
      </c>
      <c r="I5" s="39"/>
      <c r="J5" s="42"/>
    </row>
    <row r="6" spans="1:15" ht="15.75" customHeight="1">
      <c r="A6" s="18"/>
      <c r="B6" s="43"/>
      <c r="C6" s="40"/>
      <c r="D6" s="39"/>
      <c r="E6" s="40"/>
      <c r="F6" s="40"/>
      <c r="G6" s="40"/>
      <c r="H6" s="41" t="s">
        <v>9</v>
      </c>
      <c r="I6" s="39"/>
      <c r="J6" s="42"/>
    </row>
    <row r="7" spans="1:15" ht="15.75" customHeight="1">
      <c r="A7" s="18"/>
      <c r="B7" s="44"/>
      <c r="C7" s="45"/>
      <c r="D7" s="46"/>
      <c r="E7" s="47"/>
      <c r="F7" s="47"/>
      <c r="G7" s="47"/>
      <c r="H7" s="48"/>
      <c r="I7" s="47"/>
      <c r="J7" s="49"/>
    </row>
    <row r="8" spans="1:15" ht="24" hidden="1" customHeight="1">
      <c r="A8" s="18"/>
      <c r="B8" s="37" t="s">
        <v>10</v>
      </c>
      <c r="C8" s="38"/>
      <c r="D8" s="50"/>
      <c r="E8" s="38"/>
      <c r="F8" s="38"/>
      <c r="G8" s="51"/>
      <c r="H8" s="41" t="s">
        <v>8</v>
      </c>
      <c r="I8" s="50"/>
      <c r="J8" s="42"/>
    </row>
    <row r="9" spans="1:15" ht="15.75" hidden="1" customHeight="1">
      <c r="A9" s="18"/>
      <c r="B9" s="18"/>
      <c r="C9" s="38"/>
      <c r="D9" s="50"/>
      <c r="E9" s="38"/>
      <c r="F9" s="38"/>
      <c r="G9" s="51"/>
      <c r="H9" s="41" t="s">
        <v>9</v>
      </c>
      <c r="I9" s="50"/>
      <c r="J9" s="42"/>
    </row>
    <row r="10" spans="1:15" ht="15.75" hidden="1" customHeight="1">
      <c r="A10" s="18"/>
      <c r="B10" s="52"/>
      <c r="C10" s="53"/>
      <c r="D10" s="54"/>
      <c r="E10" s="55"/>
      <c r="F10" s="55"/>
      <c r="G10" s="56"/>
      <c r="H10" s="56"/>
      <c r="I10" s="57"/>
      <c r="J10" s="49"/>
    </row>
    <row r="11" spans="1:15" ht="24" customHeight="1">
      <c r="A11" s="18"/>
      <c r="B11" s="37" t="s">
        <v>11</v>
      </c>
      <c r="C11" s="38"/>
      <c r="D11" s="12"/>
      <c r="E11" s="12"/>
      <c r="F11" s="12"/>
      <c r="G11" s="12"/>
      <c r="H11" s="41" t="s">
        <v>8</v>
      </c>
      <c r="I11" s="58"/>
      <c r="J11" s="42"/>
    </row>
    <row r="12" spans="1:15" ht="15.75" customHeight="1">
      <c r="A12" s="18"/>
      <c r="B12" s="43"/>
      <c r="C12" s="40"/>
      <c r="D12" s="11"/>
      <c r="E12" s="11"/>
      <c r="F12" s="11"/>
      <c r="G12" s="11"/>
      <c r="H12" s="41" t="s">
        <v>9</v>
      </c>
      <c r="I12" s="58"/>
      <c r="J12" s="42"/>
    </row>
    <row r="13" spans="1:15" ht="15.75" customHeight="1">
      <c r="A13" s="18"/>
      <c r="B13" s="44"/>
      <c r="C13" s="59"/>
      <c r="D13" s="10"/>
      <c r="E13" s="10"/>
      <c r="F13" s="10"/>
      <c r="G13" s="10"/>
      <c r="H13" s="60"/>
      <c r="I13" s="47"/>
      <c r="J13" s="49"/>
    </row>
    <row r="14" spans="1:15" ht="24" hidden="1" customHeight="1">
      <c r="A14" s="18"/>
      <c r="B14" s="61" t="s">
        <v>12</v>
      </c>
      <c r="C14" s="62"/>
      <c r="D14" s="63">
        <v>0</v>
      </c>
      <c r="E14" s="64"/>
      <c r="F14" s="64"/>
      <c r="G14" s="64"/>
      <c r="H14" s="65"/>
      <c r="I14" s="64"/>
      <c r="J14" s="66"/>
    </row>
    <row r="15" spans="1:15" ht="32.25" customHeight="1">
      <c r="A15" s="18"/>
      <c r="B15" s="52" t="s">
        <v>13</v>
      </c>
      <c r="C15" s="67"/>
      <c r="D15" s="56"/>
      <c r="E15" s="9"/>
      <c r="F15" s="9"/>
      <c r="G15" s="8"/>
      <c r="H15" s="8"/>
      <c r="I15" s="7" t="s">
        <v>14</v>
      </c>
      <c r="J15" s="7"/>
    </row>
    <row r="16" spans="1:15" ht="23.25" customHeight="1">
      <c r="A16" s="68" t="s">
        <v>15</v>
      </c>
      <c r="B16" s="69" t="s">
        <v>15</v>
      </c>
      <c r="C16" s="70"/>
      <c r="D16" s="71"/>
      <c r="E16" s="6"/>
      <c r="F16" s="6"/>
      <c r="G16" s="6"/>
      <c r="H16" s="6"/>
      <c r="I16" s="6">
        <f>SUMIF(F47:F52,A16,I47:I52)+SUMIF(F47:F52,"PSU",I47:I52)</f>
        <v>0</v>
      </c>
      <c r="J16" s="6"/>
    </row>
    <row r="17" spans="1:10" ht="23.25" customHeight="1">
      <c r="A17" s="68" t="s">
        <v>16</v>
      </c>
      <c r="B17" s="69" t="s">
        <v>16</v>
      </c>
      <c r="C17" s="70"/>
      <c r="D17" s="71"/>
      <c r="E17" s="6"/>
      <c r="F17" s="6"/>
      <c r="G17" s="6"/>
      <c r="H17" s="6"/>
      <c r="I17" s="6">
        <f>SUMIF(F47:F52,A17,I47:I52)</f>
        <v>0</v>
      </c>
      <c r="J17" s="6"/>
    </row>
    <row r="18" spans="1:10" ht="23.25" customHeight="1">
      <c r="A18" s="68" t="s">
        <v>17</v>
      </c>
      <c r="B18" s="69" t="s">
        <v>17</v>
      </c>
      <c r="C18" s="70"/>
      <c r="D18" s="71"/>
      <c r="E18" s="6"/>
      <c r="F18" s="6"/>
      <c r="G18" s="6"/>
      <c r="H18" s="6"/>
      <c r="I18" s="6">
        <f>SUMIF(F47:F52,A18,I47:I52)</f>
        <v>0</v>
      </c>
      <c r="J18" s="6"/>
    </row>
    <row r="19" spans="1:10" ht="23.25" customHeight="1">
      <c r="A19" s="68" t="s">
        <v>18</v>
      </c>
      <c r="B19" s="69" t="s">
        <v>19</v>
      </c>
      <c r="C19" s="70"/>
      <c r="D19" s="71"/>
      <c r="E19" s="6"/>
      <c r="F19" s="6"/>
      <c r="G19" s="6"/>
      <c r="H19" s="6"/>
      <c r="I19" s="6">
        <f>SUMIF(F47:F52,A19,I47:I52)</f>
        <v>0</v>
      </c>
      <c r="J19" s="6"/>
    </row>
    <row r="20" spans="1:10" ht="23.25" customHeight="1">
      <c r="A20" s="68" t="s">
        <v>20</v>
      </c>
      <c r="B20" s="69" t="s">
        <v>21</v>
      </c>
      <c r="C20" s="70"/>
      <c r="D20" s="71"/>
      <c r="E20" s="6"/>
      <c r="F20" s="6"/>
      <c r="G20" s="6"/>
      <c r="H20" s="6"/>
      <c r="I20" s="6">
        <f>SUMIF(F47:F52,A20,I47:I52)</f>
        <v>0</v>
      </c>
      <c r="J20" s="6"/>
    </row>
    <row r="21" spans="1:10" ht="23.25" customHeight="1">
      <c r="A21" s="18"/>
      <c r="B21" s="72" t="s">
        <v>14</v>
      </c>
      <c r="C21" s="73"/>
      <c r="D21" s="74"/>
      <c r="E21" s="5"/>
      <c r="F21" s="5"/>
      <c r="G21" s="5"/>
      <c r="H21" s="5"/>
      <c r="I21" s="5">
        <f>SUM(I16:J20)</f>
        <v>0</v>
      </c>
      <c r="J21" s="5"/>
    </row>
    <row r="22" spans="1:10" ht="33" customHeight="1">
      <c r="A22" s="18"/>
      <c r="B22" s="75" t="s">
        <v>22</v>
      </c>
      <c r="C22" s="70"/>
      <c r="D22" s="71"/>
      <c r="E22" s="76"/>
      <c r="F22" s="77"/>
      <c r="G22" s="78"/>
      <c r="H22" s="78"/>
      <c r="I22" s="78"/>
      <c r="J22" s="79"/>
    </row>
    <row r="23" spans="1:10" ht="23.25" customHeight="1">
      <c r="A23" s="18"/>
      <c r="B23" s="80" t="s">
        <v>23</v>
      </c>
      <c r="C23" s="70"/>
      <c r="D23" s="71"/>
      <c r="E23" s="81">
        <v>15</v>
      </c>
      <c r="F23" s="77" t="s">
        <v>24</v>
      </c>
      <c r="G23" s="4">
        <f>ZakladDPHSniVypocet</f>
        <v>0</v>
      </c>
      <c r="H23" s="4"/>
      <c r="I23" s="4"/>
      <c r="J23" s="79" t="str">
        <f t="shared" ref="J23:J28" si="0">Mena</f>
        <v>CZK</v>
      </c>
    </row>
    <row r="24" spans="1:10" ht="23.25" hidden="1" customHeight="1">
      <c r="A24" s="18"/>
      <c r="B24" s="80" t="s">
        <v>25</v>
      </c>
      <c r="C24" s="70"/>
      <c r="D24" s="71"/>
      <c r="E24" s="81">
        <f>SazbaDPH1</f>
        <v>15</v>
      </c>
      <c r="F24" s="77" t="s">
        <v>24</v>
      </c>
      <c r="G24" s="3">
        <f>I23*E23/100</f>
        <v>0</v>
      </c>
      <c r="H24" s="3"/>
      <c r="I24" s="3"/>
      <c r="J24" s="79" t="str">
        <f t="shared" si="0"/>
        <v>CZK</v>
      </c>
    </row>
    <row r="25" spans="1:10" ht="23.25" customHeight="1">
      <c r="A25" s="18"/>
      <c r="B25" s="80" t="s">
        <v>26</v>
      </c>
      <c r="C25" s="70"/>
      <c r="D25" s="71"/>
      <c r="E25" s="81">
        <v>21</v>
      </c>
      <c r="F25" s="77" t="s">
        <v>24</v>
      </c>
      <c r="G25" s="4">
        <f>ZakladDPHZaklVypocet</f>
        <v>0</v>
      </c>
      <c r="H25" s="4"/>
      <c r="I25" s="4"/>
      <c r="J25" s="79" t="str">
        <f t="shared" si="0"/>
        <v>CZK</v>
      </c>
    </row>
    <row r="26" spans="1:10" ht="23.25" hidden="1" customHeight="1">
      <c r="A26" s="18"/>
      <c r="B26" s="82" t="s">
        <v>27</v>
      </c>
      <c r="C26" s="83"/>
      <c r="D26" s="84"/>
      <c r="E26" s="85">
        <f>SazbaDPH2</f>
        <v>21</v>
      </c>
      <c r="F26" s="86" t="s">
        <v>24</v>
      </c>
      <c r="G26" s="2">
        <f>I25*E25/100</f>
        <v>0</v>
      </c>
      <c r="H26" s="2"/>
      <c r="I26" s="2"/>
      <c r="J26" s="87" t="str">
        <f t="shared" si="0"/>
        <v>CZK</v>
      </c>
    </row>
    <row r="27" spans="1:10" ht="23.25" hidden="1" customHeight="1">
      <c r="A27" s="18"/>
      <c r="B27" s="37" t="s">
        <v>28</v>
      </c>
      <c r="C27" s="88"/>
      <c r="D27" s="89"/>
      <c r="E27" s="88"/>
      <c r="F27" s="90"/>
      <c r="G27" s="1">
        <f>0</f>
        <v>0</v>
      </c>
      <c r="H27" s="1"/>
      <c r="I27" s="1"/>
      <c r="J27" s="91" t="str">
        <f t="shared" si="0"/>
        <v>CZK</v>
      </c>
    </row>
    <row r="28" spans="1:10" ht="27.75" customHeight="1">
      <c r="A28" s="18"/>
      <c r="B28" s="92" t="s">
        <v>29</v>
      </c>
      <c r="C28" s="93"/>
      <c r="D28" s="93"/>
      <c r="E28" s="94"/>
      <c r="F28" s="95"/>
      <c r="G28" s="208">
        <f>ZakladDPHSniVypocet+ZakladDPHZaklVypocet</f>
        <v>0</v>
      </c>
      <c r="H28" s="208"/>
      <c r="I28" s="208"/>
      <c r="J28" s="96" t="str">
        <f t="shared" si="0"/>
        <v>CZK</v>
      </c>
    </row>
    <row r="29" spans="1:10" ht="27.75" hidden="1" customHeight="1">
      <c r="A29" s="18"/>
      <c r="B29" s="92" t="s">
        <v>30</v>
      </c>
      <c r="C29" s="97"/>
      <c r="D29" s="97"/>
      <c r="E29" s="97"/>
      <c r="F29" s="97"/>
      <c r="G29" s="209">
        <f>ZakladDPHSni+DPHSni+ZakladDPHZakl+DPHZakl+Zaokrouhleni</f>
        <v>0</v>
      </c>
      <c r="H29" s="209"/>
      <c r="I29" s="209"/>
      <c r="J29" s="98" t="s">
        <v>31</v>
      </c>
    </row>
    <row r="30" spans="1:10" ht="12.75" customHeight="1">
      <c r="A30" s="18"/>
      <c r="B30" s="18"/>
      <c r="C30" s="38"/>
      <c r="D30" s="38"/>
      <c r="E30" s="38"/>
      <c r="F30" s="38"/>
      <c r="G30" s="51"/>
      <c r="H30" s="38"/>
      <c r="I30" s="51"/>
      <c r="J30" s="99"/>
    </row>
    <row r="31" spans="1:10" ht="30" customHeight="1">
      <c r="A31" s="18"/>
      <c r="B31" s="18"/>
      <c r="C31" s="38"/>
      <c r="D31" s="38"/>
      <c r="E31" s="38"/>
      <c r="F31" s="38"/>
      <c r="G31" s="51"/>
      <c r="H31" s="38"/>
      <c r="I31" s="51"/>
      <c r="J31" s="99"/>
    </row>
    <row r="32" spans="1:10" ht="18.75" customHeight="1">
      <c r="A32" s="18"/>
      <c r="B32" s="100"/>
      <c r="C32" s="101" t="s">
        <v>32</v>
      </c>
      <c r="D32" s="102"/>
      <c r="E32" s="102"/>
      <c r="F32" s="101" t="s">
        <v>33</v>
      </c>
      <c r="G32" s="102"/>
      <c r="H32" s="103">
        <f ca="1">TODAY()</f>
        <v>43110</v>
      </c>
      <c r="I32" s="102"/>
      <c r="J32" s="99"/>
    </row>
    <row r="33" spans="1:10" ht="47.25" customHeight="1">
      <c r="A33" s="18"/>
      <c r="B33" s="18"/>
      <c r="C33" s="38"/>
      <c r="D33" s="38"/>
      <c r="E33" s="38"/>
      <c r="F33" s="38"/>
      <c r="G33" s="51"/>
      <c r="H33" s="38"/>
      <c r="I33" s="51"/>
      <c r="J33" s="99"/>
    </row>
    <row r="34" spans="1:10" s="15" customFormat="1" ht="18.75" customHeight="1">
      <c r="A34" s="104"/>
      <c r="B34" s="104"/>
      <c r="C34" s="105"/>
      <c r="D34" s="106"/>
      <c r="E34" s="106"/>
      <c r="F34" s="105"/>
      <c r="G34" s="107"/>
      <c r="H34" s="106"/>
      <c r="I34" s="107"/>
      <c r="J34" s="108"/>
    </row>
    <row r="35" spans="1:10" ht="12.75" customHeight="1">
      <c r="A35" s="18"/>
      <c r="B35" s="18"/>
      <c r="C35" s="38"/>
      <c r="D35" s="210" t="s">
        <v>34</v>
      </c>
      <c r="E35" s="210"/>
      <c r="F35" s="38"/>
      <c r="G35" s="51"/>
      <c r="H35" s="109" t="s">
        <v>35</v>
      </c>
      <c r="I35" s="51"/>
      <c r="J35" s="99"/>
    </row>
    <row r="36" spans="1:10" ht="13.5" customHeight="1">
      <c r="A36" s="110"/>
      <c r="B36" s="110"/>
      <c r="C36" s="84"/>
      <c r="D36" s="84"/>
      <c r="E36" s="84"/>
      <c r="F36" s="84"/>
      <c r="G36" s="56"/>
      <c r="H36" s="84"/>
      <c r="I36" s="56"/>
      <c r="J36" s="111"/>
    </row>
    <row r="37" spans="1:10" ht="27" hidden="1" customHeight="1">
      <c r="B37" s="112" t="s">
        <v>36</v>
      </c>
      <c r="C37" s="113"/>
      <c r="D37" s="113"/>
      <c r="E37" s="113"/>
      <c r="F37" s="114"/>
      <c r="G37" s="114"/>
      <c r="H37" s="114"/>
      <c r="I37" s="114"/>
      <c r="J37" s="113"/>
    </row>
    <row r="38" spans="1:10" ht="25.5" hidden="1" customHeight="1">
      <c r="A38" s="115" t="s">
        <v>37</v>
      </c>
      <c r="B38" s="116" t="s">
        <v>38</v>
      </c>
      <c r="C38" s="117" t="s">
        <v>39</v>
      </c>
      <c r="D38" s="118"/>
      <c r="E38" s="118"/>
      <c r="F38" s="119" t="str">
        <f>B23</f>
        <v>Základ pro sníženou DPH</v>
      </c>
      <c r="G38" s="119" t="str">
        <f>B25</f>
        <v>Základ pro základní DPH</v>
      </c>
      <c r="H38" s="120" t="s">
        <v>40</v>
      </c>
      <c r="I38" s="121" t="s">
        <v>41</v>
      </c>
      <c r="J38" s="122" t="s">
        <v>24</v>
      </c>
    </row>
    <row r="39" spans="1:10" ht="25.5" hidden="1" customHeight="1">
      <c r="A39" s="115">
        <v>1</v>
      </c>
      <c r="B39" s="123"/>
      <c r="C39" s="211"/>
      <c r="D39" s="211"/>
      <c r="E39" s="211"/>
      <c r="F39" s="124">
        <f>' Pol'!AC40</f>
        <v>0</v>
      </c>
      <c r="G39" s="125">
        <f>' Pol'!AD40</f>
        <v>0</v>
      </c>
      <c r="H39" s="126"/>
      <c r="I39" s="127">
        <f>F39+G39+H39</f>
        <v>0</v>
      </c>
      <c r="J39" s="128" t="str">
        <f>IF(CenaCelkemVypocet=0,"",I39/CenaCelkemVypocet*100)</f>
        <v/>
      </c>
    </row>
    <row r="40" spans="1:10" ht="25.5" hidden="1" customHeight="1">
      <c r="A40" s="115"/>
      <c r="B40" s="212" t="s">
        <v>42</v>
      </c>
      <c r="C40" s="212"/>
      <c r="D40" s="212"/>
      <c r="E40" s="212"/>
      <c r="F40" s="129">
        <f>SUMIF(A39:A39,"=1",F39:F39)</f>
        <v>0</v>
      </c>
      <c r="G40" s="130">
        <f>SUMIF(A39:A39,"=1",G39:G39)</f>
        <v>0</v>
      </c>
      <c r="H40" s="130">
        <f>SUMIF(A39:A39,"=1",H39:H39)</f>
        <v>0</v>
      </c>
      <c r="I40" s="131">
        <f>SUMIF(A39:A39,"=1",I39:I39)</f>
        <v>0</v>
      </c>
      <c r="J40" s="132">
        <f>SUMIF(A39:A39,"=1",J39:J39)</f>
        <v>0</v>
      </c>
    </row>
    <row r="44" spans="1:10" ht="15.75">
      <c r="B44" s="133" t="s">
        <v>43</v>
      </c>
    </row>
    <row r="46" spans="1:10" ht="25.5" customHeight="1">
      <c r="A46" s="134"/>
      <c r="B46" s="135" t="s">
        <v>38</v>
      </c>
      <c r="C46" s="135" t="s">
        <v>39</v>
      </c>
      <c r="D46" s="136"/>
      <c r="E46" s="136"/>
      <c r="F46" s="137" t="s">
        <v>44</v>
      </c>
      <c r="G46" s="137"/>
      <c r="H46" s="137"/>
      <c r="I46" s="213" t="s">
        <v>14</v>
      </c>
      <c r="J46" s="213"/>
    </row>
    <row r="47" spans="1:10" ht="25.5" customHeight="1">
      <c r="A47" s="138"/>
      <c r="B47" s="139" t="s">
        <v>45</v>
      </c>
      <c r="C47" s="214" t="s">
        <v>46</v>
      </c>
      <c r="D47" s="214"/>
      <c r="E47" s="214"/>
      <c r="F47" s="140" t="s">
        <v>15</v>
      </c>
      <c r="G47" s="141"/>
      <c r="H47" s="141"/>
      <c r="I47" s="215">
        <f>' Pol'!G8</f>
        <v>0</v>
      </c>
      <c r="J47" s="215"/>
    </row>
    <row r="48" spans="1:10" ht="25.5" customHeight="1">
      <c r="A48" s="138"/>
      <c r="B48" s="142" t="s">
        <v>47</v>
      </c>
      <c r="C48" s="216" t="s">
        <v>48</v>
      </c>
      <c r="D48" s="216"/>
      <c r="E48" s="216"/>
      <c r="F48" s="143" t="s">
        <v>15</v>
      </c>
      <c r="G48" s="144"/>
      <c r="H48" s="144"/>
      <c r="I48" s="217">
        <f>' Pol'!G13</f>
        <v>0</v>
      </c>
      <c r="J48" s="217"/>
    </row>
    <row r="49" spans="1:10" ht="25.5" customHeight="1">
      <c r="A49" s="138"/>
      <c r="B49" s="142" t="s">
        <v>49</v>
      </c>
      <c r="C49" s="216" t="s">
        <v>50</v>
      </c>
      <c r="D49" s="216"/>
      <c r="E49" s="216"/>
      <c r="F49" s="143" t="s">
        <v>15</v>
      </c>
      <c r="G49" s="144"/>
      <c r="H49" s="144"/>
      <c r="I49" s="217">
        <f>' Pol'!G16</f>
        <v>0</v>
      </c>
      <c r="J49" s="217"/>
    </row>
    <row r="50" spans="1:10" ht="25.5" customHeight="1">
      <c r="A50" s="138"/>
      <c r="B50" s="142" t="s">
        <v>51</v>
      </c>
      <c r="C50" s="216" t="s">
        <v>52</v>
      </c>
      <c r="D50" s="216"/>
      <c r="E50" s="216"/>
      <c r="F50" s="143" t="s">
        <v>16</v>
      </c>
      <c r="G50" s="144"/>
      <c r="H50" s="144"/>
      <c r="I50" s="217">
        <f>' Pol'!G23</f>
        <v>0</v>
      </c>
      <c r="J50" s="217"/>
    </row>
    <row r="51" spans="1:10" ht="25.5" customHeight="1">
      <c r="A51" s="138"/>
      <c r="B51" s="142" t="s">
        <v>53</v>
      </c>
      <c r="C51" s="216" t="s">
        <v>54</v>
      </c>
      <c r="D51" s="216"/>
      <c r="E51" s="216"/>
      <c r="F51" s="143" t="s">
        <v>16</v>
      </c>
      <c r="G51" s="144"/>
      <c r="H51" s="144"/>
      <c r="I51" s="217">
        <f>' Pol'!G28</f>
        <v>0</v>
      </c>
      <c r="J51" s="217"/>
    </row>
    <row r="52" spans="1:10" ht="25.5" customHeight="1">
      <c r="A52" s="138"/>
      <c r="B52" s="145" t="s">
        <v>18</v>
      </c>
      <c r="C52" s="218" t="s">
        <v>19</v>
      </c>
      <c r="D52" s="218"/>
      <c r="E52" s="218"/>
      <c r="F52" s="146" t="s">
        <v>18</v>
      </c>
      <c r="G52" s="147"/>
      <c r="H52" s="147"/>
      <c r="I52" s="219">
        <f>' Pol'!G31</f>
        <v>0</v>
      </c>
      <c r="J52" s="219"/>
    </row>
    <row r="53" spans="1:10" ht="25.5" customHeight="1">
      <c r="A53" s="148"/>
      <c r="B53" s="149" t="s">
        <v>41</v>
      </c>
      <c r="C53" s="149"/>
      <c r="D53" s="150"/>
      <c r="E53" s="150"/>
      <c r="F53" s="151"/>
      <c r="G53" s="152"/>
      <c r="H53" s="152"/>
      <c r="I53" s="220">
        <f>SUM(I47:I52)</f>
        <v>0</v>
      </c>
      <c r="J53" s="220"/>
    </row>
  </sheetData>
  <mergeCells count="49">
    <mergeCell ref="C52:E52"/>
    <mergeCell ref="I52:J52"/>
    <mergeCell ref="I53:J53"/>
    <mergeCell ref="C49:E49"/>
    <mergeCell ref="I49:J49"/>
    <mergeCell ref="C50:E50"/>
    <mergeCell ref="I50:J50"/>
    <mergeCell ref="C51:E51"/>
    <mergeCell ref="I51:J51"/>
    <mergeCell ref="I46:J46"/>
    <mergeCell ref="C47:E47"/>
    <mergeCell ref="I47:J47"/>
    <mergeCell ref="C48:E48"/>
    <mergeCell ref="I48:J48"/>
    <mergeCell ref="G28:I28"/>
    <mergeCell ref="G29:I29"/>
    <mergeCell ref="D35:E35"/>
    <mergeCell ref="C39:E39"/>
    <mergeCell ref="B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B1:J1"/>
    <mergeCell ref="D11:G11"/>
    <mergeCell ref="D12:G12"/>
    <mergeCell ref="D13:G13"/>
    <mergeCell ref="E15:F15"/>
    <mergeCell ref="G15:H15"/>
    <mergeCell ref="I15:J15"/>
  </mergeCells>
  <pageMargins left="0.39374999999999999" right="0.196527777777778" top="0.59027777777777801" bottom="0.39305555555555599" header="0.51180555555555496" footer="0.196527777777778"/>
  <pageSetup paperSize="0" scale="0" firstPageNumber="0" orientation="portrait" usePrinterDefaults="0" horizontalDpi="0" verticalDpi="0" copies="0"/>
  <headerFooter>
    <oddFooter>&amp;L&amp;9Zpracováno programem RTS Stavitel +,  © RTS, a.s.&amp;R&amp;9Stránka &amp;P z &amp;N</oddFooter>
  </headerFooter>
  <rowBreaks count="1" manualBreakCount="1">
    <brk id="36" max="1638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"/>
  <sheetViews>
    <sheetView zoomScaleNormal="100" workbookViewId="0">
      <selection activeCell="A5" sqref="A2:G48"/>
    </sheetView>
  </sheetViews>
  <sheetFormatPr defaultRowHeight="12.75"/>
  <cols>
    <col min="1" max="1" width="4.28515625" style="153"/>
    <col min="2" max="2" width="14.42578125" style="153"/>
    <col min="3" max="3" width="38.28515625" style="154"/>
    <col min="4" max="4" width="4.5703125" style="153"/>
    <col min="5" max="5" width="10.5703125" style="153"/>
    <col min="6" max="6" width="9.85546875" style="153"/>
    <col min="7" max="7" width="12.7109375" style="153"/>
    <col min="8" max="1025" width="9.140625" style="153"/>
  </cols>
  <sheetData>
    <row r="1" spans="1:7" ht="15.75">
      <c r="A1" s="221" t="s">
        <v>3</v>
      </c>
      <c r="B1" s="221"/>
      <c r="C1" s="221"/>
      <c r="D1" s="221"/>
      <c r="E1" s="221"/>
      <c r="F1" s="221"/>
      <c r="G1" s="221"/>
    </row>
    <row r="2" spans="1:7" ht="24.95" customHeight="1">
      <c r="A2" s="155" t="s">
        <v>55</v>
      </c>
      <c r="B2" s="156"/>
      <c r="C2" s="222"/>
      <c r="D2" s="222"/>
      <c r="E2" s="222"/>
      <c r="F2" s="222"/>
      <c r="G2" s="222"/>
    </row>
    <row r="3" spans="1:7" ht="24.95" hidden="1" customHeight="1">
      <c r="A3" s="155" t="s">
        <v>56</v>
      </c>
      <c r="B3" s="156"/>
      <c r="C3" s="222"/>
      <c r="D3" s="222"/>
      <c r="E3" s="222"/>
      <c r="F3" s="222"/>
      <c r="G3" s="222"/>
    </row>
    <row r="4" spans="1:7" ht="24.95" hidden="1" customHeight="1">
      <c r="A4" s="155" t="s">
        <v>57</v>
      </c>
      <c r="B4" s="156"/>
      <c r="C4" s="222"/>
      <c r="D4" s="222"/>
      <c r="E4" s="222"/>
      <c r="F4" s="222"/>
      <c r="G4" s="222"/>
    </row>
  </sheetData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0" scale="0" firstPageNumber="0" orientation="portrait" usePrinterDefaults="0" horizontalDpi="0" verticalDpi="0" copies="0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50"/>
  <sheetViews>
    <sheetView topLeftCell="A6" zoomScaleNormal="100" workbookViewId="0">
      <selection activeCell="A2" sqref="A2:G48"/>
    </sheetView>
  </sheetViews>
  <sheetFormatPr defaultRowHeight="12.75" outlineLevelRow="1"/>
  <cols>
    <col min="1" max="1" width="4.28515625"/>
    <col min="2" max="2" width="14.42578125" style="157"/>
    <col min="3" max="3" width="38.28515625" style="157"/>
    <col min="4" max="4" width="4.5703125"/>
    <col min="5" max="5" width="10.5703125"/>
    <col min="6" max="6" width="9.85546875"/>
    <col min="7" max="7" width="12.7109375"/>
    <col min="8" max="21" width="0" hidden="1"/>
    <col min="22" max="28" width="8.7109375"/>
    <col min="29" max="39" width="0" hidden="1"/>
    <col min="40" max="1025" width="8.7109375"/>
  </cols>
  <sheetData>
    <row r="1" spans="1:60" ht="15.75" customHeight="1">
      <c r="A1" s="223" t="s">
        <v>3</v>
      </c>
      <c r="B1" s="223"/>
      <c r="C1" s="223"/>
      <c r="D1" s="223"/>
      <c r="E1" s="223"/>
      <c r="F1" s="223"/>
      <c r="G1" s="223"/>
      <c r="AE1" t="s">
        <v>58</v>
      </c>
    </row>
    <row r="2" spans="1:60" ht="24.95" customHeight="1">
      <c r="A2" s="155" t="s">
        <v>59</v>
      </c>
      <c r="B2" s="156"/>
      <c r="C2" s="224" t="s">
        <v>60</v>
      </c>
      <c r="D2" s="224"/>
      <c r="E2" s="224"/>
      <c r="F2" s="224"/>
      <c r="G2" s="224"/>
      <c r="AE2" t="s">
        <v>61</v>
      </c>
    </row>
    <row r="3" spans="1:60" ht="24.95" hidden="1" customHeight="1">
      <c r="A3" s="155" t="s">
        <v>56</v>
      </c>
      <c r="B3" s="156"/>
      <c r="C3" s="225"/>
      <c r="D3" s="225"/>
      <c r="E3" s="225"/>
      <c r="F3" s="225"/>
      <c r="G3" s="225"/>
      <c r="AE3" t="s">
        <v>62</v>
      </c>
    </row>
    <row r="4" spans="1:60" ht="24.95" hidden="1" customHeight="1">
      <c r="A4" s="155" t="s">
        <v>57</v>
      </c>
      <c r="B4" s="156"/>
      <c r="C4" s="224"/>
      <c r="D4" s="224"/>
      <c r="E4" s="224"/>
      <c r="F4" s="224"/>
      <c r="G4" s="224"/>
      <c r="AE4" t="s">
        <v>63</v>
      </c>
    </row>
    <row r="5" spans="1:60" hidden="1">
      <c r="A5" s="158" t="s">
        <v>64</v>
      </c>
      <c r="B5" s="159"/>
      <c r="C5" s="160"/>
      <c r="D5" s="161"/>
      <c r="E5" s="97"/>
      <c r="F5" s="97"/>
      <c r="G5" s="162"/>
      <c r="AE5" t="s">
        <v>65</v>
      </c>
    </row>
    <row r="6" spans="1:60">
      <c r="D6" s="163"/>
    </row>
    <row r="7" spans="1:60" ht="38.25">
      <c r="A7" s="164" t="s">
        <v>66</v>
      </c>
      <c r="B7" s="165" t="s">
        <v>67</v>
      </c>
      <c r="C7" s="165" t="s">
        <v>68</v>
      </c>
      <c r="D7" s="166" t="s">
        <v>69</v>
      </c>
      <c r="E7" s="164" t="s">
        <v>70</v>
      </c>
      <c r="F7" s="167" t="s">
        <v>71</v>
      </c>
      <c r="G7" s="164" t="s">
        <v>14</v>
      </c>
      <c r="H7" s="168" t="s">
        <v>72</v>
      </c>
      <c r="I7" s="168" t="s">
        <v>73</v>
      </c>
      <c r="J7" s="168" t="s">
        <v>74</v>
      </c>
      <c r="K7" s="168" t="s">
        <v>75</v>
      </c>
      <c r="L7" s="168" t="s">
        <v>76</v>
      </c>
      <c r="M7" s="168" t="s">
        <v>77</v>
      </c>
      <c r="N7" s="168" t="s">
        <v>78</v>
      </c>
      <c r="O7" s="168" t="s">
        <v>79</v>
      </c>
      <c r="P7" s="168" t="s">
        <v>80</v>
      </c>
      <c r="Q7" s="168" t="s">
        <v>81</v>
      </c>
      <c r="R7" s="168" t="s">
        <v>82</v>
      </c>
      <c r="S7" s="168" t="s">
        <v>83</v>
      </c>
      <c r="T7" s="168" t="s">
        <v>84</v>
      </c>
      <c r="U7" s="168" t="s">
        <v>85</v>
      </c>
    </row>
    <row r="8" spans="1:60">
      <c r="A8" s="169" t="s">
        <v>86</v>
      </c>
      <c r="B8" s="170" t="s">
        <v>45</v>
      </c>
      <c r="C8" s="171" t="s">
        <v>46</v>
      </c>
      <c r="D8" s="172"/>
      <c r="E8" s="173"/>
      <c r="F8" s="174"/>
      <c r="G8" s="174">
        <f>SUMIF(AE9:AE12,"&lt;&gt;NOR",G9:G12)</f>
        <v>0</v>
      </c>
      <c r="H8" s="174"/>
      <c r="I8" s="174">
        <f>SUM(I9:I12)</f>
        <v>0</v>
      </c>
      <c r="J8" s="174"/>
      <c r="K8" s="174">
        <f>SUM(K9:K12)</f>
        <v>0</v>
      </c>
      <c r="L8" s="174"/>
      <c r="M8" s="174">
        <f>SUM(M9:M12)</f>
        <v>0</v>
      </c>
      <c r="N8" s="174"/>
      <c r="O8" s="174">
        <f>SUM(O9:O12)</f>
        <v>0.75</v>
      </c>
      <c r="P8" s="174"/>
      <c r="Q8" s="174">
        <f>SUM(Q9:Q12)</f>
        <v>0</v>
      </c>
      <c r="R8" s="174"/>
      <c r="S8" s="174"/>
      <c r="T8" s="175"/>
      <c r="U8" s="174">
        <f>SUM(U9:U12)</f>
        <v>65.34</v>
      </c>
      <c r="AE8" t="s">
        <v>87</v>
      </c>
    </row>
    <row r="9" spans="1:60" outlineLevel="1">
      <c r="A9" s="176">
        <v>1</v>
      </c>
      <c r="B9" s="176" t="s">
        <v>88</v>
      </c>
      <c r="C9" s="177" t="s">
        <v>89</v>
      </c>
      <c r="D9" s="178" t="s">
        <v>90</v>
      </c>
      <c r="E9" s="179">
        <v>62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0</v>
      </c>
      <c r="M9" s="181">
        <f>G9*(1+L9/100)</f>
        <v>0</v>
      </c>
      <c r="N9" s="181">
        <v>4.0000000000000003E-5</v>
      </c>
      <c r="O9" s="181">
        <f>ROUND(E9*N9,2)</f>
        <v>0</v>
      </c>
      <c r="P9" s="181">
        <v>0</v>
      </c>
      <c r="Q9" s="181">
        <f>ROUND(E9*P9,2)</f>
        <v>0</v>
      </c>
      <c r="R9" s="181"/>
      <c r="S9" s="181"/>
      <c r="T9" s="182">
        <v>7.8E-2</v>
      </c>
      <c r="U9" s="181">
        <f>ROUND(E9*T9,2)</f>
        <v>4.84</v>
      </c>
      <c r="V9" s="183"/>
      <c r="W9" s="183"/>
      <c r="X9" s="183"/>
      <c r="Y9" s="183"/>
      <c r="Z9" s="183"/>
      <c r="AA9" s="183"/>
      <c r="AB9" s="183"/>
      <c r="AC9" s="183"/>
      <c r="AD9" s="183"/>
      <c r="AE9" s="183" t="s">
        <v>91</v>
      </c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</row>
    <row r="10" spans="1:60" outlineLevel="1">
      <c r="A10" s="176">
        <v>2</v>
      </c>
      <c r="B10" s="176" t="s">
        <v>92</v>
      </c>
      <c r="C10" s="177" t="s">
        <v>93</v>
      </c>
      <c r="D10" s="178" t="s">
        <v>90</v>
      </c>
      <c r="E10" s="179">
        <v>15</v>
      </c>
      <c r="F10" s="180"/>
      <c r="G10" s="181">
        <f>ROUND(E10*F10,2)</f>
        <v>0</v>
      </c>
      <c r="H10" s="180"/>
      <c r="I10" s="181">
        <f>ROUND(E10*H10,2)</f>
        <v>0</v>
      </c>
      <c r="J10" s="180"/>
      <c r="K10" s="181">
        <f>ROUND(E10*J10,2)</f>
        <v>0</v>
      </c>
      <c r="L10" s="181">
        <v>0</v>
      </c>
      <c r="M10" s="181">
        <f>G10*(1+L10/100)</f>
        <v>0</v>
      </c>
      <c r="N10" s="181">
        <v>0</v>
      </c>
      <c r="O10" s="181">
        <f>ROUND(E10*N10,2)</f>
        <v>0</v>
      </c>
      <c r="P10" s="181">
        <v>0</v>
      </c>
      <c r="Q10" s="181">
        <f>ROUND(E10*P10,2)</f>
        <v>0</v>
      </c>
      <c r="R10" s="181"/>
      <c r="S10" s="181"/>
      <c r="T10" s="182">
        <v>0</v>
      </c>
      <c r="U10" s="181">
        <f>ROUND(E10*T10,2)</f>
        <v>0</v>
      </c>
      <c r="V10" s="183"/>
      <c r="W10" s="183"/>
      <c r="X10" s="183"/>
      <c r="Y10" s="183"/>
      <c r="Z10" s="183"/>
      <c r="AA10" s="183"/>
      <c r="AB10" s="183"/>
      <c r="AC10" s="183"/>
      <c r="AD10" s="183"/>
      <c r="AE10" s="183" t="s">
        <v>91</v>
      </c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</row>
    <row r="11" spans="1:60" outlineLevel="1">
      <c r="A11" s="176">
        <v>3</v>
      </c>
      <c r="B11" s="176" t="s">
        <v>94</v>
      </c>
      <c r="C11" s="177" t="s">
        <v>95</v>
      </c>
      <c r="D11" s="178" t="s">
        <v>90</v>
      </c>
      <c r="E11" s="179">
        <v>110</v>
      </c>
      <c r="F11" s="180"/>
      <c r="G11" s="181">
        <f>ROUND(E11*F11,2)</f>
        <v>0</v>
      </c>
      <c r="H11" s="180"/>
      <c r="I11" s="181">
        <f>ROUND(E11*H11,2)</f>
        <v>0</v>
      </c>
      <c r="J11" s="180"/>
      <c r="K11" s="181">
        <f>ROUND(E11*J11,2)</f>
        <v>0</v>
      </c>
      <c r="L11" s="181">
        <v>0</v>
      </c>
      <c r="M11" s="181">
        <f>G11*(1+L11/100)</f>
        <v>0</v>
      </c>
      <c r="N11" s="181">
        <v>6.3499999999999997E-3</v>
      </c>
      <c r="O11" s="181">
        <f>ROUND(E11*N11,2)</f>
        <v>0.7</v>
      </c>
      <c r="P11" s="181">
        <v>0</v>
      </c>
      <c r="Q11" s="181">
        <f>ROUND(E11*P11,2)</f>
        <v>0</v>
      </c>
      <c r="R11" s="181"/>
      <c r="S11" s="181"/>
      <c r="T11" s="182">
        <v>0.31900000000000001</v>
      </c>
      <c r="U11" s="181">
        <f>ROUND(E11*T11,2)</f>
        <v>35.090000000000003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 t="s">
        <v>91</v>
      </c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</row>
    <row r="12" spans="1:60" outlineLevel="1">
      <c r="A12" s="176">
        <v>4</v>
      </c>
      <c r="B12" s="176" t="s">
        <v>96</v>
      </c>
      <c r="C12" s="177" t="s">
        <v>97</v>
      </c>
      <c r="D12" s="178" t="s">
        <v>90</v>
      </c>
      <c r="E12" s="179">
        <v>110</v>
      </c>
      <c r="F12" s="180"/>
      <c r="G12" s="181">
        <f>ROUND(E12*F12,2)</f>
        <v>0</v>
      </c>
      <c r="H12" s="180"/>
      <c r="I12" s="181">
        <f>ROUND(E12*H12,2)</f>
        <v>0</v>
      </c>
      <c r="J12" s="180"/>
      <c r="K12" s="181">
        <f>ROUND(E12*J12,2)</f>
        <v>0</v>
      </c>
      <c r="L12" s="181">
        <v>0</v>
      </c>
      <c r="M12" s="181">
        <f>G12*(1+L12/100)</f>
        <v>0</v>
      </c>
      <c r="N12" s="181">
        <v>4.8999999999999998E-4</v>
      </c>
      <c r="O12" s="181">
        <f>ROUND(E12*N12,2)</f>
        <v>0.05</v>
      </c>
      <c r="P12" s="181">
        <v>0</v>
      </c>
      <c r="Q12" s="181">
        <f>ROUND(E12*P12,2)</f>
        <v>0</v>
      </c>
      <c r="R12" s="181"/>
      <c r="S12" s="181"/>
      <c r="T12" s="182">
        <v>0.23100000000000001</v>
      </c>
      <c r="U12" s="181">
        <f>ROUND(E12*T12,2)</f>
        <v>25.41</v>
      </c>
      <c r="V12" s="183"/>
      <c r="W12" s="183"/>
      <c r="X12" s="183"/>
      <c r="Y12" s="183"/>
      <c r="Z12" s="183"/>
      <c r="AA12" s="183"/>
      <c r="AB12" s="183"/>
      <c r="AC12" s="183"/>
      <c r="AD12" s="183"/>
      <c r="AE12" s="183" t="s">
        <v>91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</row>
    <row r="13" spans="1:60">
      <c r="A13" s="184" t="s">
        <v>86</v>
      </c>
      <c r="B13" s="184" t="s">
        <v>47</v>
      </c>
      <c r="C13" s="185" t="s">
        <v>48</v>
      </c>
      <c r="D13" s="186"/>
      <c r="E13" s="187"/>
      <c r="F13" s="188"/>
      <c r="G13" s="188">
        <f>SUMIF(AE14:AE15,"&lt;&gt;NOR",G14:G15)</f>
        <v>0</v>
      </c>
      <c r="H13" s="188"/>
      <c r="I13" s="188">
        <f>SUM(I14:I15)</f>
        <v>0</v>
      </c>
      <c r="J13" s="188"/>
      <c r="K13" s="188">
        <f>SUM(K14:K15)</f>
        <v>0</v>
      </c>
      <c r="L13" s="188"/>
      <c r="M13" s="188">
        <f>SUM(M14:M15)</f>
        <v>0</v>
      </c>
      <c r="N13" s="188"/>
      <c r="O13" s="188">
        <f>SUM(O14:O15)</f>
        <v>8.83</v>
      </c>
      <c r="P13" s="188"/>
      <c r="Q13" s="188">
        <f>SUM(Q14:Q15)</f>
        <v>3.52</v>
      </c>
      <c r="R13" s="188"/>
      <c r="S13" s="188"/>
      <c r="T13" s="189"/>
      <c r="U13" s="188">
        <f>SUM(U14:U15)</f>
        <v>51.78</v>
      </c>
      <c r="AE13" t="s">
        <v>87</v>
      </c>
    </row>
    <row r="14" spans="1:60" ht="22.5" outlineLevel="1">
      <c r="A14" s="176">
        <v>5</v>
      </c>
      <c r="B14" s="176" t="s">
        <v>98</v>
      </c>
      <c r="C14" s="177" t="s">
        <v>99</v>
      </c>
      <c r="D14" s="178" t="s">
        <v>90</v>
      </c>
      <c r="E14" s="179">
        <v>16</v>
      </c>
      <c r="F14" s="180"/>
      <c r="G14" s="181">
        <f>ROUND(E14*F14,2)</f>
        <v>0</v>
      </c>
      <c r="H14" s="180"/>
      <c r="I14" s="181">
        <f>ROUND(E14*H14,2)</f>
        <v>0</v>
      </c>
      <c r="J14" s="180"/>
      <c r="K14" s="181">
        <f>ROUND(E14*J14,2)</f>
        <v>0</v>
      </c>
      <c r="L14" s="181">
        <v>0</v>
      </c>
      <c r="M14" s="181">
        <f>G14*(1+L14/100)</f>
        <v>0</v>
      </c>
      <c r="N14" s="181">
        <v>0</v>
      </c>
      <c r="O14" s="181">
        <f>ROUND(E14*N14,2)</f>
        <v>0</v>
      </c>
      <c r="P14" s="181">
        <v>0.22</v>
      </c>
      <c r="Q14" s="181">
        <f>ROUND(E14*P14,2)</f>
        <v>3.52</v>
      </c>
      <c r="R14" s="181"/>
      <c r="S14" s="181"/>
      <c r="T14" s="182">
        <v>1.7007000000000001</v>
      </c>
      <c r="U14" s="181">
        <f>ROUND(E14*T14,2)</f>
        <v>27.21</v>
      </c>
      <c r="V14" s="183"/>
      <c r="W14" s="183"/>
      <c r="X14" s="183"/>
      <c r="Y14" s="183"/>
      <c r="Z14" s="183"/>
      <c r="AA14" s="183"/>
      <c r="AB14" s="183"/>
      <c r="AC14" s="183"/>
      <c r="AD14" s="183"/>
      <c r="AE14" s="183" t="s">
        <v>100</v>
      </c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</row>
    <row r="15" spans="1:60" outlineLevel="1">
      <c r="A15" s="176">
        <v>6</v>
      </c>
      <c r="B15" s="176" t="s">
        <v>101</v>
      </c>
      <c r="C15" s="177" t="s">
        <v>102</v>
      </c>
      <c r="D15" s="178" t="s">
        <v>90</v>
      </c>
      <c r="E15" s="179">
        <v>16</v>
      </c>
      <c r="F15" s="180"/>
      <c r="G15" s="181">
        <f>ROUND(E15*F15,2)</f>
        <v>0</v>
      </c>
      <c r="H15" s="180"/>
      <c r="I15" s="181">
        <f>ROUND(E15*H15,2)</f>
        <v>0</v>
      </c>
      <c r="J15" s="180"/>
      <c r="K15" s="181">
        <f>ROUND(E15*J15,2)</f>
        <v>0</v>
      </c>
      <c r="L15" s="181">
        <v>0</v>
      </c>
      <c r="M15" s="181">
        <f>G15*(1+L15/100)</f>
        <v>0</v>
      </c>
      <c r="N15" s="181">
        <v>0.55181999999999998</v>
      </c>
      <c r="O15" s="181">
        <f>ROUND(E15*N15,2)</f>
        <v>8.83</v>
      </c>
      <c r="P15" s="181">
        <v>0</v>
      </c>
      <c r="Q15" s="181">
        <f>ROUND(E15*P15,2)</f>
        <v>0</v>
      </c>
      <c r="R15" s="181"/>
      <c r="S15" s="181"/>
      <c r="T15" s="182">
        <v>1.5354399999999999</v>
      </c>
      <c r="U15" s="181">
        <f>ROUND(E15*T15,2)</f>
        <v>24.57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 t="s">
        <v>100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</row>
    <row r="16" spans="1:60">
      <c r="A16" s="184" t="s">
        <v>86</v>
      </c>
      <c r="B16" s="184" t="s">
        <v>49</v>
      </c>
      <c r="C16" s="185" t="s">
        <v>50</v>
      </c>
      <c r="D16" s="186"/>
      <c r="E16" s="187"/>
      <c r="F16" s="188"/>
      <c r="G16" s="188">
        <f>SUMIF(AE17:AE22,"&lt;&gt;NOR",G17:G22)</f>
        <v>0</v>
      </c>
      <c r="H16" s="188"/>
      <c r="I16" s="188">
        <f>SUM(I17:I22)</f>
        <v>0</v>
      </c>
      <c r="J16" s="188"/>
      <c r="K16" s="188">
        <f>SUM(K17:K22)</f>
        <v>0</v>
      </c>
      <c r="L16" s="188"/>
      <c r="M16" s="188">
        <f>SUM(M17:M22)</f>
        <v>0</v>
      </c>
      <c r="N16" s="188"/>
      <c r="O16" s="188">
        <f>SUM(O17:O22)</f>
        <v>0</v>
      </c>
      <c r="P16" s="188"/>
      <c r="Q16" s="188">
        <f>SUM(Q17:Q22)</f>
        <v>7.4</v>
      </c>
      <c r="R16" s="188"/>
      <c r="S16" s="188"/>
      <c r="T16" s="189"/>
      <c r="U16" s="188">
        <f>SUM(U17:U22)</f>
        <v>83.97999999999999</v>
      </c>
      <c r="AE16" t="s">
        <v>87</v>
      </c>
    </row>
    <row r="17" spans="1:60" outlineLevel="1">
      <c r="A17" s="176">
        <v>7</v>
      </c>
      <c r="B17" s="176" t="s">
        <v>103</v>
      </c>
      <c r="C17" s="177" t="s">
        <v>104</v>
      </c>
      <c r="D17" s="178" t="s">
        <v>90</v>
      </c>
      <c r="E17" s="179">
        <v>40</v>
      </c>
      <c r="F17" s="180"/>
      <c r="G17" s="181">
        <f t="shared" ref="G17:G22" si="0">ROUND(E17*F17,2)</f>
        <v>0</v>
      </c>
      <c r="H17" s="180"/>
      <c r="I17" s="181">
        <f t="shared" ref="I17:I22" si="1">ROUND(E17*H17,2)</f>
        <v>0</v>
      </c>
      <c r="J17" s="180"/>
      <c r="K17" s="181">
        <f t="shared" ref="K17:K22" si="2">ROUND(E17*J17,2)</f>
        <v>0</v>
      </c>
      <c r="L17" s="181">
        <v>0</v>
      </c>
      <c r="M17" s="181">
        <f t="shared" ref="M17:M22" si="3">G17*(1+L17/100)</f>
        <v>0</v>
      </c>
      <c r="N17" s="181">
        <v>0</v>
      </c>
      <c r="O17" s="181">
        <f t="shared" ref="O17:O22" si="4">ROUND(E17*N17,2)</f>
        <v>0</v>
      </c>
      <c r="P17" s="181">
        <v>0.05</v>
      </c>
      <c r="Q17" s="181">
        <f t="shared" ref="Q17:Q22" si="5">ROUND(E17*P17,2)</f>
        <v>2</v>
      </c>
      <c r="R17" s="181"/>
      <c r="S17" s="181"/>
      <c r="T17" s="182">
        <v>0.46925</v>
      </c>
      <c r="U17" s="181">
        <f t="shared" ref="U17:U22" si="6">ROUND(E17*T17,2)</f>
        <v>18.77</v>
      </c>
      <c r="V17" s="183"/>
      <c r="W17" s="183"/>
      <c r="X17" s="183"/>
      <c r="Y17" s="183"/>
      <c r="Z17" s="183"/>
      <c r="AA17" s="183"/>
      <c r="AB17" s="183"/>
      <c r="AC17" s="183"/>
      <c r="AD17" s="183"/>
      <c r="AE17" s="183" t="s">
        <v>100</v>
      </c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</row>
    <row r="18" spans="1:60" outlineLevel="1">
      <c r="A18" s="176">
        <v>8</v>
      </c>
      <c r="B18" s="176" t="s">
        <v>105</v>
      </c>
      <c r="C18" s="177" t="s">
        <v>106</v>
      </c>
      <c r="D18" s="178" t="s">
        <v>90</v>
      </c>
      <c r="E18" s="179">
        <v>70</v>
      </c>
      <c r="F18" s="180"/>
      <c r="G18" s="181">
        <f t="shared" si="0"/>
        <v>0</v>
      </c>
      <c r="H18" s="180"/>
      <c r="I18" s="181">
        <f t="shared" si="1"/>
        <v>0</v>
      </c>
      <c r="J18" s="180"/>
      <c r="K18" s="181">
        <f t="shared" si="2"/>
        <v>0</v>
      </c>
      <c r="L18" s="181">
        <v>0</v>
      </c>
      <c r="M18" s="181">
        <f t="shared" si="3"/>
        <v>0</v>
      </c>
      <c r="N18" s="181">
        <v>0</v>
      </c>
      <c r="O18" s="181">
        <f t="shared" si="4"/>
        <v>0</v>
      </c>
      <c r="P18" s="181">
        <v>4.5999999999999999E-2</v>
      </c>
      <c r="Q18" s="181">
        <f t="shared" si="5"/>
        <v>3.22</v>
      </c>
      <c r="R18" s="181"/>
      <c r="S18" s="181"/>
      <c r="T18" s="182">
        <v>0.38811000000000001</v>
      </c>
      <c r="U18" s="181">
        <f t="shared" si="6"/>
        <v>27.17</v>
      </c>
      <c r="V18" s="183"/>
      <c r="W18" s="183"/>
      <c r="X18" s="183"/>
      <c r="Y18" s="183"/>
      <c r="Z18" s="183"/>
      <c r="AA18" s="183"/>
      <c r="AB18" s="183"/>
      <c r="AC18" s="183"/>
      <c r="AD18" s="183"/>
      <c r="AE18" s="183" t="s">
        <v>100</v>
      </c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</row>
    <row r="19" spans="1:60" outlineLevel="1">
      <c r="A19" s="176">
        <v>9</v>
      </c>
      <c r="B19" s="176" t="s">
        <v>107</v>
      </c>
      <c r="C19" s="177" t="s">
        <v>108</v>
      </c>
      <c r="D19" s="178" t="s">
        <v>90</v>
      </c>
      <c r="E19" s="179">
        <v>15</v>
      </c>
      <c r="F19" s="180"/>
      <c r="G19" s="181">
        <f t="shared" si="0"/>
        <v>0</v>
      </c>
      <c r="H19" s="180"/>
      <c r="I19" s="181">
        <f t="shared" si="1"/>
        <v>0</v>
      </c>
      <c r="J19" s="180"/>
      <c r="K19" s="181">
        <f t="shared" si="2"/>
        <v>0</v>
      </c>
      <c r="L19" s="181">
        <v>0</v>
      </c>
      <c r="M19" s="181">
        <f t="shared" si="3"/>
        <v>0</v>
      </c>
      <c r="N19" s="181">
        <v>0</v>
      </c>
      <c r="O19" s="181">
        <f t="shared" si="4"/>
        <v>0</v>
      </c>
      <c r="P19" s="181">
        <v>0</v>
      </c>
      <c r="Q19" s="181">
        <f t="shared" si="5"/>
        <v>0</v>
      </c>
      <c r="R19" s="181"/>
      <c r="S19" s="181"/>
      <c r="T19" s="182">
        <v>0</v>
      </c>
      <c r="U19" s="181">
        <f t="shared" si="6"/>
        <v>0</v>
      </c>
      <c r="V19" s="183"/>
      <c r="W19" s="183"/>
      <c r="X19" s="183"/>
      <c r="Y19" s="183"/>
      <c r="Z19" s="183"/>
      <c r="AA19" s="183"/>
      <c r="AB19" s="183"/>
      <c r="AC19" s="183"/>
      <c r="AD19" s="183"/>
      <c r="AE19" s="183" t="s">
        <v>91</v>
      </c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</row>
    <row r="20" spans="1:60" outlineLevel="1">
      <c r="A20" s="176">
        <v>10</v>
      </c>
      <c r="B20" s="176" t="s">
        <v>109</v>
      </c>
      <c r="C20" s="177" t="s">
        <v>110</v>
      </c>
      <c r="D20" s="178" t="s">
        <v>90</v>
      </c>
      <c r="E20" s="179">
        <v>32</v>
      </c>
      <c r="F20" s="180"/>
      <c r="G20" s="181">
        <f t="shared" si="0"/>
        <v>0</v>
      </c>
      <c r="H20" s="180"/>
      <c r="I20" s="181">
        <f t="shared" si="1"/>
        <v>0</v>
      </c>
      <c r="J20" s="180"/>
      <c r="K20" s="181">
        <f t="shared" si="2"/>
        <v>0</v>
      </c>
      <c r="L20" s="181">
        <v>0</v>
      </c>
      <c r="M20" s="181">
        <f t="shared" si="3"/>
        <v>0</v>
      </c>
      <c r="N20" s="181">
        <v>0</v>
      </c>
      <c r="O20" s="181">
        <f t="shared" si="4"/>
        <v>0</v>
      </c>
      <c r="P20" s="181">
        <v>6.8000000000000005E-2</v>
      </c>
      <c r="Q20" s="181">
        <f t="shared" si="5"/>
        <v>2.1800000000000002</v>
      </c>
      <c r="R20" s="181"/>
      <c r="S20" s="181"/>
      <c r="T20" s="182">
        <v>0.69</v>
      </c>
      <c r="U20" s="181">
        <f t="shared" si="6"/>
        <v>22.08</v>
      </c>
      <c r="V20" s="183"/>
      <c r="W20" s="183"/>
      <c r="X20" s="183"/>
      <c r="Y20" s="183"/>
      <c r="Z20" s="183"/>
      <c r="AA20" s="183"/>
      <c r="AB20" s="183"/>
      <c r="AC20" s="183"/>
      <c r="AD20" s="183"/>
      <c r="AE20" s="183" t="s">
        <v>91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</row>
    <row r="21" spans="1:60" ht="22.5" outlineLevel="1">
      <c r="A21" s="176">
        <v>11</v>
      </c>
      <c r="B21" s="176" t="s">
        <v>111</v>
      </c>
      <c r="C21" s="177" t="s">
        <v>112</v>
      </c>
      <c r="D21" s="178" t="s">
        <v>113</v>
      </c>
      <c r="E21" s="179">
        <v>4.5</v>
      </c>
      <c r="F21" s="180"/>
      <c r="G21" s="181">
        <f t="shared" si="0"/>
        <v>0</v>
      </c>
      <c r="H21" s="180"/>
      <c r="I21" s="181">
        <f t="shared" si="1"/>
        <v>0</v>
      </c>
      <c r="J21" s="180"/>
      <c r="K21" s="181">
        <f t="shared" si="2"/>
        <v>0</v>
      </c>
      <c r="L21" s="181">
        <v>0</v>
      </c>
      <c r="M21" s="181">
        <f t="shared" si="3"/>
        <v>0</v>
      </c>
      <c r="N21" s="181">
        <v>0</v>
      </c>
      <c r="O21" s="181">
        <f t="shared" si="4"/>
        <v>0</v>
      </c>
      <c r="P21" s="181">
        <v>0</v>
      </c>
      <c r="Q21" s="181">
        <f t="shared" si="5"/>
        <v>0</v>
      </c>
      <c r="R21" s="181"/>
      <c r="S21" s="181"/>
      <c r="T21" s="182">
        <v>3.5459999999999998</v>
      </c>
      <c r="U21" s="181">
        <f t="shared" si="6"/>
        <v>15.96</v>
      </c>
      <c r="V21" s="183"/>
      <c r="W21" s="183"/>
      <c r="X21" s="183"/>
      <c r="Y21" s="183"/>
      <c r="Z21" s="183"/>
      <c r="AA21" s="183"/>
      <c r="AB21" s="183"/>
      <c r="AC21" s="183"/>
      <c r="AD21" s="183"/>
      <c r="AE21" s="183" t="s">
        <v>100</v>
      </c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</row>
    <row r="22" spans="1:60" outlineLevel="1">
      <c r="A22" s="176">
        <v>12</v>
      </c>
      <c r="B22" s="176" t="s">
        <v>114</v>
      </c>
      <c r="C22" s="177" t="s">
        <v>115</v>
      </c>
      <c r="D22" s="178" t="s">
        <v>116</v>
      </c>
      <c r="E22" s="179">
        <v>1</v>
      </c>
      <c r="F22" s="180"/>
      <c r="G22" s="181">
        <f t="shared" si="0"/>
        <v>0</v>
      </c>
      <c r="H22" s="180"/>
      <c r="I22" s="181">
        <f t="shared" si="1"/>
        <v>0</v>
      </c>
      <c r="J22" s="180"/>
      <c r="K22" s="181">
        <f t="shared" si="2"/>
        <v>0</v>
      </c>
      <c r="L22" s="181">
        <v>0</v>
      </c>
      <c r="M22" s="181">
        <f t="shared" si="3"/>
        <v>0</v>
      </c>
      <c r="N22" s="181">
        <v>0</v>
      </c>
      <c r="O22" s="181">
        <f t="shared" si="4"/>
        <v>0</v>
      </c>
      <c r="P22" s="181">
        <v>0</v>
      </c>
      <c r="Q22" s="181">
        <f t="shared" si="5"/>
        <v>0</v>
      </c>
      <c r="R22" s="181"/>
      <c r="S22" s="181"/>
      <c r="T22" s="182">
        <v>0</v>
      </c>
      <c r="U22" s="181">
        <f t="shared" si="6"/>
        <v>0</v>
      </c>
      <c r="V22" s="183"/>
      <c r="W22" s="183"/>
      <c r="X22" s="183"/>
      <c r="Y22" s="183"/>
      <c r="Z22" s="183"/>
      <c r="AA22" s="183"/>
      <c r="AB22" s="183"/>
      <c r="AC22" s="183"/>
      <c r="AD22" s="183"/>
      <c r="AE22" s="183" t="s">
        <v>91</v>
      </c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</row>
    <row r="23" spans="1:60">
      <c r="A23" s="184" t="s">
        <v>86</v>
      </c>
      <c r="B23" s="184" t="s">
        <v>51</v>
      </c>
      <c r="C23" s="185" t="s">
        <v>52</v>
      </c>
      <c r="D23" s="186"/>
      <c r="E23" s="187"/>
      <c r="F23" s="188"/>
      <c r="G23" s="188">
        <f>SUMIF(AE24:AE27,"&lt;&gt;NOR",G24:G27)</f>
        <v>0</v>
      </c>
      <c r="H23" s="188"/>
      <c r="I23" s="188">
        <f>SUM(I24:I27)</f>
        <v>0</v>
      </c>
      <c r="J23" s="188"/>
      <c r="K23" s="188">
        <f>SUM(K24:K27)</f>
        <v>0</v>
      </c>
      <c r="L23" s="188"/>
      <c r="M23" s="188">
        <f>SUM(M24:M27)</f>
        <v>0</v>
      </c>
      <c r="N23" s="188"/>
      <c r="O23" s="188">
        <f>SUM(O24:O27)</f>
        <v>1.47</v>
      </c>
      <c r="P23" s="188"/>
      <c r="Q23" s="188">
        <f>SUM(Q24:Q27)</f>
        <v>0</v>
      </c>
      <c r="R23" s="188"/>
      <c r="S23" s="188"/>
      <c r="T23" s="189"/>
      <c r="U23" s="188">
        <f>SUM(U24:U27)</f>
        <v>63.760000000000005</v>
      </c>
      <c r="AE23" t="s">
        <v>87</v>
      </c>
    </row>
    <row r="24" spans="1:60" ht="22.5" outlineLevel="1">
      <c r="A24" s="176">
        <v>13</v>
      </c>
      <c r="B24" s="176" t="s">
        <v>117</v>
      </c>
      <c r="C24" s="177" t="s">
        <v>118</v>
      </c>
      <c r="D24" s="178" t="s">
        <v>90</v>
      </c>
      <c r="E24" s="179">
        <v>52</v>
      </c>
      <c r="F24" s="180"/>
      <c r="G24" s="181">
        <f>ROUND(E24*F24,2)</f>
        <v>0</v>
      </c>
      <c r="H24" s="180"/>
      <c r="I24" s="181">
        <f>ROUND(E24*H24,2)</f>
        <v>0</v>
      </c>
      <c r="J24" s="180"/>
      <c r="K24" s="181">
        <f>ROUND(E24*J24,2)</f>
        <v>0</v>
      </c>
      <c r="L24" s="181">
        <v>0</v>
      </c>
      <c r="M24" s="181">
        <f>G24*(1+L24/100)</f>
        <v>0</v>
      </c>
      <c r="N24" s="181">
        <v>5.1500000000000001E-3</v>
      </c>
      <c r="O24" s="181">
        <f>ROUND(E24*N24,2)</f>
        <v>0.27</v>
      </c>
      <c r="P24" s="181">
        <v>0</v>
      </c>
      <c r="Q24" s="181">
        <f>ROUND(E24*P24,2)</f>
        <v>0</v>
      </c>
      <c r="R24" s="181"/>
      <c r="S24" s="181"/>
      <c r="T24" s="182">
        <v>0.95840000000000003</v>
      </c>
      <c r="U24" s="181">
        <f>ROUND(E24*T24,2)</f>
        <v>49.84</v>
      </c>
      <c r="V24" s="183"/>
      <c r="W24" s="183"/>
      <c r="X24" s="183"/>
      <c r="Y24" s="183"/>
      <c r="Z24" s="183"/>
      <c r="AA24" s="183"/>
      <c r="AB24" s="183"/>
      <c r="AC24" s="183"/>
      <c r="AD24" s="183"/>
      <c r="AE24" s="183" t="s">
        <v>91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</row>
    <row r="25" spans="1:60" ht="22.5" outlineLevel="1">
      <c r="A25" s="176">
        <v>14</v>
      </c>
      <c r="B25" s="176" t="s">
        <v>119</v>
      </c>
      <c r="C25" s="177" t="s">
        <v>120</v>
      </c>
      <c r="D25" s="178" t="s">
        <v>90</v>
      </c>
      <c r="E25" s="179">
        <v>33</v>
      </c>
      <c r="F25" s="180"/>
      <c r="G25" s="181">
        <f>ROUND(E25*F25,2)</f>
        <v>0</v>
      </c>
      <c r="H25" s="180"/>
      <c r="I25" s="181">
        <f>ROUND(E25*H25,2)</f>
        <v>0</v>
      </c>
      <c r="J25" s="180"/>
      <c r="K25" s="181">
        <f>ROUND(E25*J25,2)</f>
        <v>0</v>
      </c>
      <c r="L25" s="181">
        <v>0</v>
      </c>
      <c r="M25" s="181">
        <f>G25*(1+L25/100)</f>
        <v>0</v>
      </c>
      <c r="N25" s="181">
        <v>1.3599999999999999E-2</v>
      </c>
      <c r="O25" s="181">
        <f>ROUND(E25*N25,2)</f>
        <v>0.45</v>
      </c>
      <c r="P25" s="181">
        <v>0</v>
      </c>
      <c r="Q25" s="181">
        <f>ROUND(E25*P25,2)</f>
        <v>0</v>
      </c>
      <c r="R25" s="181"/>
      <c r="S25" s="181"/>
      <c r="T25" s="182">
        <v>0</v>
      </c>
      <c r="U25" s="181">
        <f>ROUND(E25*T25,2)</f>
        <v>0</v>
      </c>
      <c r="V25" s="183"/>
      <c r="W25" s="183"/>
      <c r="X25" s="183"/>
      <c r="Y25" s="183"/>
      <c r="Z25" s="183"/>
      <c r="AA25" s="183"/>
      <c r="AB25" s="183"/>
      <c r="AC25" s="183"/>
      <c r="AD25" s="183"/>
      <c r="AE25" s="183" t="s">
        <v>121</v>
      </c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</row>
    <row r="26" spans="1:60" outlineLevel="1">
      <c r="A26" s="176">
        <v>15</v>
      </c>
      <c r="B26" s="176" t="s">
        <v>122</v>
      </c>
      <c r="C26" s="177" t="s">
        <v>123</v>
      </c>
      <c r="D26" s="178" t="s">
        <v>90</v>
      </c>
      <c r="E26" s="179">
        <v>29</v>
      </c>
      <c r="F26" s="180"/>
      <c r="G26" s="181">
        <f>ROUND(E26*F26,2)</f>
        <v>0</v>
      </c>
      <c r="H26" s="180"/>
      <c r="I26" s="181">
        <f>ROUND(E26*H26,2)</f>
        <v>0</v>
      </c>
      <c r="J26" s="180"/>
      <c r="K26" s="181">
        <f>ROUND(E26*J26,2)</f>
        <v>0</v>
      </c>
      <c r="L26" s="181">
        <v>0</v>
      </c>
      <c r="M26" s="181">
        <f>G26*(1+L26/100)</f>
        <v>0</v>
      </c>
      <c r="N26" s="181">
        <v>1.8120000000000001E-2</v>
      </c>
      <c r="O26" s="181">
        <f>ROUND(E26*N26,2)</f>
        <v>0.53</v>
      </c>
      <c r="P26" s="181">
        <v>0</v>
      </c>
      <c r="Q26" s="181">
        <f>ROUND(E26*P26,2)</f>
        <v>0</v>
      </c>
      <c r="R26" s="181"/>
      <c r="S26" s="181"/>
      <c r="T26" s="182">
        <v>0</v>
      </c>
      <c r="U26" s="181">
        <f>ROUND(E26*T26,2)</f>
        <v>0</v>
      </c>
      <c r="V26" s="183"/>
      <c r="W26" s="183"/>
      <c r="X26" s="183"/>
      <c r="Y26" s="183"/>
      <c r="Z26" s="183"/>
      <c r="AA26" s="183"/>
      <c r="AB26" s="183"/>
      <c r="AC26" s="183"/>
      <c r="AD26" s="183"/>
      <c r="AE26" s="183" t="s">
        <v>121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</row>
    <row r="27" spans="1:60" outlineLevel="1">
      <c r="A27" s="176">
        <v>16</v>
      </c>
      <c r="B27" s="176" t="s">
        <v>124</v>
      </c>
      <c r="C27" s="177" t="s">
        <v>125</v>
      </c>
      <c r="D27" s="178" t="s">
        <v>90</v>
      </c>
      <c r="E27" s="179">
        <v>10</v>
      </c>
      <c r="F27" s="180"/>
      <c r="G27" s="181">
        <f>ROUND(E27*F27,2)</f>
        <v>0</v>
      </c>
      <c r="H27" s="180"/>
      <c r="I27" s="181">
        <f>ROUND(E27*H27,2)</f>
        <v>0</v>
      </c>
      <c r="J27" s="180"/>
      <c r="K27" s="181">
        <f>ROUND(E27*J27,2)</f>
        <v>0</v>
      </c>
      <c r="L27" s="181">
        <v>0</v>
      </c>
      <c r="M27" s="181">
        <f>G27*(1+L27/100)</f>
        <v>0</v>
      </c>
      <c r="N27" s="181">
        <v>2.2370000000000001E-2</v>
      </c>
      <c r="O27" s="181">
        <f>ROUND(E27*N27,2)</f>
        <v>0.22</v>
      </c>
      <c r="P27" s="181">
        <v>0</v>
      </c>
      <c r="Q27" s="181">
        <f>ROUND(E27*P27,2)</f>
        <v>0</v>
      </c>
      <c r="R27" s="181"/>
      <c r="S27" s="181"/>
      <c r="T27" s="182">
        <v>1.3916999999999999</v>
      </c>
      <c r="U27" s="181">
        <f>ROUND(E27*T27,2)</f>
        <v>13.92</v>
      </c>
      <c r="V27" s="183"/>
      <c r="W27" s="183"/>
      <c r="X27" s="183"/>
      <c r="Y27" s="183"/>
      <c r="Z27" s="183"/>
      <c r="AA27" s="183"/>
      <c r="AB27" s="183"/>
      <c r="AC27" s="183"/>
      <c r="AD27" s="183"/>
      <c r="AE27" s="183" t="s">
        <v>100</v>
      </c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</row>
    <row r="28" spans="1:60">
      <c r="A28" s="184" t="s">
        <v>86</v>
      </c>
      <c r="B28" s="184" t="s">
        <v>53</v>
      </c>
      <c r="C28" s="185" t="s">
        <v>54</v>
      </c>
      <c r="D28" s="186"/>
      <c r="E28" s="187"/>
      <c r="F28" s="188"/>
      <c r="G28" s="188">
        <f>SUMIF(AE29:AE30,"&lt;&gt;NOR",G29:G30)</f>
        <v>0</v>
      </c>
      <c r="H28" s="188"/>
      <c r="I28" s="188">
        <f>SUM(I29:I30)</f>
        <v>0</v>
      </c>
      <c r="J28" s="188"/>
      <c r="K28" s="188">
        <f>SUM(K29:K30)</f>
        <v>0</v>
      </c>
      <c r="L28" s="188"/>
      <c r="M28" s="188">
        <f>SUM(M29:M30)</f>
        <v>0</v>
      </c>
      <c r="N28" s="188"/>
      <c r="O28" s="188">
        <f>SUM(O29:O30)</f>
        <v>0.08</v>
      </c>
      <c r="P28" s="188"/>
      <c r="Q28" s="188">
        <f>SUM(Q29:Q30)</f>
        <v>0</v>
      </c>
      <c r="R28" s="188"/>
      <c r="S28" s="188"/>
      <c r="T28" s="189"/>
      <c r="U28" s="188">
        <f>SUM(U29:U30)</f>
        <v>28.22</v>
      </c>
      <c r="AE28" t="s">
        <v>87</v>
      </c>
    </row>
    <row r="29" spans="1:60" outlineLevel="1">
      <c r="A29" s="176">
        <v>17</v>
      </c>
      <c r="B29" s="176" t="s">
        <v>126</v>
      </c>
      <c r="C29" s="177" t="s">
        <v>127</v>
      </c>
      <c r="D29" s="178" t="s">
        <v>90</v>
      </c>
      <c r="E29" s="179">
        <v>210</v>
      </c>
      <c r="F29" s="180"/>
      <c r="G29" s="181">
        <f>ROUND(E29*F29,2)</f>
        <v>0</v>
      </c>
      <c r="H29" s="180"/>
      <c r="I29" s="181">
        <f>ROUND(E29*H29,2)</f>
        <v>0</v>
      </c>
      <c r="J29" s="180"/>
      <c r="K29" s="181">
        <f>ROUND(E29*J29,2)</f>
        <v>0</v>
      </c>
      <c r="L29" s="181">
        <v>0</v>
      </c>
      <c r="M29" s="181">
        <f>G29*(1+L29/100)</f>
        <v>0</v>
      </c>
      <c r="N29" s="181">
        <v>1.7000000000000001E-4</v>
      </c>
      <c r="O29" s="181">
        <f>ROUND(E29*N29,2)</f>
        <v>0.04</v>
      </c>
      <c r="P29" s="181">
        <v>0</v>
      </c>
      <c r="Q29" s="181">
        <f>ROUND(E29*P29,2)</f>
        <v>0</v>
      </c>
      <c r="R29" s="181"/>
      <c r="S29" s="181"/>
      <c r="T29" s="182">
        <v>3.2480000000000002E-2</v>
      </c>
      <c r="U29" s="181">
        <f>ROUND(E29*T29,2)</f>
        <v>6.82</v>
      </c>
      <c r="V29" s="183"/>
      <c r="W29" s="183"/>
      <c r="X29" s="183"/>
      <c r="Y29" s="183"/>
      <c r="Z29" s="183"/>
      <c r="AA29" s="183"/>
      <c r="AB29" s="183"/>
      <c r="AC29" s="183"/>
      <c r="AD29" s="183"/>
      <c r="AE29" s="183" t="s">
        <v>91</v>
      </c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</row>
    <row r="30" spans="1:60" outlineLevel="1">
      <c r="A30" s="176">
        <v>18</v>
      </c>
      <c r="B30" s="176" t="s">
        <v>128</v>
      </c>
      <c r="C30" s="177" t="s">
        <v>129</v>
      </c>
      <c r="D30" s="178" t="s">
        <v>90</v>
      </c>
      <c r="E30" s="179">
        <v>210</v>
      </c>
      <c r="F30" s="180"/>
      <c r="G30" s="181">
        <f>ROUND(E30*F30,2)</f>
        <v>0</v>
      </c>
      <c r="H30" s="180"/>
      <c r="I30" s="181">
        <f>ROUND(E30*H30,2)</f>
        <v>0</v>
      </c>
      <c r="J30" s="180"/>
      <c r="K30" s="181">
        <f>ROUND(E30*J30,2)</f>
        <v>0</v>
      </c>
      <c r="L30" s="181">
        <v>0</v>
      </c>
      <c r="M30" s="181">
        <f>G30*(1+L30/100)</f>
        <v>0</v>
      </c>
      <c r="N30" s="181">
        <v>2.1000000000000001E-4</v>
      </c>
      <c r="O30" s="181">
        <f>ROUND(E30*N30,2)</f>
        <v>0.04</v>
      </c>
      <c r="P30" s="181">
        <v>0</v>
      </c>
      <c r="Q30" s="181">
        <f>ROUND(E30*P30,2)</f>
        <v>0</v>
      </c>
      <c r="R30" s="181"/>
      <c r="S30" s="181"/>
      <c r="T30" s="182">
        <v>0.10191</v>
      </c>
      <c r="U30" s="181">
        <f>ROUND(E30*T30,2)</f>
        <v>21.4</v>
      </c>
      <c r="V30" s="183"/>
      <c r="W30" s="183"/>
      <c r="X30" s="183"/>
      <c r="Y30" s="183"/>
      <c r="Z30" s="183"/>
      <c r="AA30" s="183"/>
      <c r="AB30" s="183"/>
      <c r="AC30" s="183"/>
      <c r="AD30" s="183"/>
      <c r="AE30" s="183" t="s">
        <v>91</v>
      </c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</row>
    <row r="31" spans="1:60">
      <c r="A31" s="184" t="s">
        <v>86</v>
      </c>
      <c r="B31" s="184" t="s">
        <v>18</v>
      </c>
      <c r="C31" s="185" t="s">
        <v>19</v>
      </c>
      <c r="D31" s="186"/>
      <c r="E31" s="187"/>
      <c r="F31" s="188"/>
      <c r="G31" s="188">
        <f>SUMIF(AE32:AE38,"&lt;&gt;NOR",G32:G38)</f>
        <v>0</v>
      </c>
      <c r="H31" s="188"/>
      <c r="I31" s="188">
        <f>SUM(I32:I38)</f>
        <v>0</v>
      </c>
      <c r="J31" s="188"/>
      <c r="K31" s="188">
        <f>SUM(K32:K38)</f>
        <v>0</v>
      </c>
      <c r="L31" s="188"/>
      <c r="M31" s="188">
        <f>SUM(M32:M38)</f>
        <v>0</v>
      </c>
      <c r="N31" s="188"/>
      <c r="O31" s="188">
        <f>SUM(O32:O38)</f>
        <v>0</v>
      </c>
      <c r="P31" s="188"/>
      <c r="Q31" s="188">
        <f>SUM(Q32:Q38)</f>
        <v>0</v>
      </c>
      <c r="R31" s="188"/>
      <c r="S31" s="188"/>
      <c r="T31" s="189"/>
      <c r="U31" s="188">
        <f>SUM(U32:U38)</f>
        <v>0</v>
      </c>
      <c r="AE31" t="s">
        <v>87</v>
      </c>
    </row>
    <row r="32" spans="1:60" ht="22.5" outlineLevel="1">
      <c r="A32" s="176">
        <v>19</v>
      </c>
      <c r="B32" s="176" t="s">
        <v>130</v>
      </c>
      <c r="C32" s="177" t="s">
        <v>131</v>
      </c>
      <c r="D32" s="178" t="s">
        <v>132</v>
      </c>
      <c r="E32" s="179">
        <v>2</v>
      </c>
      <c r="F32" s="180"/>
      <c r="G32" s="181">
        <f t="shared" ref="G32:G38" si="7">ROUND(E32*F32,2)</f>
        <v>0</v>
      </c>
      <c r="H32" s="180"/>
      <c r="I32" s="181">
        <f t="shared" ref="I32:I38" si="8">ROUND(E32*H32,2)</f>
        <v>0</v>
      </c>
      <c r="J32" s="180"/>
      <c r="K32" s="181">
        <f t="shared" ref="K32:K38" si="9">ROUND(E32*J32,2)</f>
        <v>0</v>
      </c>
      <c r="L32" s="181">
        <v>0</v>
      </c>
      <c r="M32" s="181">
        <f t="shared" ref="M32:M38" si="10">G32*(1+L32/100)</f>
        <v>0</v>
      </c>
      <c r="N32" s="181">
        <v>0</v>
      </c>
      <c r="O32" s="181">
        <f t="shared" ref="O32:O38" si="11">ROUND(E32*N32,2)</f>
        <v>0</v>
      </c>
      <c r="P32" s="181">
        <v>0</v>
      </c>
      <c r="Q32" s="181">
        <f t="shared" ref="Q32:Q38" si="12">ROUND(E32*P32,2)</f>
        <v>0</v>
      </c>
      <c r="R32" s="181"/>
      <c r="S32" s="181"/>
      <c r="T32" s="182">
        <v>0</v>
      </c>
      <c r="U32" s="181">
        <f t="shared" ref="U32:U38" si="13">ROUND(E32*T32,2)</f>
        <v>0</v>
      </c>
      <c r="V32" s="183"/>
      <c r="W32" s="183"/>
      <c r="X32" s="183"/>
      <c r="Y32" s="183"/>
      <c r="Z32" s="183"/>
      <c r="AA32" s="183"/>
      <c r="AB32" s="183"/>
      <c r="AC32" s="183"/>
      <c r="AD32" s="183"/>
      <c r="AE32" s="183" t="s">
        <v>91</v>
      </c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</row>
    <row r="33" spans="1:60" outlineLevel="1">
      <c r="A33" s="176">
        <v>20</v>
      </c>
      <c r="B33" s="176" t="s">
        <v>133</v>
      </c>
      <c r="C33" s="177" t="s">
        <v>134</v>
      </c>
      <c r="D33" s="178" t="s">
        <v>135</v>
      </c>
      <c r="E33" s="179">
        <v>1</v>
      </c>
      <c r="F33" s="180"/>
      <c r="G33" s="181">
        <f t="shared" si="7"/>
        <v>0</v>
      </c>
      <c r="H33" s="180"/>
      <c r="I33" s="181">
        <f t="shared" si="8"/>
        <v>0</v>
      </c>
      <c r="J33" s="180"/>
      <c r="K33" s="181">
        <f t="shared" si="9"/>
        <v>0</v>
      </c>
      <c r="L33" s="181">
        <v>0</v>
      </c>
      <c r="M33" s="181">
        <f t="shared" si="10"/>
        <v>0</v>
      </c>
      <c r="N33" s="181">
        <v>0</v>
      </c>
      <c r="O33" s="181">
        <f t="shared" si="11"/>
        <v>0</v>
      </c>
      <c r="P33" s="181">
        <v>0</v>
      </c>
      <c r="Q33" s="181">
        <f t="shared" si="12"/>
        <v>0</v>
      </c>
      <c r="R33" s="181"/>
      <c r="S33" s="181"/>
      <c r="T33" s="182">
        <v>0</v>
      </c>
      <c r="U33" s="181">
        <f t="shared" si="13"/>
        <v>0</v>
      </c>
      <c r="V33" s="183"/>
      <c r="W33" s="183"/>
      <c r="X33" s="183"/>
      <c r="Y33" s="183"/>
      <c r="Z33" s="183"/>
      <c r="AA33" s="183"/>
      <c r="AB33" s="183"/>
      <c r="AC33" s="183"/>
      <c r="AD33" s="183"/>
      <c r="AE33" s="183" t="s">
        <v>91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</row>
    <row r="34" spans="1:60" outlineLevel="1">
      <c r="A34" s="176">
        <v>21</v>
      </c>
      <c r="B34" s="176" t="s">
        <v>136</v>
      </c>
      <c r="C34" s="177" t="s">
        <v>137</v>
      </c>
      <c r="D34" s="178" t="s">
        <v>135</v>
      </c>
      <c r="E34" s="179">
        <v>1</v>
      </c>
      <c r="F34" s="180"/>
      <c r="G34" s="181">
        <f t="shared" si="7"/>
        <v>0</v>
      </c>
      <c r="H34" s="180"/>
      <c r="I34" s="181">
        <f t="shared" si="8"/>
        <v>0</v>
      </c>
      <c r="J34" s="180"/>
      <c r="K34" s="181">
        <f t="shared" si="9"/>
        <v>0</v>
      </c>
      <c r="L34" s="181">
        <v>0</v>
      </c>
      <c r="M34" s="181">
        <f t="shared" si="10"/>
        <v>0</v>
      </c>
      <c r="N34" s="181">
        <v>0</v>
      </c>
      <c r="O34" s="181">
        <f t="shared" si="11"/>
        <v>0</v>
      </c>
      <c r="P34" s="181">
        <v>0</v>
      </c>
      <c r="Q34" s="181">
        <f t="shared" si="12"/>
        <v>0</v>
      </c>
      <c r="R34" s="181"/>
      <c r="S34" s="181"/>
      <c r="T34" s="182">
        <v>0</v>
      </c>
      <c r="U34" s="181">
        <f t="shared" si="13"/>
        <v>0</v>
      </c>
      <c r="V34" s="183"/>
      <c r="W34" s="183"/>
      <c r="X34" s="183"/>
      <c r="Y34" s="183"/>
      <c r="Z34" s="183"/>
      <c r="AA34" s="183"/>
      <c r="AB34" s="183"/>
      <c r="AC34" s="183"/>
      <c r="AD34" s="183"/>
      <c r="AE34" s="183" t="s">
        <v>91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</row>
    <row r="35" spans="1:60" outlineLevel="1">
      <c r="A35" s="176">
        <v>22</v>
      </c>
      <c r="B35" s="176" t="s">
        <v>138</v>
      </c>
      <c r="C35" s="177" t="s">
        <v>139</v>
      </c>
      <c r="D35" s="178" t="s">
        <v>135</v>
      </c>
      <c r="E35" s="179">
        <v>1</v>
      </c>
      <c r="F35" s="180"/>
      <c r="G35" s="181">
        <f t="shared" si="7"/>
        <v>0</v>
      </c>
      <c r="H35" s="180"/>
      <c r="I35" s="181">
        <f t="shared" si="8"/>
        <v>0</v>
      </c>
      <c r="J35" s="180"/>
      <c r="K35" s="181">
        <f t="shared" si="9"/>
        <v>0</v>
      </c>
      <c r="L35" s="181">
        <v>0</v>
      </c>
      <c r="M35" s="181">
        <f t="shared" si="10"/>
        <v>0</v>
      </c>
      <c r="N35" s="181">
        <v>0</v>
      </c>
      <c r="O35" s="181">
        <f t="shared" si="11"/>
        <v>0</v>
      </c>
      <c r="P35" s="181">
        <v>0</v>
      </c>
      <c r="Q35" s="181">
        <f t="shared" si="12"/>
        <v>0</v>
      </c>
      <c r="R35" s="181"/>
      <c r="S35" s="181"/>
      <c r="T35" s="182">
        <v>0</v>
      </c>
      <c r="U35" s="181">
        <f t="shared" si="13"/>
        <v>0</v>
      </c>
      <c r="V35" s="183"/>
      <c r="W35" s="183"/>
      <c r="X35" s="183"/>
      <c r="Y35" s="183"/>
      <c r="Z35" s="183"/>
      <c r="AA35" s="183"/>
      <c r="AB35" s="183"/>
      <c r="AC35" s="183"/>
      <c r="AD35" s="183"/>
      <c r="AE35" s="183" t="s">
        <v>91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</row>
    <row r="36" spans="1:60" ht="22.5" outlineLevel="1">
      <c r="A36" s="176">
        <v>23</v>
      </c>
      <c r="B36" s="176" t="s">
        <v>140</v>
      </c>
      <c r="C36" s="177" t="s">
        <v>141</v>
      </c>
      <c r="D36" s="178" t="s">
        <v>132</v>
      </c>
      <c r="E36" s="179">
        <v>1</v>
      </c>
      <c r="F36" s="180"/>
      <c r="G36" s="181">
        <f t="shared" si="7"/>
        <v>0</v>
      </c>
      <c r="H36" s="180"/>
      <c r="I36" s="181">
        <f t="shared" si="8"/>
        <v>0</v>
      </c>
      <c r="J36" s="180"/>
      <c r="K36" s="181">
        <f t="shared" si="9"/>
        <v>0</v>
      </c>
      <c r="L36" s="181">
        <v>0</v>
      </c>
      <c r="M36" s="181">
        <f t="shared" si="10"/>
        <v>0</v>
      </c>
      <c r="N36" s="181">
        <v>0</v>
      </c>
      <c r="O36" s="181">
        <f t="shared" si="11"/>
        <v>0</v>
      </c>
      <c r="P36" s="181">
        <v>0</v>
      </c>
      <c r="Q36" s="181">
        <f t="shared" si="12"/>
        <v>0</v>
      </c>
      <c r="R36" s="181"/>
      <c r="S36" s="181"/>
      <c r="T36" s="182">
        <v>0</v>
      </c>
      <c r="U36" s="181">
        <f t="shared" si="13"/>
        <v>0</v>
      </c>
      <c r="V36" s="183"/>
      <c r="W36" s="183"/>
      <c r="X36" s="183"/>
      <c r="Y36" s="183"/>
      <c r="Z36" s="183"/>
      <c r="AA36" s="183"/>
      <c r="AB36" s="183"/>
      <c r="AC36" s="183"/>
      <c r="AD36" s="183"/>
      <c r="AE36" s="183" t="s">
        <v>91</v>
      </c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</row>
    <row r="37" spans="1:60" outlineLevel="1">
      <c r="A37" s="176">
        <v>24</v>
      </c>
      <c r="B37" s="176" t="s">
        <v>142</v>
      </c>
      <c r="C37" s="177" t="s">
        <v>143</v>
      </c>
      <c r="D37" s="178" t="s">
        <v>135</v>
      </c>
      <c r="E37" s="179">
        <v>1</v>
      </c>
      <c r="F37" s="180"/>
      <c r="G37" s="181">
        <f t="shared" si="7"/>
        <v>0</v>
      </c>
      <c r="H37" s="180"/>
      <c r="I37" s="181">
        <f t="shared" si="8"/>
        <v>0</v>
      </c>
      <c r="J37" s="180"/>
      <c r="K37" s="181">
        <f t="shared" si="9"/>
        <v>0</v>
      </c>
      <c r="L37" s="181">
        <v>0</v>
      </c>
      <c r="M37" s="181">
        <f t="shared" si="10"/>
        <v>0</v>
      </c>
      <c r="N37" s="181">
        <v>0</v>
      </c>
      <c r="O37" s="181">
        <f t="shared" si="11"/>
        <v>0</v>
      </c>
      <c r="P37" s="181">
        <v>0</v>
      </c>
      <c r="Q37" s="181">
        <f t="shared" si="12"/>
        <v>0</v>
      </c>
      <c r="R37" s="181"/>
      <c r="S37" s="181"/>
      <c r="T37" s="182">
        <v>0</v>
      </c>
      <c r="U37" s="181">
        <f t="shared" si="13"/>
        <v>0</v>
      </c>
      <c r="V37" s="183"/>
      <c r="W37" s="183"/>
      <c r="X37" s="183"/>
      <c r="Y37" s="183"/>
      <c r="Z37" s="183"/>
      <c r="AA37" s="183"/>
      <c r="AB37" s="183"/>
      <c r="AC37" s="183"/>
      <c r="AD37" s="183"/>
      <c r="AE37" s="183" t="s">
        <v>91</v>
      </c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</row>
    <row r="38" spans="1:60" outlineLevel="1">
      <c r="A38" s="190">
        <v>25</v>
      </c>
      <c r="B38" s="190" t="s">
        <v>144</v>
      </c>
      <c r="C38" s="191" t="s">
        <v>145</v>
      </c>
      <c r="D38" s="192" t="s">
        <v>116</v>
      </c>
      <c r="E38" s="193">
        <v>1</v>
      </c>
      <c r="F38" s="194"/>
      <c r="G38" s="195">
        <f t="shared" si="7"/>
        <v>0</v>
      </c>
      <c r="H38" s="194"/>
      <c r="I38" s="195">
        <f t="shared" si="8"/>
        <v>0</v>
      </c>
      <c r="J38" s="194"/>
      <c r="K38" s="195">
        <f t="shared" si="9"/>
        <v>0</v>
      </c>
      <c r="L38" s="195">
        <v>0</v>
      </c>
      <c r="M38" s="195">
        <f t="shared" si="10"/>
        <v>0</v>
      </c>
      <c r="N38" s="195">
        <v>0</v>
      </c>
      <c r="O38" s="195">
        <f t="shared" si="11"/>
        <v>0</v>
      </c>
      <c r="P38" s="195">
        <v>0</v>
      </c>
      <c r="Q38" s="195">
        <f t="shared" si="12"/>
        <v>0</v>
      </c>
      <c r="R38" s="195"/>
      <c r="S38" s="195"/>
      <c r="T38" s="196">
        <v>0</v>
      </c>
      <c r="U38" s="195">
        <f t="shared" si="13"/>
        <v>0</v>
      </c>
      <c r="V38" s="183"/>
      <c r="W38" s="183"/>
      <c r="X38" s="183"/>
      <c r="Y38" s="183"/>
      <c r="Z38" s="183"/>
      <c r="AA38" s="183"/>
      <c r="AB38" s="183"/>
      <c r="AC38" s="183"/>
      <c r="AD38" s="183"/>
      <c r="AE38" s="183" t="s">
        <v>91</v>
      </c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</row>
    <row r="39" spans="1:60">
      <c r="A39" s="153"/>
      <c r="B39" s="197"/>
      <c r="C39" s="198"/>
      <c r="D39" s="19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AC39">
        <v>15</v>
      </c>
      <c r="AD39">
        <v>21</v>
      </c>
    </row>
    <row r="40" spans="1:60">
      <c r="A40" s="200"/>
      <c r="B40" s="201">
        <v>26</v>
      </c>
      <c r="C40" s="202"/>
      <c r="D40" s="203"/>
      <c r="E40" s="204"/>
      <c r="F40" s="204"/>
      <c r="G40" s="205">
        <f>G8+G13+G16+G23+G28+G31</f>
        <v>0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AC40" s="206">
        <f>SUMIF(L7:L38,AC39,G7:G38)</f>
        <v>0</v>
      </c>
      <c r="AD40" s="206">
        <f>SUMIF(L7:L38,AD39,G7:G38)</f>
        <v>0</v>
      </c>
      <c r="AE40" t="s">
        <v>146</v>
      </c>
    </row>
    <row r="41" spans="1:60">
      <c r="A41" s="153"/>
      <c r="B41" s="197"/>
      <c r="C41" s="198"/>
      <c r="D41" s="19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  <row r="42" spans="1:60">
      <c r="A42" s="153"/>
      <c r="B42" s="197"/>
      <c r="C42" s="198"/>
      <c r="D42" s="19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</row>
    <row r="43" spans="1:60">
      <c r="A43" s="226">
        <v>33</v>
      </c>
      <c r="B43" s="226"/>
      <c r="C43" s="226"/>
      <c r="D43" s="19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</row>
    <row r="44" spans="1:60">
      <c r="A44" s="227"/>
      <c r="B44" s="227"/>
      <c r="C44" s="227"/>
      <c r="D44" s="227"/>
      <c r="E44" s="227"/>
      <c r="F44" s="227"/>
      <c r="G44" s="227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AE44" t="s">
        <v>147</v>
      </c>
    </row>
    <row r="45" spans="1:60">
      <c r="A45" s="227"/>
      <c r="B45" s="227"/>
      <c r="C45" s="227"/>
      <c r="D45" s="227"/>
      <c r="E45" s="227"/>
      <c r="F45" s="227"/>
      <c r="G45" s="227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</row>
    <row r="46" spans="1:60">
      <c r="A46" s="227"/>
      <c r="B46" s="227"/>
      <c r="C46" s="227"/>
      <c r="D46" s="227"/>
      <c r="E46" s="227"/>
      <c r="F46" s="227"/>
      <c r="G46" s="227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60">
      <c r="A47" s="227"/>
      <c r="B47" s="227"/>
      <c r="C47" s="227"/>
      <c r="D47" s="227"/>
      <c r="E47" s="227"/>
      <c r="F47" s="227"/>
      <c r="G47" s="227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</row>
    <row r="48" spans="1:60">
      <c r="A48" s="227"/>
      <c r="B48" s="227"/>
      <c r="C48" s="227"/>
      <c r="D48" s="227"/>
      <c r="E48" s="227"/>
      <c r="F48" s="227"/>
      <c r="G48" s="227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</row>
    <row r="49" spans="1:31">
      <c r="A49" s="153"/>
      <c r="B49" s="197"/>
      <c r="C49" s="198"/>
      <c r="D49" s="19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</row>
    <row r="50" spans="1:31">
      <c r="C50" s="207"/>
      <c r="D50" s="163"/>
      <c r="AE50" t="s">
        <v>148</v>
      </c>
    </row>
  </sheetData>
  <mergeCells count="6">
    <mergeCell ref="A44:G48"/>
    <mergeCell ref="A1:G1"/>
    <mergeCell ref="C2:G2"/>
    <mergeCell ref="C3:G3"/>
    <mergeCell ref="C4:G4"/>
    <mergeCell ref="A43:C43"/>
  </mergeCells>
  <pageMargins left="0.59027777777777801" right="0.39374999999999999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49</vt:i4>
      </vt:variant>
    </vt:vector>
  </HeadingPairs>
  <TitlesOfParts>
    <vt:vector size="53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' Pol'!Print_Area_0</vt:lpstr>
      <vt:lpstr>Stavba!Print_Area_0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panochova</cp:lastModifiedBy>
  <cp:revision>0</cp:revision>
  <cp:lastPrinted>2014-02-28T09:52:57Z</cp:lastPrinted>
  <dcterms:created xsi:type="dcterms:W3CDTF">2009-04-08T07:15:50Z</dcterms:created>
  <dcterms:modified xsi:type="dcterms:W3CDTF">2018-01-10T12:37:35Z</dcterms:modified>
</cp:coreProperties>
</file>